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<sst xmlns="http://schemas.openxmlformats.org/spreadsheetml/2006/main" count="745" uniqueCount="313">
  <si>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</si>
  <si>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</si>
  <si>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</si>
  <si>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</si>
  <si>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</si>
  <si>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</si>
  <si>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</si>
  <si>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</si>
  <si>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</si>
  <si>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</si>
  <si>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</si>
  <si>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</si>
  <si>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</si>
  <si>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</si>
  <si>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</si>
  <si>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</si>
  <si>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</si>
  <si>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</si>
  <si>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</si>
  <si>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</si>
  <si>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</si>
  <si>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</si>
  <si>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</si>
  <si>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</si>
  <si>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</si>
  <si>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</si>
  <si>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</si>
  <si>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</si>
  <si>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</si>
  <si>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</si>
  <si>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</si>
  <si>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</si>
  <si>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</si>
  <si>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</si>
  <si>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</si>
  <si>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</si>
  <si>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</si>
  <si>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</si>
  <si>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</si>
  <si>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</si>
  <si>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</si>
  <si>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</si>
  <si>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</si>
  <si>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</si>
  <si>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</si>
  <si>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</si>
  <si>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</si>
  <si>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</si>
  <si>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</si>
  <si>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</si>
  <si>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</si>
  <si>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</si>
  <si>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</si>
  <si>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</si>
  <si>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</si>
  <si>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</si>
  <si>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</si>
  <si>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</si>
  <si>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</si>
  <si>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</si>
  <si>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</si>
  <si>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</si>
  <si>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</si>
  <si>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Kód</t>
  </si>
  <si>
    <t>311271176RT1</t>
  </si>
  <si>
    <t>711</t>
  </si>
  <si>
    <t>711141559R00</t>
  </si>
  <si>
    <t>712</t>
  </si>
  <si>
    <t>712340012RAC</t>
  </si>
  <si>
    <t>712931910R00</t>
  </si>
  <si>
    <t>712600832RT1</t>
  </si>
  <si>
    <t>713</t>
  </si>
  <si>
    <t>713141131R00</t>
  </si>
  <si>
    <t>713191221R00</t>
  </si>
  <si>
    <t>721</t>
  </si>
  <si>
    <t>721233115RM1</t>
  </si>
  <si>
    <t>721273146R00</t>
  </si>
  <si>
    <t>721273200RT3</t>
  </si>
  <si>
    <t>721210823R00</t>
  </si>
  <si>
    <t>762</t>
  </si>
  <si>
    <t>762341630R00</t>
  </si>
  <si>
    <t>764</t>
  </si>
  <si>
    <t>764331830R00</t>
  </si>
  <si>
    <t>764901061R00</t>
  </si>
  <si>
    <t>764901060R00</t>
  </si>
  <si>
    <t>764251207R00</t>
  </si>
  <si>
    <t>764901052R00</t>
  </si>
  <si>
    <t>764255492R00</t>
  </si>
  <si>
    <t>764331850R00</t>
  </si>
  <si>
    <t>764345811R00</t>
  </si>
  <si>
    <t>764352810R00</t>
  </si>
  <si>
    <t>764359810R00</t>
  </si>
  <si>
    <t>764364230R00</t>
  </si>
  <si>
    <t>764367800R00</t>
  </si>
  <si>
    <t>764454802R00</t>
  </si>
  <si>
    <t>764323820R00</t>
  </si>
  <si>
    <t>764345831R00</t>
  </si>
  <si>
    <t>764929302RT2</t>
  </si>
  <si>
    <t>96</t>
  </si>
  <si>
    <t>965042121R00</t>
  </si>
  <si>
    <t>962031132R00</t>
  </si>
  <si>
    <t>960321271R00</t>
  </si>
  <si>
    <t>962042321R00</t>
  </si>
  <si>
    <t>H99</t>
  </si>
  <si>
    <t>999281112R00</t>
  </si>
  <si>
    <t>S0</t>
  </si>
  <si>
    <t>979011111R00</t>
  </si>
  <si>
    <t>979011121R00</t>
  </si>
  <si>
    <t>979081111R00</t>
  </si>
  <si>
    <t>979081121R00</t>
  </si>
  <si>
    <t>979082111R00</t>
  </si>
  <si>
    <t>979082121R00</t>
  </si>
  <si>
    <t>979087311R00</t>
  </si>
  <si>
    <t>979999997R00</t>
  </si>
  <si>
    <t>28375980</t>
  </si>
  <si>
    <t>62836163.A</t>
  </si>
  <si>
    <t>62836110</t>
  </si>
  <si>
    <t>76601VD</t>
  </si>
  <si>
    <t>78302VD</t>
  </si>
  <si>
    <t>ZUŠ, Doležalovo nám. 4 14, Žďár nad Sázavou</t>
  </si>
  <si>
    <t>Energetická opatření pro dotaci-výměna oken, dveří, zateplení fasád a střech</t>
  </si>
  <si>
    <t>STŘECHA-UZNATELNÉ NÁKLADY</t>
  </si>
  <si>
    <t>Zkrácený popis</t>
  </si>
  <si>
    <t>Zdi podpěrné a volné</t>
  </si>
  <si>
    <t>Zdivo z tvárnic Ytong hladkých tl. 25 cm-zazdění u půltových střech</t>
  </si>
  <si>
    <t>Izolace proti vodě</t>
  </si>
  <si>
    <t>Izolace proti vlhk. vodorovná pásy přitavením -materiál ve specifikaci- první vrstva</t>
  </si>
  <si>
    <t>Izolace proti vlhk. vodorovná pásy přitavením -materiál ve specifikaci-vrchní vrstva</t>
  </si>
  <si>
    <t>Izolace střech (živičné krytiny)</t>
  </si>
  <si>
    <t>Úprava stávajícího podkladu střechy ( proříznutí vzdutých míst, dorovnání  izol.pásy)</t>
  </si>
  <si>
    <t>Opracování trubních prostupů a ost. detailů- vpusti, odv. komíny, VZT.......AIP</t>
  </si>
  <si>
    <t>Odstranění živič.krytiny střech - svislé části atik 2 vrstvé</t>
  </si>
  <si>
    <t>Izolace tepelné</t>
  </si>
  <si>
    <t>Izolace tepelná střech  kotvená 6ks  kotvami na desku izolace, 1vrstvá- materiál ve specifikaci</t>
  </si>
  <si>
    <t>Izolace tepelná  střech-volně atikový klín-materiál ve specifikaci</t>
  </si>
  <si>
    <t>Vnitřní kanalizace</t>
  </si>
  <si>
    <t>Vtok střešní vpusť DN 125</t>
  </si>
  <si>
    <t>Hlavice ventilační z PVC  DN 125/990</t>
  </si>
  <si>
    <t>Montáž vnitřních vpustí vč. ochranných košů</t>
  </si>
  <si>
    <t>Demontáž střešní vpusti DN 125</t>
  </si>
  <si>
    <t>Konstrukce tesařské</t>
  </si>
  <si>
    <t>Bednění okapových říms z desek třískových</t>
  </si>
  <si>
    <t>Konstrukce klempířské</t>
  </si>
  <si>
    <t>Demontáž lemování zdí, rš 380-atika</t>
  </si>
  <si>
    <t>Oplechování atiky , šířka 620 mm-poplast. plech  4/K</t>
  </si>
  <si>
    <t>Oplechování čel atikových zdí  RŠ 850-poplast. plech ../K</t>
  </si>
  <si>
    <t>Oplechování  ukončení římsy RŠ 210-poplast. plech 10/K</t>
  </si>
  <si>
    <t>Žlaby podokap. půlkruh., rš 330 mm- popl. plech0,7mm+ háky 12/K</t>
  </si>
  <si>
    <t>Demontáž klempířských výroků žlaby, svody, háky,atika, římsy</t>
  </si>
  <si>
    <t>Odpadní trouby kruhové , D 120 mm-poplast. plech 12/K vč. kolen..</t>
  </si>
  <si>
    <t>Oplechování římsy , šířka 1060 mm-poplast. plech  3/K</t>
  </si>
  <si>
    <t>Oplechování římsy , šířka 570 mm-poplast. plech  8/K</t>
  </si>
  <si>
    <t>Montáž háků z Ti Zn</t>
  </si>
  <si>
    <t>Demontáž lemování zdí, rš  500 mm- svislé oplechování atikových zdí-odříznutí u lepenky</t>
  </si>
  <si>
    <t>Demontáž lemování zdí, rš  330 mm, svislé oplechování atikových zdí-odříznutí u lepenky</t>
  </si>
  <si>
    <t>Demontáž ventilačních nástavců D do 75 mm, do 30°</t>
  </si>
  <si>
    <t>Demontáž žlabů půlkruh. rovných, rš 330 mm, do 30°</t>
  </si>
  <si>
    <t>Demontáž kotlíku kónického, sklon do 30°</t>
  </si>
  <si>
    <t>Poklop střešní popl. plech, 1200*950mm</t>
  </si>
  <si>
    <t>Demontáž oplechování střešního poklopu</t>
  </si>
  <si>
    <t>Demontáž odpadních trub kruhových,D 120 mm</t>
  </si>
  <si>
    <t>Demont. oplech. okapů, živičná krytina, rš 250 mm</t>
  </si>
  <si>
    <t>Demontáž ventilačních nástavců D do 150 mm, do 30°</t>
  </si>
  <si>
    <t>Demontáž oplechování zdí z popl. plechu, nad rš 330 mm-2/K,3/K,8/K</t>
  </si>
  <si>
    <t>Bourání konstrukcí</t>
  </si>
  <si>
    <t>Bourání mazanin betonových tl. 10 cm,- zděná ventilace</t>
  </si>
  <si>
    <t>Bourání příček cihelných tl. 10 cm-zděná ventilace</t>
  </si>
  <si>
    <t>Bourání konstrukcí ze železobetonu-deska nad ventilací</t>
  </si>
  <si>
    <t>Bourání zdiva nadzákladového z betonu prostého-býv. základ pod STA</t>
  </si>
  <si>
    <t>Ostatní přesuny hmot</t>
  </si>
  <si>
    <t>Přesun hmot pro opravy a údržbu do výšky 36 m</t>
  </si>
  <si>
    <t>Přesuny sutí</t>
  </si>
  <si>
    <t>Svislá doprava suti a vybour. hmot</t>
  </si>
  <si>
    <t>Příplatek za každé další podlaží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</si>
  <si>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</si>
  <si>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</si>
  <si>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</si>
  <si>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</si>
  <si>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Vodorovné přemístění suti nošením do 10 m</t>
  </si>
  <si>
    <t>Poplatek za skládku čistá suť</t>
  </si>
  <si>
    <t>Ostatní materiál</t>
  </si>
  <si>
    <t>Klín spádový  EPS70 S Stabil  50 x 50 x 1000 mm</t>
  </si>
  <si>
    <t>Pás hydroizolační  z modifikovaného asfaltu tl. 3,5mm, s nosnou vložkou z polyesterové rohožea mřížkou ze sklen. vláken a hrubozrným břidličným povrch</t>
  </si>
  <si>
    <t>Pás asfaltovaný SBS s nosnou vložkou ze sklen. vláken 200g/m2, horní vrstva  s jemným separačním posypem, spodní vrstva opatřena PE fólií</t>
  </si>
  <si>
    <t>Tep. izolace PIR-lambda=0,022W/(mK) tl. 140mm</t>
  </si>
  <si>
    <t>D+M plastových komínků a PVC trubek</t>
  </si>
  <si>
    <t>D+M Výlez na půdu (1200*950)+ zateplení  miner. vata tl. 160mm</t>
  </si>
  <si>
    <t>Polyst. deska XPS tl. 100-navýšení výšky atiky</t>
  </si>
  <si>
    <t>Polyst. deska XPS tl. 130-navýšení výšky atiky</t>
  </si>
  <si>
    <t>OSB desky tl. 12,5mm- atika</t>
  </si>
  <si>
    <t>Doba výstavby:</t>
  </si>
  <si>
    <t>Začátek výstavby:</t>
  </si>
  <si>
    <t>Konec výstavby:</t>
  </si>
  <si>
    <t>Zpracováno dne:</t>
  </si>
  <si>
    <t>M.j.</t>
  </si>
  <si>
    <t xml:space="preserve"> m2</t>
  </si>
  <si>
    <t>m2</t>
  </si>
  <si>
    <t>kus</t>
  </si>
  <si>
    <t>m</t>
  </si>
  <si>
    <t>m3</t>
  </si>
  <si>
    <t>t</t>
  </si>
  <si>
    <t>kompl.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</si>
  <si>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</si>
  <si>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</si>
  <si>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</si>
  <si>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</si>
  <si>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</si>
  <si>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</si>
  <si>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</si>
  <si>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</si>
  <si>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</si>
  <si>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</si>
  <si>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</si>
  <si>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Žďár nad Sázavou</t>
  </si>
  <si>
    <t>ing. Zbyněk Semerád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</si>
  <si>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</si>
  <si>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</si>
  <si>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</si>
  <si>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</si>
  <si>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</si>
  <si>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</si>
  <si>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</si>
  <si>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</si>
  <si>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</si>
  <si>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</si>
  <si>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</si>
  <si>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</si>
  <si>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</si>
  <si>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</si>
  <si>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</si>
  <si>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</si>
  <si>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Výkaz výměr</t>
  </si>
  <si>
    <t>Rozměry</t>
  </si>
  <si>
    <t>14.5*0.7</t>
  </si>
  <si>
    <t>16.45*0.85</t>
  </si>
  <si>
    <t>SCH 1</t>
  </si>
  <si>
    <t>474.1</t>
  </si>
  <si>
    <t>SCH 2</t>
  </si>
  <si>
    <t>591</t>
  </si>
  <si>
    <t>1065.1</t>
  </si>
  <si>
    <t>1065.1*0.4</t>
  </si>
  <si>
    <t>96*0.5</t>
  </si>
  <si>
    <t>175.5*0.3</t>
  </si>
  <si>
    <t>36.1+2.5+13.95+19.9+2.6+16.2+13.85+7+6+15.95+23</t>
  </si>
  <si>
    <t>23+9.95*2+17.9</t>
  </si>
  <si>
    <t>235*0.6</t>
  </si>
  <si>
    <t>235</t>
  </si>
  <si>
    <t>13.7</t>
  </si>
  <si>
    <t>16.5</t>
  </si>
  <si>
    <t>174.5</t>
  </si>
  <si>
    <t>19.9+8.5</t>
  </si>
  <si>
    <t>1.2*0.95</t>
  </si>
  <si>
    <t>13.9+7.25+17.95</t>
  </si>
  <si>
    <t>6*2.4+13.7+16.5</t>
  </si>
  <si>
    <t>(0.75+0.45)*2*0.05</t>
  </si>
  <si>
    <t>((0.75+0.45)*2)*0.6</t>
  </si>
  <si>
    <t>0.75*0.45*0.08</t>
  </si>
  <si>
    <t>0.7*0.4*1</t>
  </si>
  <si>
    <t>3.65*2</t>
  </si>
  <si>
    <t>15*3.65</t>
  </si>
  <si>
    <t>5*3.65</t>
  </si>
  <si>
    <t>217.85*1.1</t>
  </si>
  <si>
    <t>1065.1*1.2</t>
  </si>
  <si>
    <t>prořez 10%</t>
  </si>
  <si>
    <t>1065.1*0.1</t>
  </si>
  <si>
    <t>.</t>
  </si>
  <si>
    <t>(235-13.9-13.95)*0.5</t>
  </si>
  <si>
    <t>(13.9+13.95)*0.5</t>
  </si>
  <si>
    <t>(235*0.6)*1.1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</si>
  <si>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</si>
  <si>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</si>
  <si>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</si>
  <si>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</si>
  <si>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</si>
  <si>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</si>
  <si>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</si>
  <si>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</si>
  <si>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</si>
  <si>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</si>
  <si>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</si>
  <si>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</si>
  <si>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</si>
  <si>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</si>
  <si>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</si>
  <si>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</si>
  <si>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</si>
  <si>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</si>
  <si>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</si>
  <si>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</si>
  <si>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</si>
  <si>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</si>
  <si>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</si>
  <si>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</si>
  <si>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</si>
  <si>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</si>
  <si>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</si>
  <si>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</si>
  <si>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</si>
  <si>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</si>
  <si>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</si>
  <si>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</si>
  <si>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</si>
  <si>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</si>
  <si>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</si>
  <si>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</si>
  <si>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</si>
  <si>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</si>
  <si>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</si>
  <si>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295 841/CZ00295841</t>
  </si>
  <si>
    <t>45646597/</t>
  </si>
  <si>
    <t>VRN -mimostaveništní doprava 2%</t>
  </si>
  <si>
    <t>SOUČET</t>
  </si>
  <si>
    <t>*******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</si>
</sst>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8">
    <xf numFmtId="0" fontId="1" fillId="0" borderId="0" xfId="0" applyFont="1" applyAlignment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right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 applyProtection="1">
      <alignment horizontal="left" vertical="center"/>
      <protection/>
    </xf>
    <xf numFmtId="49" fontId="6" fillId="33" borderId="12" xfId="0" applyNumberFormat="1" applyFont="1" applyFill="1" applyBorder="1" applyAlignment="1" applyProtection="1">
      <alignment horizontal="left"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9" fontId="6" fillId="33" borderId="12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49" fontId="6" fillId="33" borderId="0" xfId="0" applyNumberFormat="1" applyFont="1" applyFill="1" applyBorder="1" applyAlignment="1" applyProtection="1">
      <alignment horizontal="right" vertical="center"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4" fontId="6" fillId="0" borderId="2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33" borderId="23" xfId="0" applyNumberFormat="1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23" xfId="0" applyNumberFormat="1" applyFont="1" applyFill="1" applyBorder="1" applyAlignment="1" applyProtection="1">
      <alignment horizontal="left" vertical="center"/>
      <protection/>
    </xf>
    <xf numFmtId="4" fontId="7" fillId="0" borderId="23" xfId="0" applyNumberFormat="1" applyFont="1" applyFill="1" applyBorder="1" applyAlignment="1" applyProtection="1">
      <alignment horizontal="right" vertical="center"/>
      <protection/>
    </xf>
    <xf numFmtId="49" fontId="8" fillId="0" borderId="25" xfId="0" applyNumberFormat="1" applyFont="1" applyFill="1" applyBorder="1" applyAlignment="1" applyProtection="1">
      <alignment horizontal="left" vertical="center"/>
      <protection/>
    </xf>
    <xf numFmtId="49" fontId="7" fillId="0" borderId="23" xfId="0" applyNumberFormat="1" applyFont="1" applyFill="1" applyBorder="1" applyAlignment="1" applyProtection="1">
      <alignment horizontal="right" vertical="center"/>
      <protection/>
    </xf>
    <xf numFmtId="0" fontId="7" fillId="0" borderId="26" xfId="0" applyNumberFormat="1" applyFont="1" applyFill="1" applyBorder="1" applyAlignment="1" applyProtection="1">
      <alignment vertical="center"/>
      <protection/>
    </xf>
    <xf numFmtId="0" fontId="7" fillId="0" borderId="22" xfId="0" applyNumberFormat="1" applyFont="1" applyFill="1" applyBorder="1" applyAlignment="1" applyProtection="1">
      <alignment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0" fontId="7" fillId="0" borderId="28" xfId="0" applyNumberFormat="1" applyFont="1" applyFill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49" fontId="6" fillId="0" borderId="31" xfId="0" applyNumberFormat="1" applyFont="1" applyFill="1" applyBorder="1" applyAlignment="1" applyProtection="1">
      <alignment horizontal="left" vertical="center"/>
      <protection/>
    </xf>
    <xf numFmtId="49" fontId="6" fillId="0" borderId="32" xfId="0" applyNumberFormat="1" applyFont="1" applyFill="1" applyBorder="1" applyAlignment="1" applyProtection="1">
      <alignment horizontal="left" vertical="center"/>
      <protection/>
    </xf>
    <xf numFmtId="49" fontId="6" fillId="0" borderId="33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45" fillId="0" borderId="12" xfId="0" applyNumberFormat="1" applyFont="1" applyFill="1" applyBorder="1" applyAlignment="1" applyProtection="1">
      <alignment horizontal="left" vertical="center"/>
      <protection/>
    </xf>
    <xf numFmtId="49" fontId="45" fillId="0" borderId="0" xfId="0" applyNumberFormat="1" applyFont="1" applyFill="1" applyBorder="1" applyAlignment="1" applyProtection="1">
      <alignment horizontal="left" vertical="center"/>
      <protection/>
    </xf>
    <xf numFmtId="49" fontId="45" fillId="0" borderId="29" xfId="0" applyNumberFormat="1" applyFont="1" applyFill="1" applyBorder="1" applyAlignment="1" applyProtection="1">
      <alignment horizontal="left" vertical="center"/>
      <protection/>
    </xf>
    <xf numFmtId="4" fontId="9" fillId="0" borderId="0" xfId="0" applyNumberFormat="1" applyFont="1" applyAlignment="1">
      <alignment vertical="center"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22" xfId="0" applyNumberFormat="1" applyFont="1" applyFill="1" applyBorder="1" applyAlignment="1" applyProtection="1">
      <alignment horizontal="left" vertical="center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33" borderId="12" xfId="0" applyNumberFormat="1" applyFont="1" applyFill="1" applyBorder="1" applyAlignment="1" applyProtection="1">
      <alignment horizontal="left" vertical="center"/>
      <protection/>
    </xf>
    <xf numFmtId="0" fontId="6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left" vertical="center"/>
      <protection/>
    </xf>
    <xf numFmtId="14" fontId="5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42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43" xfId="0" applyNumberFormat="1" applyFont="1" applyFill="1" applyBorder="1" applyAlignment="1" applyProtection="1">
      <alignment horizontal="left" vertical="center"/>
      <protection/>
    </xf>
    <xf numFmtId="49" fontId="7" fillId="0" borderId="44" xfId="0" applyNumberFormat="1" applyFont="1" applyFill="1" applyBorder="1" applyAlignment="1" applyProtection="1">
      <alignment horizontal="left" vertical="center"/>
      <protection/>
    </xf>
    <xf numFmtId="0" fontId="7" fillId="0" borderId="37" xfId="0" applyNumberFormat="1" applyFont="1" applyFill="1" applyBorder="1" applyAlignment="1" applyProtection="1">
      <alignment horizontal="left" vertical="center"/>
      <protection/>
    </xf>
    <xf numFmtId="0" fontId="7" fillId="0" borderId="45" xfId="0" applyNumberFormat="1" applyFont="1" applyFill="1" applyBorder="1" applyAlignment="1" applyProtection="1">
      <alignment horizontal="left" vertical="center"/>
      <protection/>
    </xf>
    <xf numFmtId="49" fontId="8" fillId="33" borderId="46" xfId="0" applyNumberFormat="1" applyFont="1" applyFill="1" applyBorder="1" applyAlignment="1" applyProtection="1">
      <alignment horizontal="left" vertical="center"/>
      <protection/>
    </xf>
    <xf numFmtId="0" fontId="8" fillId="33" borderId="26" xfId="0" applyNumberFormat="1" applyFont="1" applyFill="1" applyBorder="1" applyAlignment="1" applyProtection="1">
      <alignment horizontal="left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48" xfId="0" applyNumberFormat="1" applyFont="1" applyFill="1" applyBorder="1" applyAlignment="1" applyProtection="1">
      <alignment horizontal="left" vertical="center"/>
      <protection/>
    </xf>
    <xf numFmtId="49" fontId="7" fillId="0" borderId="46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27" xfId="0" applyNumberFormat="1" applyFont="1" applyFill="1" applyBorder="1" applyAlignment="1" applyProtection="1">
      <alignment horizontal="left" vertical="center"/>
      <protection/>
    </xf>
    <xf numFmtId="49" fontId="7" fillId="0" borderId="38" xfId="0" applyNumberFormat="1" applyFont="1" applyFill="1" applyBorder="1" applyAlignment="1" applyProtection="1">
      <alignment horizontal="left" vertical="center"/>
      <protection/>
    </xf>
    <xf numFmtId="0" fontId="7" fillId="0" borderId="39" xfId="0" applyNumberFormat="1" applyFont="1" applyFill="1" applyBorder="1" applyAlignment="1" applyProtection="1">
      <alignment horizontal="left" vertical="center"/>
      <protection/>
    </xf>
    <xf numFmtId="49" fontId="7" fillId="0" borderId="39" xfId="0" applyNumberFormat="1" applyFont="1" applyFill="1" applyBorder="1" applyAlignment="1" applyProtection="1">
      <alignment horizontal="left" vertical="center"/>
      <protection/>
    </xf>
    <xf numFmtId="0" fontId="7" fillId="0" borderId="49" xfId="0" applyNumberFormat="1" applyFont="1" applyFill="1" applyBorder="1" applyAlignment="1" applyProtection="1">
      <alignment horizontal="left" vertical="center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22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41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left" vertical="center"/>
      <protection/>
    </xf>
    <xf numFmtId="49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14" fontId="7" fillId="0" borderId="0" xfId="0" applyNumberFormat="1" applyFont="1" applyFill="1" applyBorder="1" applyAlignment="1" applyProtection="1">
      <alignment horizontal="left" vertical="center"/>
      <protection/>
    </xf>
    <xf numFmtId="49" fontId="6" fillId="34" borderId="0" xfId="0" applyNumberFormat="1" applyFont="1" applyFill="1" applyBorder="1" applyAlignment="1" applyProtection="1">
      <alignment horizontal="left" vertical="center"/>
      <protection/>
    </xf>
    <xf numFmtId="0" fontId="6" fillId="34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0"/>
  <sheetViews>
    <sheetView tabSelected="1" zoomScalePageLayoutView="0" workbookViewId="0" topLeftCell="A76">
      <selection activeCell="F106" sqref="F102:F106"/>
    </sheetView>
  </sheetViews>
  <sheetFormatPr defaultColWidth="11.421875" defaultRowHeight="12.75"/>
  <cols>
    <col min="1" max="1" width="3.7109375" style="0" customWidth="1"/>
    <col min="2" max="2" width="11.8515625" style="0" bestFit="1" customWidth="1"/>
    <col min="3" max="3" width="66.421875" style="0" customWidth="1"/>
    <col min="4" max="4" width="4.28125" style="0" customWidth="1"/>
    <col min="5" max="5" width="9.7109375" style="0" customWidth="1"/>
    <col min="6" max="6" width="8.140625" style="0" bestFit="1" customWidth="1"/>
    <col min="7" max="7" width="10.00390625" style="0" bestFit="1" customWidth="1"/>
    <col min="8" max="8" width="8.7109375" style="0" bestFit="1" customWidth="1"/>
    <col min="9" max="9" width="10.00390625" style="0" bestFit="1" customWidth="1"/>
    <col min="10" max="10" width="6.8515625" style="0" bestFit="1" customWidth="1"/>
    <col min="11" max="11" width="7.140625" style="0" bestFit="1" customWidth="1"/>
    <col min="12" max="13" width="11.421875" style="0" customWidth="1"/>
    <col min="14" max="37" width="12.140625" style="0" hidden="1" customWidth="1"/>
  </cols>
  <sheetData>
    <row r="1" spans="1:11" ht="21.7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12.75">
      <c r="A2" s="74" t="s">
        <v>1</v>
      </c>
      <c r="B2" s="67"/>
      <c r="C2" s="56" t="s">
        <v>119</v>
      </c>
      <c r="D2" s="63" t="s">
        <v>190</v>
      </c>
      <c r="E2" s="67"/>
      <c r="F2" s="63"/>
      <c r="G2" s="67"/>
      <c r="H2" s="63" t="s">
        <v>208</v>
      </c>
      <c r="I2" s="63" t="s">
        <v>213</v>
      </c>
      <c r="J2" s="67"/>
      <c r="K2" s="68"/>
      <c r="L2" s="3"/>
    </row>
    <row r="3" spans="1:12" ht="12.75">
      <c r="A3" s="75"/>
      <c r="B3" s="64"/>
      <c r="C3" s="78"/>
      <c r="D3" s="64"/>
      <c r="E3" s="64"/>
      <c r="F3" s="64"/>
      <c r="G3" s="64"/>
      <c r="H3" s="64"/>
      <c r="I3" s="64"/>
      <c r="J3" s="64"/>
      <c r="K3" s="69"/>
      <c r="L3" s="3"/>
    </row>
    <row r="4" spans="1:12" ht="12.75">
      <c r="A4" s="76" t="s">
        <v>2</v>
      </c>
      <c r="B4" s="64"/>
      <c r="C4" s="65" t="s">
        <v>120</v>
      </c>
      <c r="D4" s="65" t="s">
        <v>191</v>
      </c>
      <c r="E4" s="64"/>
      <c r="F4" s="71"/>
      <c r="G4" s="64"/>
      <c r="H4" s="65" t="s">
        <v>209</v>
      </c>
      <c r="I4" s="65" t="s">
        <v>214</v>
      </c>
      <c r="J4" s="64"/>
      <c r="K4" s="69"/>
      <c r="L4" s="3"/>
    </row>
    <row r="5" spans="1:12" ht="12.75">
      <c r="A5" s="75"/>
      <c r="B5" s="64"/>
      <c r="C5" s="64"/>
      <c r="D5" s="64"/>
      <c r="E5" s="64"/>
      <c r="F5" s="64"/>
      <c r="G5" s="64"/>
      <c r="H5" s="64"/>
      <c r="I5" s="64"/>
      <c r="J5" s="64"/>
      <c r="K5" s="69"/>
      <c r="L5" s="3"/>
    </row>
    <row r="6" spans="1:12" ht="12.75">
      <c r="A6" s="76" t="s">
        <v>3</v>
      </c>
      <c r="B6" s="64"/>
      <c r="C6" s="116" t="s">
        <v>121</v>
      </c>
      <c r="D6" s="65" t="s">
        <v>192</v>
      </c>
      <c r="E6" s="64"/>
      <c r="F6" s="64"/>
      <c r="G6" s="64"/>
      <c r="H6" s="65" t="s">
        <v>210</v>
      </c>
      <c r="I6" s="65"/>
      <c r="J6" s="64"/>
      <c r="K6" s="69"/>
      <c r="L6" s="3"/>
    </row>
    <row r="7" spans="1:12" ht="12.75">
      <c r="A7" s="75"/>
      <c r="B7" s="64"/>
      <c r="C7" s="117"/>
      <c r="D7" s="64"/>
      <c r="E7" s="64"/>
      <c r="F7" s="64"/>
      <c r="G7" s="64"/>
      <c r="H7" s="64"/>
      <c r="I7" s="64"/>
      <c r="J7" s="64"/>
      <c r="K7" s="69"/>
      <c r="L7" s="3"/>
    </row>
    <row r="8" spans="1:12" ht="12.75">
      <c r="A8" s="76" t="s">
        <v>4</v>
      </c>
      <c r="B8" s="64"/>
      <c r="C8" s="65"/>
      <c r="D8" s="65" t="s">
        <v>193</v>
      </c>
      <c r="E8" s="64"/>
      <c r="F8" s="64"/>
      <c r="G8" s="64"/>
      <c r="H8" s="65" t="s">
        <v>211</v>
      </c>
      <c r="I8" s="65"/>
      <c r="J8" s="64"/>
      <c r="K8" s="69"/>
      <c r="L8" s="3"/>
    </row>
    <row r="9" spans="1:12" ht="13.5" thickBot="1">
      <c r="A9" s="77"/>
      <c r="B9" s="66"/>
      <c r="C9" s="66"/>
      <c r="D9" s="66"/>
      <c r="E9" s="66"/>
      <c r="F9" s="66"/>
      <c r="G9" s="66"/>
      <c r="H9" s="66"/>
      <c r="I9" s="66"/>
      <c r="J9" s="66"/>
      <c r="K9" s="70"/>
      <c r="L9" s="3"/>
    </row>
    <row r="10" spans="1:12" ht="12.75">
      <c r="A10" s="10" t="s">
        <v>5</v>
      </c>
      <c r="B10" s="11" t="s">
        <v>5</v>
      </c>
      <c r="C10" s="11" t="s">
        <v>5</v>
      </c>
      <c r="D10" s="11" t="s">
        <v>5</v>
      </c>
      <c r="E10" s="11" t="s">
        <v>5</v>
      </c>
      <c r="F10" s="12" t="s">
        <v>203</v>
      </c>
      <c r="G10" s="58" t="s">
        <v>205</v>
      </c>
      <c r="H10" s="59"/>
      <c r="I10" s="60"/>
      <c r="J10" s="58" t="s">
        <v>216</v>
      </c>
      <c r="K10" s="60"/>
      <c r="L10" s="4"/>
    </row>
    <row r="11" spans="1:24" ht="13.5" thickBot="1">
      <c r="A11" s="13" t="s">
        <v>6</v>
      </c>
      <c r="B11" s="14" t="s">
        <v>63</v>
      </c>
      <c r="C11" s="14" t="s">
        <v>122</v>
      </c>
      <c r="D11" s="14" t="s">
        <v>194</v>
      </c>
      <c r="E11" s="15" t="s">
        <v>202</v>
      </c>
      <c r="F11" s="16" t="s">
        <v>204</v>
      </c>
      <c r="G11" s="17" t="s">
        <v>206</v>
      </c>
      <c r="H11" s="18" t="s">
        <v>212</v>
      </c>
      <c r="I11" s="19" t="s">
        <v>215</v>
      </c>
      <c r="J11" s="17" t="s">
        <v>203</v>
      </c>
      <c r="K11" s="19" t="s">
        <v>215</v>
      </c>
      <c r="L11" s="4"/>
      <c r="P11" s="2" t="s">
        <v>218</v>
      </c>
      <c r="Q11" s="2" t="s">
        <v>219</v>
      </c>
      <c r="R11" s="2" t="s">
        <v>224</v>
      </c>
      <c r="S11" s="2" t="s">
        <v>225</v>
      </c>
      <c r="T11" s="2" t="s">
        <v>226</v>
      </c>
      <c r="U11" s="2" t="s">
        <v>227</v>
      </c>
      <c r="V11" s="2" t="s">
        <v>228</v>
      </c>
      <c r="W11" s="2" t="s">
        <v>229</v>
      </c>
      <c r="X11" s="2" t="s">
        <v>230</v>
      </c>
    </row>
    <row r="12" spans="1:37" ht="12.75">
      <c r="A12" s="20"/>
      <c r="B12" s="21" t="s">
        <v>37</v>
      </c>
      <c r="C12" s="61" t="s">
        <v>123</v>
      </c>
      <c r="D12" s="62"/>
      <c r="E12" s="62"/>
      <c r="F12" s="62"/>
      <c r="G12" s="22"/>
      <c r="H12" s="22"/>
      <c r="I12" s="22"/>
      <c r="J12" s="23"/>
      <c r="K12" s="22">
        <f>SUM(K13:K13)</f>
        <v>4.0108886</v>
      </c>
      <c r="P12" s="6">
        <f>IF(Q12="PR",I12,SUM(O13:O13))</f>
        <v>0</v>
      </c>
      <c r="Q12" s="2" t="s">
        <v>220</v>
      </c>
      <c r="R12" s="6">
        <f>IF(Q12="HS",G12,0)</f>
        <v>0</v>
      </c>
      <c r="S12" s="6">
        <f>IF(Q12="HS",H12-P12,0)</f>
        <v>0</v>
      </c>
      <c r="T12" s="6">
        <f>IF(Q12="PS",G12,0)</f>
        <v>0</v>
      </c>
      <c r="U12" s="6">
        <f>IF(Q12="PS",H12-P12,0)</f>
        <v>0</v>
      </c>
      <c r="V12" s="6">
        <f>IF(Q12="MP",G12,0)</f>
        <v>0</v>
      </c>
      <c r="W12" s="6">
        <f>IF(Q12="MP",H12-P12,0)</f>
        <v>0</v>
      </c>
      <c r="X12" s="6">
        <f>IF(Q12="OM",G12,0)</f>
        <v>0</v>
      </c>
      <c r="Y12" s="2"/>
      <c r="AI12" s="6">
        <f>SUM(Z13:Z13)</f>
        <v>0</v>
      </c>
      <c r="AJ12" s="6">
        <f>SUM(AA13:AA13)</f>
        <v>0</v>
      </c>
      <c r="AK12" s="6">
        <f>SUM(AB13:AB13)</f>
        <v>0</v>
      </c>
    </row>
    <row r="13" spans="1:32" ht="12.75">
      <c r="A13" s="9" t="s">
        <v>7</v>
      </c>
      <c r="B13" s="9" t="s">
        <v>64</v>
      </c>
      <c r="C13" s="9" t="s">
        <v>124</v>
      </c>
      <c r="D13" s="9" t="s">
        <v>195</v>
      </c>
      <c r="E13" s="24">
        <v>24.13</v>
      </c>
      <c r="F13" s="24"/>
      <c r="G13" s="24"/>
      <c r="H13" s="24"/>
      <c r="I13" s="24"/>
      <c r="J13" s="24">
        <v>0.16622</v>
      </c>
      <c r="K13" s="24">
        <f>E13*J13</f>
        <v>4.0108886</v>
      </c>
      <c r="N13" s="5" t="s">
        <v>7</v>
      </c>
      <c r="O13" s="1">
        <f>IF(N13="5",H13,0)</f>
        <v>0</v>
      </c>
      <c r="Z13" s="1">
        <f>IF(AD13=0,I13,0)</f>
        <v>0</v>
      </c>
      <c r="AA13" s="1">
        <f>IF(AD13=15,I13,0)</f>
        <v>0</v>
      </c>
      <c r="AB13" s="1">
        <f>IF(AD13=21,I13,0)</f>
        <v>0</v>
      </c>
      <c r="AD13" s="1">
        <v>21</v>
      </c>
      <c r="AE13" s="1">
        <f>F13*0.775308472088436</f>
        <v>0</v>
      </c>
      <c r="AF13" s="1">
        <f>F13*(1-0.775308472088436)</f>
        <v>0</v>
      </c>
    </row>
    <row r="14" spans="1:32" ht="12.75">
      <c r="A14" s="9"/>
      <c r="B14" s="9"/>
      <c r="C14" s="51" t="s">
        <v>233</v>
      </c>
      <c r="D14" s="9"/>
      <c r="E14" s="24"/>
      <c r="F14" s="24"/>
      <c r="G14" s="24"/>
      <c r="H14" s="24"/>
      <c r="I14" s="24"/>
      <c r="J14" s="24"/>
      <c r="K14" s="24"/>
      <c r="L14" t="s">
        <v>312</v>
      </c>
      <c r="N14" s="5"/>
      <c r="O14" s="1"/>
      <c r="Z14" s="1"/>
      <c r="AA14" s="1"/>
      <c r="AB14" s="1"/>
      <c r="AD14" s="1"/>
      <c r="AE14" s="1"/>
      <c r="AF14" s="1"/>
    </row>
    <row r="15" spans="1:32" ht="12.75">
      <c r="A15" s="9"/>
      <c r="B15" s="9"/>
      <c r="C15" s="51" t="s">
        <v>234</v>
      </c>
      <c r="D15" s="9"/>
      <c r="E15" s="24"/>
      <c r="F15" s="24"/>
      <c r="G15" s="24"/>
      <c r="H15" s="24"/>
      <c r="I15" s="24"/>
      <c r="J15" s="24"/>
      <c r="K15" s="24"/>
      <c r="N15" s="5"/>
      <c r="O15" s="1"/>
      <c r="Z15" s="1"/>
      <c r="AA15" s="1"/>
      <c r="AB15" s="1"/>
      <c r="AD15" s="1"/>
      <c r="AE15" s="1"/>
      <c r="AF15" s="1"/>
    </row>
    <row r="16" spans="1:37" ht="12.75">
      <c r="A16" s="25"/>
      <c r="B16" s="26" t="s">
        <v>65</v>
      </c>
      <c r="C16" s="54" t="s">
        <v>125</v>
      </c>
      <c r="D16" s="55"/>
      <c r="E16" s="55"/>
      <c r="F16" s="55"/>
      <c r="G16" s="27"/>
      <c r="H16" s="27"/>
      <c r="I16" s="27"/>
      <c r="J16" s="28"/>
      <c r="K16" s="27">
        <f>SUM(K17:K22)</f>
        <v>0.8733819999999999</v>
      </c>
      <c r="P16" s="6">
        <f>IF(Q16="PR",I16,SUM(O17:O22))</f>
        <v>0</v>
      </c>
      <c r="Q16" s="2" t="s">
        <v>221</v>
      </c>
      <c r="R16" s="6">
        <f>IF(Q16="HS",G16,0)</f>
        <v>0</v>
      </c>
      <c r="S16" s="6">
        <f>IF(Q16="HS",H16-P16,0)</f>
        <v>0</v>
      </c>
      <c r="T16" s="6">
        <f>IF(Q16="PS",G16,0)</f>
        <v>0</v>
      </c>
      <c r="U16" s="6">
        <f>IF(Q16="PS",H16-P16,0)</f>
        <v>0</v>
      </c>
      <c r="V16" s="6">
        <f>IF(Q16="MP",G16,0)</f>
        <v>0</v>
      </c>
      <c r="W16" s="6">
        <f>IF(Q16="MP",H16-P16,0)</f>
        <v>0</v>
      </c>
      <c r="X16" s="6">
        <f>IF(Q16="OM",G16,0)</f>
        <v>0</v>
      </c>
      <c r="Y16" s="2"/>
      <c r="AI16" s="6">
        <f>SUM(Z17:Z22)</f>
        <v>0</v>
      </c>
      <c r="AJ16" s="6">
        <f>SUM(AA17:AA22)</f>
        <v>0</v>
      </c>
      <c r="AK16" s="6">
        <f>SUM(AB17:AB22)</f>
        <v>0</v>
      </c>
    </row>
    <row r="17" spans="1:32" ht="12.75">
      <c r="A17" s="9" t="s">
        <v>8</v>
      </c>
      <c r="B17" s="9" t="s">
        <v>66</v>
      </c>
      <c r="C17" s="9" t="s">
        <v>126</v>
      </c>
      <c r="D17" s="9" t="s">
        <v>196</v>
      </c>
      <c r="E17" s="24">
        <v>1065.1</v>
      </c>
      <c r="F17" s="24"/>
      <c r="G17" s="24"/>
      <c r="H17" s="24"/>
      <c r="I17" s="24"/>
      <c r="J17" s="24">
        <v>0.00041</v>
      </c>
      <c r="K17" s="24">
        <f>E17*J17</f>
        <v>0.43669099999999994</v>
      </c>
      <c r="N17" s="5" t="s">
        <v>7</v>
      </c>
      <c r="O17" s="1">
        <f>IF(N17="5",H17,0)</f>
        <v>0</v>
      </c>
      <c r="Z17" s="1">
        <f>IF(AD17=0,I17,0)</f>
        <v>0</v>
      </c>
      <c r="AA17" s="1">
        <f>IF(AD17=15,I17,0)</f>
        <v>0</v>
      </c>
      <c r="AB17" s="1">
        <f>IF(AD17=21,I17,0)</f>
        <v>0</v>
      </c>
      <c r="AD17" s="1">
        <v>21</v>
      </c>
      <c r="AE17" s="1">
        <f>F17*0.105354558610709</f>
        <v>0</v>
      </c>
      <c r="AF17" s="1">
        <f>F17*(1-0.105354558610709)</f>
        <v>0</v>
      </c>
    </row>
    <row r="18" spans="1:32" ht="12.75">
      <c r="A18" s="9"/>
      <c r="B18" s="9"/>
      <c r="C18" s="51" t="s">
        <v>235</v>
      </c>
      <c r="D18" s="9"/>
      <c r="E18" s="24"/>
      <c r="F18" s="24"/>
      <c r="G18" s="24"/>
      <c r="H18" s="24"/>
      <c r="I18" s="24"/>
      <c r="J18" s="24"/>
      <c r="K18" s="24"/>
      <c r="N18" s="5"/>
      <c r="O18" s="1"/>
      <c r="Z18" s="1"/>
      <c r="AA18" s="1"/>
      <c r="AB18" s="1"/>
      <c r="AD18" s="1"/>
      <c r="AE18" s="1"/>
      <c r="AF18" s="1"/>
    </row>
    <row r="19" spans="1:32" ht="12.75">
      <c r="A19" s="9"/>
      <c r="B19" s="9"/>
      <c r="C19" s="51" t="s">
        <v>236</v>
      </c>
      <c r="D19" s="9"/>
      <c r="E19" s="24"/>
      <c r="F19" s="24"/>
      <c r="G19" s="24"/>
      <c r="H19" s="24"/>
      <c r="I19" s="24"/>
      <c r="J19" s="24"/>
      <c r="K19" s="24"/>
      <c r="N19" s="5"/>
      <c r="O19" s="1"/>
      <c r="Z19" s="1"/>
      <c r="AA19" s="1"/>
      <c r="AB19" s="1"/>
      <c r="AD19" s="1"/>
      <c r="AE19" s="1"/>
      <c r="AF19" s="1"/>
    </row>
    <row r="20" spans="1:32" ht="12.75">
      <c r="A20" s="9"/>
      <c r="B20" s="9"/>
      <c r="C20" s="51" t="s">
        <v>237</v>
      </c>
      <c r="D20" s="9"/>
      <c r="E20" s="24"/>
      <c r="F20" s="24"/>
      <c r="G20" s="24"/>
      <c r="H20" s="24"/>
      <c r="I20" s="24"/>
      <c r="J20" s="24"/>
      <c r="K20" s="24"/>
      <c r="N20" s="5"/>
      <c r="O20" s="1"/>
      <c r="Z20" s="1"/>
      <c r="AA20" s="1"/>
      <c r="AB20" s="1"/>
      <c r="AD20" s="1"/>
      <c r="AE20" s="1"/>
      <c r="AF20" s="1"/>
    </row>
    <row r="21" spans="1:32" ht="12.75">
      <c r="A21" s="9"/>
      <c r="B21" s="9"/>
      <c r="C21" s="51" t="s">
        <v>238</v>
      </c>
      <c r="D21" s="9"/>
      <c r="E21" s="24"/>
      <c r="F21" s="24"/>
      <c r="G21" s="24"/>
      <c r="H21" s="24"/>
      <c r="I21" s="24"/>
      <c r="J21" s="24"/>
      <c r="K21" s="24"/>
      <c r="N21" s="5"/>
      <c r="O21" s="1"/>
      <c r="Z21" s="1"/>
      <c r="AA21" s="1"/>
      <c r="AB21" s="1"/>
      <c r="AD21" s="1"/>
      <c r="AE21" s="1"/>
      <c r="AF21" s="1"/>
    </row>
    <row r="22" spans="1:32" ht="12.75">
      <c r="A22" s="9" t="s">
        <v>9</v>
      </c>
      <c r="B22" s="9" t="s">
        <v>66</v>
      </c>
      <c r="C22" s="9" t="s">
        <v>127</v>
      </c>
      <c r="D22" s="9" t="s">
        <v>196</v>
      </c>
      <c r="E22" s="24">
        <v>1065.1</v>
      </c>
      <c r="F22" s="24"/>
      <c r="G22" s="24"/>
      <c r="H22" s="24"/>
      <c r="I22" s="24"/>
      <c r="J22" s="24">
        <v>0.00041</v>
      </c>
      <c r="K22" s="24">
        <f>E22*J22</f>
        <v>0.43669099999999994</v>
      </c>
      <c r="N22" s="5" t="s">
        <v>7</v>
      </c>
      <c r="O22" s="1">
        <f>IF(N22="5",H22,0)</f>
        <v>0</v>
      </c>
      <c r="Z22" s="1">
        <f>IF(AD22=0,I22,0)</f>
        <v>0</v>
      </c>
      <c r="AA22" s="1">
        <f>IF(AD22=15,I22,0)</f>
        <v>0</v>
      </c>
      <c r="AB22" s="1">
        <f>IF(AD22=21,I22,0)</f>
        <v>0</v>
      </c>
      <c r="AD22" s="1">
        <v>21</v>
      </c>
      <c r="AE22" s="1">
        <f>F22*0.105354558610709</f>
        <v>0</v>
      </c>
      <c r="AF22" s="1">
        <f>F22*(1-0.105354558610709)</f>
        <v>0</v>
      </c>
    </row>
    <row r="23" spans="1:37" ht="12.75">
      <c r="A23" s="25"/>
      <c r="B23" s="26" t="s">
        <v>67</v>
      </c>
      <c r="C23" s="54" t="s">
        <v>128</v>
      </c>
      <c r="D23" s="55"/>
      <c r="E23" s="55"/>
      <c r="F23" s="55"/>
      <c r="G23" s="27"/>
      <c r="H23" s="27"/>
      <c r="I23" s="27"/>
      <c r="J23" s="28"/>
      <c r="K23" s="27">
        <f>SUM(K24:K27)</f>
        <v>6.9753204</v>
      </c>
      <c r="P23" s="6">
        <f>IF(Q23="PR",I23,SUM(O24:O27))</f>
        <v>0</v>
      </c>
      <c r="Q23" s="2" t="s">
        <v>221</v>
      </c>
      <c r="R23" s="6">
        <f>IF(Q23="HS",G23,0)</f>
        <v>0</v>
      </c>
      <c r="S23" s="6">
        <f>IF(Q23="HS",H23-P23,0)</f>
        <v>0</v>
      </c>
      <c r="T23" s="6">
        <f>IF(Q23="PS",G23,0)</f>
        <v>0</v>
      </c>
      <c r="U23" s="6">
        <f>IF(Q23="PS",H23-P23,0)</f>
        <v>0</v>
      </c>
      <c r="V23" s="6">
        <f>IF(Q23="MP",G23,0)</f>
        <v>0</v>
      </c>
      <c r="W23" s="6">
        <f>IF(Q23="MP",H23-P23,0)</f>
        <v>0</v>
      </c>
      <c r="X23" s="6">
        <f>IF(Q23="OM",G23,0)</f>
        <v>0</v>
      </c>
      <c r="Y23" s="2"/>
      <c r="AI23" s="6">
        <f>SUM(Z24:Z27)</f>
        <v>0</v>
      </c>
      <c r="AJ23" s="6">
        <f>SUM(AA24:AA27)</f>
        <v>0</v>
      </c>
      <c r="AK23" s="6">
        <f>SUM(AB24:AB27)</f>
        <v>0</v>
      </c>
    </row>
    <row r="24" spans="1:32" ht="12.75">
      <c r="A24" s="9" t="s">
        <v>10</v>
      </c>
      <c r="B24" s="9" t="s">
        <v>68</v>
      </c>
      <c r="C24" s="9" t="s">
        <v>129</v>
      </c>
      <c r="D24" s="9" t="s">
        <v>196</v>
      </c>
      <c r="E24" s="24">
        <v>426.04</v>
      </c>
      <c r="F24" s="24"/>
      <c r="G24" s="24"/>
      <c r="H24" s="24"/>
      <c r="I24" s="24"/>
      <c r="J24" s="24">
        <v>0.01401</v>
      </c>
      <c r="K24" s="24">
        <f>E24*J24</f>
        <v>5.9688204</v>
      </c>
      <c r="N24" s="5" t="s">
        <v>9</v>
      </c>
      <c r="O24" s="1">
        <f>IF(N24="5",H24,0)</f>
        <v>0</v>
      </c>
      <c r="Z24" s="1">
        <f>IF(AD24=0,I24,0)</f>
        <v>0</v>
      </c>
      <c r="AA24" s="1">
        <f>IF(AD24=15,I24,0)</f>
        <v>0</v>
      </c>
      <c r="AB24" s="1">
        <f>IF(AD24=21,I24,0)</f>
        <v>0</v>
      </c>
      <c r="AD24" s="1">
        <v>21</v>
      </c>
      <c r="AE24" s="1">
        <f>F24*1</f>
        <v>0</v>
      </c>
      <c r="AF24" s="1">
        <f>F24*(1-1)</f>
        <v>0</v>
      </c>
    </row>
    <row r="25" spans="1:32" ht="12.75">
      <c r="A25" s="9"/>
      <c r="B25" s="9"/>
      <c r="C25" s="51" t="s">
        <v>240</v>
      </c>
      <c r="D25" s="9"/>
      <c r="E25" s="24"/>
      <c r="F25" s="24"/>
      <c r="G25" s="24"/>
      <c r="H25" s="24"/>
      <c r="I25" s="24"/>
      <c r="J25" s="24"/>
      <c r="K25" s="24"/>
      <c r="N25" s="5"/>
      <c r="O25" s="1"/>
      <c r="Z25" s="1"/>
      <c r="AA25" s="1"/>
      <c r="AB25" s="1"/>
      <c r="AD25" s="1"/>
      <c r="AE25" s="1"/>
      <c r="AF25" s="1"/>
    </row>
    <row r="26" spans="1:32" ht="12.75">
      <c r="A26" s="9" t="s">
        <v>11</v>
      </c>
      <c r="B26" s="9" t="s">
        <v>69</v>
      </c>
      <c r="C26" s="9" t="s">
        <v>130</v>
      </c>
      <c r="D26" s="9" t="s">
        <v>197</v>
      </c>
      <c r="E26" s="24">
        <v>13</v>
      </c>
      <c r="F26" s="24"/>
      <c r="G26" s="24"/>
      <c r="H26" s="24"/>
      <c r="I26" s="24"/>
      <c r="J26" s="24">
        <v>0</v>
      </c>
      <c r="K26" s="24">
        <f>E26*J26</f>
        <v>0</v>
      </c>
      <c r="N26" s="5" t="s">
        <v>7</v>
      </c>
      <c r="O26" s="1">
        <f>IF(N26="5",H26,0)</f>
        <v>0</v>
      </c>
      <c r="Z26" s="1">
        <f>IF(AD26=0,I26,0)</f>
        <v>0</v>
      </c>
      <c r="AA26" s="1">
        <f>IF(AD26=15,I26,0)</f>
        <v>0</v>
      </c>
      <c r="AB26" s="1">
        <f>IF(AD26=21,I26,0)</f>
        <v>0</v>
      </c>
      <c r="AD26" s="1">
        <v>21</v>
      </c>
      <c r="AE26" s="1">
        <f>F26*0</f>
        <v>0</v>
      </c>
      <c r="AF26" s="1">
        <f>F26*(1-0)</f>
        <v>0</v>
      </c>
    </row>
    <row r="27" spans="1:32" ht="12.75">
      <c r="A27" s="9" t="s">
        <v>12</v>
      </c>
      <c r="B27" s="9" t="s">
        <v>70</v>
      </c>
      <c r="C27" s="9" t="s">
        <v>131</v>
      </c>
      <c r="D27" s="9" t="s">
        <v>196</v>
      </c>
      <c r="E27" s="24">
        <v>100.65</v>
      </c>
      <c r="F27" s="24"/>
      <c r="G27" s="24"/>
      <c r="H27" s="24"/>
      <c r="I27" s="24"/>
      <c r="J27" s="24">
        <v>0.01</v>
      </c>
      <c r="K27" s="24">
        <f>E27*J27</f>
        <v>1.0065000000000002</v>
      </c>
      <c r="N27" s="5" t="s">
        <v>7</v>
      </c>
      <c r="O27" s="1">
        <f>IF(N27="5",H27,0)</f>
        <v>0</v>
      </c>
      <c r="Z27" s="1">
        <f>IF(AD27=0,I27,0)</f>
        <v>0</v>
      </c>
      <c r="AA27" s="1">
        <f>IF(AD27=15,I27,0)</f>
        <v>0</v>
      </c>
      <c r="AB27" s="1">
        <f>IF(AD27=21,I27,0)</f>
        <v>0</v>
      </c>
      <c r="AD27" s="1">
        <v>21</v>
      </c>
      <c r="AE27" s="1">
        <f>F27*0</f>
        <v>0</v>
      </c>
      <c r="AF27" s="1">
        <f>F27*(1-0)</f>
        <v>0</v>
      </c>
    </row>
    <row r="28" spans="1:32" ht="12.75">
      <c r="A28" s="9"/>
      <c r="B28" s="9"/>
      <c r="C28" s="51" t="s">
        <v>241</v>
      </c>
      <c r="D28" s="9"/>
      <c r="E28" s="24"/>
      <c r="F28" s="24"/>
      <c r="G28" s="24"/>
      <c r="H28" s="24"/>
      <c r="I28" s="24"/>
      <c r="J28" s="24"/>
      <c r="K28" s="24"/>
      <c r="N28" s="5"/>
      <c r="O28" s="1"/>
      <c r="Z28" s="1"/>
      <c r="AA28" s="1"/>
      <c r="AB28" s="1"/>
      <c r="AD28" s="1"/>
      <c r="AE28" s="1"/>
      <c r="AF28" s="1"/>
    </row>
    <row r="29" spans="1:32" ht="12.75">
      <c r="A29" s="9"/>
      <c r="B29" s="9"/>
      <c r="C29" s="51" t="s">
        <v>242</v>
      </c>
      <c r="D29" s="9"/>
      <c r="E29" s="24"/>
      <c r="F29" s="24"/>
      <c r="G29" s="24"/>
      <c r="H29" s="24"/>
      <c r="I29" s="24"/>
      <c r="J29" s="24"/>
      <c r="K29" s="24"/>
      <c r="N29" s="5"/>
      <c r="O29" s="1"/>
      <c r="Z29" s="1"/>
      <c r="AA29" s="1"/>
      <c r="AB29" s="1"/>
      <c r="AD29" s="1"/>
      <c r="AE29" s="1"/>
      <c r="AF29" s="1"/>
    </row>
    <row r="30" spans="1:37" ht="12.75">
      <c r="A30" s="25"/>
      <c r="B30" s="26" t="s">
        <v>71</v>
      </c>
      <c r="C30" s="54" t="s">
        <v>132</v>
      </c>
      <c r="D30" s="55"/>
      <c r="E30" s="55"/>
      <c r="F30" s="55"/>
      <c r="G30" s="27"/>
      <c r="H30" s="27"/>
      <c r="I30" s="27"/>
      <c r="J30" s="28"/>
      <c r="K30" s="27">
        <f>SUM(K31:K32)</f>
        <v>1.24423</v>
      </c>
      <c r="P30" s="6">
        <f>IF(Q30="PR",I30,SUM(O31:O32))</f>
        <v>0</v>
      </c>
      <c r="Q30" s="2" t="s">
        <v>221</v>
      </c>
      <c r="R30" s="6">
        <f>IF(Q30="HS",G30,0)</f>
        <v>0</v>
      </c>
      <c r="S30" s="6">
        <f>IF(Q30="HS",H30-P30,0)</f>
        <v>0</v>
      </c>
      <c r="T30" s="6">
        <f>IF(Q30="PS",G30,0)</f>
        <v>0</v>
      </c>
      <c r="U30" s="6">
        <f>IF(Q30="PS",H30-P30,0)</f>
        <v>0</v>
      </c>
      <c r="V30" s="6">
        <f>IF(Q30="MP",G30,0)</f>
        <v>0</v>
      </c>
      <c r="W30" s="6">
        <f>IF(Q30="MP",H30-P30,0)</f>
        <v>0</v>
      </c>
      <c r="X30" s="6">
        <f>IF(Q30="OM",G30,0)</f>
        <v>0</v>
      </c>
      <c r="Y30" s="2"/>
      <c r="AI30" s="6">
        <f>SUM(Z31:Z32)</f>
        <v>0</v>
      </c>
      <c r="AJ30" s="6">
        <f>SUM(AA31:AA32)</f>
        <v>0</v>
      </c>
      <c r="AK30" s="6">
        <f>SUM(AB31:AB32)</f>
        <v>0</v>
      </c>
    </row>
    <row r="31" spans="1:32" ht="12.75">
      <c r="A31" s="9" t="s">
        <v>13</v>
      </c>
      <c r="B31" s="9" t="s">
        <v>72</v>
      </c>
      <c r="C31" s="9" t="s">
        <v>133</v>
      </c>
      <c r="D31" s="9" t="s">
        <v>196</v>
      </c>
      <c r="E31" s="24">
        <v>1065.1</v>
      </c>
      <c r="F31" s="24"/>
      <c r="G31" s="24"/>
      <c r="H31" s="24"/>
      <c r="I31" s="24"/>
      <c r="J31" s="24">
        <v>0.00116</v>
      </c>
      <c r="K31" s="24">
        <f>E31*J31</f>
        <v>1.2355159999999998</v>
      </c>
      <c r="N31" s="5" t="s">
        <v>7</v>
      </c>
      <c r="O31" s="1">
        <f>IF(N31="5",H31,0)</f>
        <v>0</v>
      </c>
      <c r="Z31" s="1">
        <f>IF(AD31=0,I31,0)</f>
        <v>0</v>
      </c>
      <c r="AA31" s="1">
        <f>IF(AD31=15,I31,0)</f>
        <v>0</v>
      </c>
      <c r="AB31" s="1">
        <f>IF(AD31=21,I31,0)</f>
        <v>0</v>
      </c>
      <c r="AD31" s="1">
        <v>21</v>
      </c>
      <c r="AE31" s="1">
        <f>F31*1</f>
        <v>0</v>
      </c>
      <c r="AF31" s="1">
        <f>F31*(1-1)</f>
        <v>0</v>
      </c>
    </row>
    <row r="32" spans="1:32" ht="12.75">
      <c r="A32" s="9" t="s">
        <v>14</v>
      </c>
      <c r="B32" s="9" t="s">
        <v>73</v>
      </c>
      <c r="C32" s="9" t="s">
        <v>134</v>
      </c>
      <c r="D32" s="9" t="s">
        <v>198</v>
      </c>
      <c r="E32" s="24">
        <v>217.85</v>
      </c>
      <c r="F32" s="24"/>
      <c r="G32" s="24"/>
      <c r="H32" s="24"/>
      <c r="I32" s="24"/>
      <c r="J32" s="24">
        <v>4E-05</v>
      </c>
      <c r="K32" s="24">
        <f>E32*J32</f>
        <v>0.008714000000000001</v>
      </c>
      <c r="N32" s="5" t="s">
        <v>7</v>
      </c>
      <c r="O32" s="1">
        <f>IF(N32="5",H32,0)</f>
        <v>0</v>
      </c>
      <c r="Z32" s="1">
        <f>IF(AD32=0,I32,0)</f>
        <v>0</v>
      </c>
      <c r="AA32" s="1">
        <f>IF(AD32=15,I32,0)</f>
        <v>0</v>
      </c>
      <c r="AB32" s="1">
        <f>IF(AD32=21,I32,0)</f>
        <v>0</v>
      </c>
      <c r="AD32" s="1">
        <v>21</v>
      </c>
      <c r="AE32" s="1">
        <f>F32*0.296573208722741</f>
        <v>0</v>
      </c>
      <c r="AF32" s="1">
        <f>F32*(1-0.296573208722741)</f>
        <v>0</v>
      </c>
    </row>
    <row r="33" spans="1:32" ht="12.75">
      <c r="A33" s="9"/>
      <c r="B33" s="9"/>
      <c r="C33" s="51" t="s">
        <v>243</v>
      </c>
      <c r="D33" s="9"/>
      <c r="E33" s="24"/>
      <c r="F33" s="24"/>
      <c r="G33" s="24"/>
      <c r="H33" s="24"/>
      <c r="I33" s="24"/>
      <c r="J33" s="24"/>
      <c r="K33" s="24"/>
      <c r="N33" s="5"/>
      <c r="O33" s="1"/>
      <c r="Z33" s="1"/>
      <c r="AA33" s="1"/>
      <c r="AB33" s="1"/>
      <c r="AD33" s="1"/>
      <c r="AE33" s="1"/>
      <c r="AF33" s="1"/>
    </row>
    <row r="34" spans="1:32" ht="12.75">
      <c r="A34" s="9"/>
      <c r="B34" s="9"/>
      <c r="C34" s="51" t="s">
        <v>244</v>
      </c>
      <c r="D34" s="9"/>
      <c r="E34" s="24"/>
      <c r="F34" s="24"/>
      <c r="G34" s="24"/>
      <c r="H34" s="24"/>
      <c r="I34" s="24"/>
      <c r="J34" s="24"/>
      <c r="K34" s="24"/>
      <c r="N34" s="5"/>
      <c r="O34" s="1"/>
      <c r="Z34" s="1"/>
      <c r="AA34" s="1"/>
      <c r="AB34" s="1"/>
      <c r="AD34" s="1"/>
      <c r="AE34" s="1"/>
      <c r="AF34" s="1"/>
    </row>
    <row r="35" spans="1:37" ht="12.75">
      <c r="A35" s="25"/>
      <c r="B35" s="26" t="s">
        <v>74</v>
      </c>
      <c r="C35" s="54" t="s">
        <v>135</v>
      </c>
      <c r="D35" s="55"/>
      <c r="E35" s="55"/>
      <c r="F35" s="55"/>
      <c r="G35" s="27"/>
      <c r="H35" s="27"/>
      <c r="I35" s="27"/>
      <c r="J35" s="28"/>
      <c r="K35" s="27">
        <f>SUM(K36:K39)</f>
        <v>0.15123999999999999</v>
      </c>
      <c r="P35" s="6">
        <f>IF(Q35="PR",I35,SUM(O36:O39))</f>
        <v>0</v>
      </c>
      <c r="Q35" s="2" t="s">
        <v>221</v>
      </c>
      <c r="R35" s="6">
        <f>IF(Q35="HS",G35,0)</f>
        <v>0</v>
      </c>
      <c r="S35" s="6">
        <f>IF(Q35="HS",H35-P35,0)</f>
        <v>0</v>
      </c>
      <c r="T35" s="6">
        <f>IF(Q35="PS",G35,0)</f>
        <v>0</v>
      </c>
      <c r="U35" s="6">
        <f>IF(Q35="PS",H35-P35,0)</f>
        <v>0</v>
      </c>
      <c r="V35" s="6">
        <f>IF(Q35="MP",G35,0)</f>
        <v>0</v>
      </c>
      <c r="W35" s="6">
        <f>IF(Q35="MP",H35-P35,0)</f>
        <v>0</v>
      </c>
      <c r="X35" s="6">
        <f>IF(Q35="OM",G35,0)</f>
        <v>0</v>
      </c>
      <c r="Y35" s="2"/>
      <c r="AI35" s="6">
        <f>SUM(Z36:Z39)</f>
        <v>0</v>
      </c>
      <c r="AJ35" s="6">
        <f>SUM(AA36:AA39)</f>
        <v>0</v>
      </c>
      <c r="AK35" s="6">
        <f>SUM(AB36:AB39)</f>
        <v>0</v>
      </c>
    </row>
    <row r="36" spans="1:32" ht="12.75">
      <c r="A36" s="9" t="s">
        <v>15</v>
      </c>
      <c r="B36" s="9" t="s">
        <v>75</v>
      </c>
      <c r="C36" s="9" t="s">
        <v>136</v>
      </c>
      <c r="D36" s="9" t="s">
        <v>197</v>
      </c>
      <c r="E36" s="24">
        <v>4</v>
      </c>
      <c r="F36" s="24"/>
      <c r="G36" s="24"/>
      <c r="H36" s="24"/>
      <c r="I36" s="24"/>
      <c r="J36" s="24">
        <v>0.00369</v>
      </c>
      <c r="K36" s="24">
        <f>E36*J36</f>
        <v>0.01476</v>
      </c>
      <c r="N36" s="5" t="s">
        <v>7</v>
      </c>
      <c r="O36" s="1">
        <f>IF(N36="5",H36,0)</f>
        <v>0</v>
      </c>
      <c r="Z36" s="1">
        <f>IF(AD36=0,I36,0)</f>
        <v>0</v>
      </c>
      <c r="AA36" s="1">
        <f>IF(AD36=15,I36,0)</f>
        <v>0</v>
      </c>
      <c r="AB36" s="1">
        <f>IF(AD36=21,I36,0)</f>
        <v>0</v>
      </c>
      <c r="AD36" s="1">
        <v>21</v>
      </c>
      <c r="AE36" s="1">
        <f>F36*0.978092307692308</f>
        <v>0</v>
      </c>
      <c r="AF36" s="1">
        <f>F36*(1-0.978092307692308)</f>
        <v>0</v>
      </c>
    </row>
    <row r="37" spans="1:32" ht="12.75">
      <c r="A37" s="9" t="s">
        <v>16</v>
      </c>
      <c r="B37" s="9" t="s">
        <v>76</v>
      </c>
      <c r="C37" s="9" t="s">
        <v>137</v>
      </c>
      <c r="D37" s="9" t="s">
        <v>197</v>
      </c>
      <c r="E37" s="24">
        <v>11</v>
      </c>
      <c r="F37" s="24"/>
      <c r="G37" s="24"/>
      <c r="H37" s="24"/>
      <c r="I37" s="24"/>
      <c r="J37" s="24">
        <v>0.005</v>
      </c>
      <c r="K37" s="24">
        <f>E37*J37</f>
        <v>0.055</v>
      </c>
      <c r="N37" s="5" t="s">
        <v>7</v>
      </c>
      <c r="O37" s="1">
        <f>IF(N37="5",H37,0)</f>
        <v>0</v>
      </c>
      <c r="Z37" s="1">
        <f>IF(AD37=0,I37,0)</f>
        <v>0</v>
      </c>
      <c r="AA37" s="1">
        <f>IF(AD37=15,I37,0)</f>
        <v>0</v>
      </c>
      <c r="AB37" s="1">
        <f>IF(AD37=21,I37,0)</f>
        <v>0</v>
      </c>
      <c r="AD37" s="1">
        <v>21</v>
      </c>
      <c r="AE37" s="1">
        <f>F37*0.945241961675869</f>
        <v>0</v>
      </c>
      <c r="AF37" s="1">
        <f>F37*(1-0.945241961675869)</f>
        <v>0</v>
      </c>
    </row>
    <row r="38" spans="1:32" ht="12.75">
      <c r="A38" s="9" t="s">
        <v>17</v>
      </c>
      <c r="B38" s="9" t="s">
        <v>77</v>
      </c>
      <c r="C38" s="9" t="s">
        <v>138</v>
      </c>
      <c r="D38" s="9" t="s">
        <v>197</v>
      </c>
      <c r="E38" s="24">
        <v>4</v>
      </c>
      <c r="F38" s="24"/>
      <c r="G38" s="24"/>
      <c r="H38" s="24"/>
      <c r="I38" s="24"/>
      <c r="J38" s="24">
        <v>0.00026</v>
      </c>
      <c r="K38" s="24">
        <f>E38*J38</f>
        <v>0.00104</v>
      </c>
      <c r="N38" s="5" t="s">
        <v>7</v>
      </c>
      <c r="O38" s="1">
        <f>IF(N38="5",H38,0)</f>
        <v>0</v>
      </c>
      <c r="Z38" s="1">
        <f>IF(AD38=0,I38,0)</f>
        <v>0</v>
      </c>
      <c r="AA38" s="1">
        <f>IF(AD38=15,I38,0)</f>
        <v>0</v>
      </c>
      <c r="AB38" s="1">
        <f>IF(AD38=21,I38,0)</f>
        <v>0</v>
      </c>
      <c r="AD38" s="1">
        <v>21</v>
      </c>
      <c r="AE38" s="1">
        <f>F38*0.802872483221477</f>
        <v>0</v>
      </c>
      <c r="AF38" s="1">
        <f>F38*(1-0.802872483221477)</f>
        <v>0</v>
      </c>
    </row>
    <row r="39" spans="1:32" ht="12.75">
      <c r="A39" s="9" t="s">
        <v>18</v>
      </c>
      <c r="B39" s="9" t="s">
        <v>78</v>
      </c>
      <c r="C39" s="9" t="s">
        <v>139</v>
      </c>
      <c r="D39" s="9" t="s">
        <v>197</v>
      </c>
      <c r="E39" s="24">
        <v>4</v>
      </c>
      <c r="F39" s="24"/>
      <c r="G39" s="24"/>
      <c r="H39" s="24"/>
      <c r="I39" s="24"/>
      <c r="J39" s="24">
        <v>0.02011</v>
      </c>
      <c r="K39" s="24">
        <f>E39*J39</f>
        <v>0.08044</v>
      </c>
      <c r="N39" s="5" t="s">
        <v>7</v>
      </c>
      <c r="O39" s="1">
        <f>IF(N39="5",H39,0)</f>
        <v>0</v>
      </c>
      <c r="Z39" s="1">
        <f>IF(AD39=0,I39,0)</f>
        <v>0</v>
      </c>
      <c r="AA39" s="1">
        <f>IF(AD39=15,I39,0)</f>
        <v>0</v>
      </c>
      <c r="AB39" s="1">
        <f>IF(AD39=21,I39,0)</f>
        <v>0</v>
      </c>
      <c r="AD39" s="1">
        <v>21</v>
      </c>
      <c r="AE39" s="1">
        <f>F39*0</f>
        <v>0</v>
      </c>
      <c r="AF39" s="1">
        <f>F39*(1-0)</f>
        <v>0</v>
      </c>
    </row>
    <row r="40" spans="1:37" ht="12.75">
      <c r="A40" s="25"/>
      <c r="B40" s="26" t="s">
        <v>79</v>
      </c>
      <c r="C40" s="54" t="s">
        <v>140</v>
      </c>
      <c r="D40" s="55"/>
      <c r="E40" s="55"/>
      <c r="F40" s="55"/>
      <c r="G40" s="27"/>
      <c r="H40" s="27"/>
      <c r="I40" s="27"/>
      <c r="J40" s="28"/>
      <c r="K40" s="27">
        <f>SUM(K41:K41)</f>
        <v>0</v>
      </c>
      <c r="P40" s="6">
        <f>IF(Q40="PR",I40,SUM(O41:O41))</f>
        <v>0</v>
      </c>
      <c r="Q40" s="2" t="s">
        <v>221</v>
      </c>
      <c r="R40" s="6">
        <f>IF(Q40="HS",G40,0)</f>
        <v>0</v>
      </c>
      <c r="S40" s="6">
        <f>IF(Q40="HS",H40-P40,0)</f>
        <v>0</v>
      </c>
      <c r="T40" s="6">
        <f>IF(Q40="PS",G40,0)</f>
        <v>0</v>
      </c>
      <c r="U40" s="6">
        <f>IF(Q40="PS",H40-P40,0)</f>
        <v>0</v>
      </c>
      <c r="V40" s="6">
        <f>IF(Q40="MP",G40,0)</f>
        <v>0</v>
      </c>
      <c r="W40" s="6">
        <f>IF(Q40="MP",H40-P40,0)</f>
        <v>0</v>
      </c>
      <c r="X40" s="6">
        <f>IF(Q40="OM",G40,0)</f>
        <v>0</v>
      </c>
      <c r="Y40" s="2"/>
      <c r="AI40" s="6">
        <f>SUM(Z41:Z41)</f>
        <v>0</v>
      </c>
      <c r="AJ40" s="6">
        <f>SUM(AA41:AA41)</f>
        <v>0</v>
      </c>
      <c r="AK40" s="6">
        <f>SUM(AB41:AB41)</f>
        <v>0</v>
      </c>
    </row>
    <row r="41" spans="1:32" ht="12.75">
      <c r="A41" s="9" t="s">
        <v>19</v>
      </c>
      <c r="B41" s="9" t="s">
        <v>80</v>
      </c>
      <c r="C41" s="9" t="s">
        <v>141</v>
      </c>
      <c r="D41" s="9" t="s">
        <v>196</v>
      </c>
      <c r="E41" s="24">
        <v>141</v>
      </c>
      <c r="F41" s="24"/>
      <c r="G41" s="24"/>
      <c r="H41" s="24"/>
      <c r="I41" s="24"/>
      <c r="J41" s="24">
        <v>0</v>
      </c>
      <c r="K41" s="24">
        <f>E41*J41</f>
        <v>0</v>
      </c>
      <c r="N41" s="5" t="s">
        <v>7</v>
      </c>
      <c r="O41" s="1">
        <f>IF(N41="5",H41,0)</f>
        <v>0</v>
      </c>
      <c r="Z41" s="1">
        <f>IF(AD41=0,I41,0)</f>
        <v>0</v>
      </c>
      <c r="AA41" s="1">
        <f>IF(AD41=15,I41,0)</f>
        <v>0</v>
      </c>
      <c r="AB41" s="1">
        <f>IF(AD41=21,I41,0)</f>
        <v>0</v>
      </c>
      <c r="AD41" s="1">
        <v>21</v>
      </c>
      <c r="AE41" s="1">
        <f>F41*0</f>
        <v>0</v>
      </c>
      <c r="AF41" s="1">
        <f>F41*(1-0)</f>
        <v>0</v>
      </c>
    </row>
    <row r="42" spans="1:32" ht="12.75">
      <c r="A42" s="9"/>
      <c r="B42" s="9"/>
      <c r="C42" s="51" t="s">
        <v>245</v>
      </c>
      <c r="D42" s="9"/>
      <c r="E42" s="24"/>
      <c r="F42" s="24"/>
      <c r="G42" s="24"/>
      <c r="H42" s="24"/>
      <c r="I42" s="24"/>
      <c r="J42" s="24"/>
      <c r="K42" s="24"/>
      <c r="N42" s="5"/>
      <c r="O42" s="1"/>
      <c r="Z42" s="1"/>
      <c r="AA42" s="1"/>
      <c r="AB42" s="1"/>
      <c r="AD42" s="1"/>
      <c r="AE42" s="1"/>
      <c r="AF42" s="1"/>
    </row>
    <row r="43" spans="1:37" ht="12.75">
      <c r="A43" s="25"/>
      <c r="B43" s="26" t="s">
        <v>81</v>
      </c>
      <c r="C43" s="54" t="s">
        <v>142</v>
      </c>
      <c r="D43" s="55"/>
      <c r="E43" s="55"/>
      <c r="F43" s="55"/>
      <c r="G43" s="27"/>
      <c r="H43" s="27"/>
      <c r="I43" s="27"/>
      <c r="J43" s="28"/>
      <c r="K43" s="27">
        <f>SUM(K44:K67)</f>
        <v>1.836564</v>
      </c>
      <c r="P43" s="6">
        <f>IF(Q43="PR",I43,SUM(O44:O67))</f>
        <v>0</v>
      </c>
      <c r="Q43" s="2" t="s">
        <v>221</v>
      </c>
      <c r="R43" s="6">
        <f>IF(Q43="HS",G43,0)</f>
        <v>0</v>
      </c>
      <c r="S43" s="6">
        <f>IF(Q43="HS",H43-P43,0)</f>
        <v>0</v>
      </c>
      <c r="T43" s="6">
        <f>IF(Q43="PS",G43,0)</f>
        <v>0</v>
      </c>
      <c r="U43" s="6">
        <f>IF(Q43="PS",H43-P43,0)</f>
        <v>0</v>
      </c>
      <c r="V43" s="6">
        <f>IF(Q43="MP",G43,0)</f>
        <v>0</v>
      </c>
      <c r="W43" s="6">
        <f>IF(Q43="MP",H43-P43,0)</f>
        <v>0</v>
      </c>
      <c r="X43" s="6">
        <f>IF(Q43="OM",G43,0)</f>
        <v>0</v>
      </c>
      <c r="Y43" s="2"/>
      <c r="AI43" s="6">
        <f>SUM(Z44:Z67)</f>
        <v>0</v>
      </c>
      <c r="AJ43" s="6">
        <f>SUM(AA44:AA67)</f>
        <v>0</v>
      </c>
      <c r="AK43" s="6">
        <f>SUM(AB44:AB67)</f>
        <v>0</v>
      </c>
    </row>
    <row r="44" spans="1:32" ht="12.75">
      <c r="A44" s="9" t="s">
        <v>20</v>
      </c>
      <c r="B44" s="9" t="s">
        <v>82</v>
      </c>
      <c r="C44" s="9" t="s">
        <v>143</v>
      </c>
      <c r="D44" s="9" t="s">
        <v>198</v>
      </c>
      <c r="E44" s="24">
        <v>235</v>
      </c>
      <c r="F44" s="24"/>
      <c r="G44" s="24"/>
      <c r="H44" s="24"/>
      <c r="I44" s="24"/>
      <c r="J44" s="24">
        <v>0.00205</v>
      </c>
      <c r="K44" s="24">
        <f aca="true" t="shared" si="0" ref="K44:K67">E44*J44</f>
        <v>0.48175000000000007</v>
      </c>
      <c r="N44" s="5" t="s">
        <v>7</v>
      </c>
      <c r="O44" s="1">
        <f aca="true" t="shared" si="1" ref="O44:O67">IF(N44="5",H44,0)</f>
        <v>0</v>
      </c>
      <c r="Z44" s="1">
        <f aca="true" t="shared" si="2" ref="Z44:Z67">IF(AD44=0,I44,0)</f>
        <v>0</v>
      </c>
      <c r="AA44" s="1">
        <f aca="true" t="shared" si="3" ref="AA44:AA67">IF(AD44=15,I44,0)</f>
        <v>0</v>
      </c>
      <c r="AB44" s="1">
        <f aca="true" t="shared" si="4" ref="AB44:AB67">IF(AD44=21,I44,0)</f>
        <v>0</v>
      </c>
      <c r="AD44" s="1">
        <v>21</v>
      </c>
      <c r="AE44" s="1">
        <f>F44*0.322068550811786</f>
        <v>0</v>
      </c>
      <c r="AF44" s="1">
        <f>F44*(1-0.322068550811786)</f>
        <v>0</v>
      </c>
    </row>
    <row r="45" spans="1:32" ht="12.75">
      <c r="A45" s="9" t="s">
        <v>21</v>
      </c>
      <c r="B45" s="9" t="s">
        <v>83</v>
      </c>
      <c r="C45" s="9" t="s">
        <v>144</v>
      </c>
      <c r="D45" s="9" t="s">
        <v>198</v>
      </c>
      <c r="E45" s="24">
        <v>235</v>
      </c>
      <c r="F45" s="24"/>
      <c r="G45" s="24"/>
      <c r="H45" s="24"/>
      <c r="I45" s="24"/>
      <c r="J45" s="24">
        <v>0.00096</v>
      </c>
      <c r="K45" s="24">
        <f t="shared" si="0"/>
        <v>0.2256</v>
      </c>
      <c r="N45" s="5" t="s">
        <v>7</v>
      </c>
      <c r="O45" s="1">
        <f t="shared" si="1"/>
        <v>0</v>
      </c>
      <c r="Z45" s="1">
        <f t="shared" si="2"/>
        <v>0</v>
      </c>
      <c r="AA45" s="1">
        <f t="shared" si="3"/>
        <v>0</v>
      </c>
      <c r="AB45" s="1">
        <f t="shared" si="4"/>
        <v>0</v>
      </c>
      <c r="AD45" s="1">
        <v>21</v>
      </c>
      <c r="AE45" s="1">
        <f>F45*1</f>
        <v>0</v>
      </c>
      <c r="AF45" s="1">
        <f>F45*(1-1)</f>
        <v>0</v>
      </c>
    </row>
    <row r="46" spans="1:32" ht="12.75">
      <c r="A46" s="9" t="s">
        <v>22</v>
      </c>
      <c r="B46" s="9" t="s">
        <v>84</v>
      </c>
      <c r="C46" s="9" t="s">
        <v>145</v>
      </c>
      <c r="D46" s="9" t="s">
        <v>198</v>
      </c>
      <c r="E46" s="24">
        <v>1.5</v>
      </c>
      <c r="F46" s="24"/>
      <c r="G46" s="24"/>
      <c r="H46" s="24"/>
      <c r="I46" s="24"/>
      <c r="J46" s="24">
        <v>0.00077</v>
      </c>
      <c r="K46" s="24">
        <f t="shared" si="0"/>
        <v>0.001155</v>
      </c>
      <c r="N46" s="5" t="s">
        <v>7</v>
      </c>
      <c r="O46" s="1">
        <f t="shared" si="1"/>
        <v>0</v>
      </c>
      <c r="Z46" s="1">
        <f t="shared" si="2"/>
        <v>0</v>
      </c>
      <c r="AA46" s="1">
        <f t="shared" si="3"/>
        <v>0</v>
      </c>
      <c r="AB46" s="1">
        <f t="shared" si="4"/>
        <v>0</v>
      </c>
      <c r="AD46" s="1">
        <v>21</v>
      </c>
      <c r="AE46" s="1">
        <f>F46*0.711303066279117</f>
        <v>0</v>
      </c>
      <c r="AF46" s="1">
        <f>F46*(1-0.711303066279117)</f>
        <v>0</v>
      </c>
    </row>
    <row r="47" spans="1:32" ht="12.75">
      <c r="A47" s="9" t="s">
        <v>23</v>
      </c>
      <c r="B47" s="9" t="s">
        <v>84</v>
      </c>
      <c r="C47" s="9" t="s">
        <v>146</v>
      </c>
      <c r="D47" s="9" t="s">
        <v>198</v>
      </c>
      <c r="E47" s="24">
        <v>40</v>
      </c>
      <c r="F47" s="24"/>
      <c r="G47" s="24"/>
      <c r="H47" s="24"/>
      <c r="I47" s="24"/>
      <c r="J47" s="24">
        <v>0.00077</v>
      </c>
      <c r="K47" s="24">
        <f t="shared" si="0"/>
        <v>0.030799999999999998</v>
      </c>
      <c r="N47" s="5" t="s">
        <v>7</v>
      </c>
      <c r="O47" s="1">
        <f t="shared" si="1"/>
        <v>0</v>
      </c>
      <c r="Z47" s="1">
        <f t="shared" si="2"/>
        <v>0</v>
      </c>
      <c r="AA47" s="1">
        <f t="shared" si="3"/>
        <v>0</v>
      </c>
      <c r="AB47" s="1">
        <f t="shared" si="4"/>
        <v>0</v>
      </c>
      <c r="AD47" s="1">
        <v>21</v>
      </c>
      <c r="AE47" s="1">
        <f>F47*0.590444149930336</f>
        <v>0</v>
      </c>
      <c r="AF47" s="1">
        <f>F47*(1-0.590444149930336)</f>
        <v>0</v>
      </c>
    </row>
    <row r="48" spans="1:32" ht="12.75">
      <c r="A48" s="9" t="s">
        <v>24</v>
      </c>
      <c r="B48" s="9" t="s">
        <v>85</v>
      </c>
      <c r="C48" s="9" t="s">
        <v>147</v>
      </c>
      <c r="D48" s="9" t="s">
        <v>198</v>
      </c>
      <c r="E48" s="24">
        <v>11</v>
      </c>
      <c r="F48" s="24"/>
      <c r="G48" s="24"/>
      <c r="H48" s="24"/>
      <c r="I48" s="24"/>
      <c r="J48" s="24">
        <v>0.00484</v>
      </c>
      <c r="K48" s="24">
        <f t="shared" si="0"/>
        <v>0.053239999999999996</v>
      </c>
      <c r="N48" s="5" t="s">
        <v>7</v>
      </c>
      <c r="O48" s="1">
        <f t="shared" si="1"/>
        <v>0</v>
      </c>
      <c r="Z48" s="1">
        <f t="shared" si="2"/>
        <v>0</v>
      </c>
      <c r="AA48" s="1">
        <f t="shared" si="3"/>
        <v>0</v>
      </c>
      <c r="AB48" s="1">
        <f t="shared" si="4"/>
        <v>0</v>
      </c>
      <c r="AD48" s="1">
        <v>21</v>
      </c>
      <c r="AE48" s="1">
        <f>F48*1</f>
        <v>0</v>
      </c>
      <c r="AF48" s="1">
        <f>F48*(1-1)</f>
        <v>0</v>
      </c>
    </row>
    <row r="49" spans="1:32" ht="12.75">
      <c r="A49" s="9" t="s">
        <v>25</v>
      </c>
      <c r="B49" s="9" t="s">
        <v>84</v>
      </c>
      <c r="C49" s="9" t="s">
        <v>148</v>
      </c>
      <c r="D49" s="9" t="s">
        <v>198</v>
      </c>
      <c r="E49" s="24">
        <v>1</v>
      </c>
      <c r="F49" s="24"/>
      <c r="G49" s="24"/>
      <c r="H49" s="24"/>
      <c r="I49" s="24"/>
      <c r="J49" s="24">
        <v>0.00077</v>
      </c>
      <c r="K49" s="24">
        <f t="shared" si="0"/>
        <v>0.00077</v>
      </c>
      <c r="N49" s="5" t="s">
        <v>7</v>
      </c>
      <c r="O49" s="1">
        <f t="shared" si="1"/>
        <v>0</v>
      </c>
      <c r="Z49" s="1">
        <f t="shared" si="2"/>
        <v>0</v>
      </c>
      <c r="AA49" s="1">
        <f t="shared" si="3"/>
        <v>0</v>
      </c>
      <c r="AB49" s="1">
        <f t="shared" si="4"/>
        <v>0</v>
      </c>
      <c r="AD49" s="1">
        <v>21</v>
      </c>
      <c r="AE49" s="1">
        <f>F49*0</f>
        <v>0</v>
      </c>
      <c r="AF49" s="1">
        <f>F49*(1-0)</f>
        <v>0</v>
      </c>
    </row>
    <row r="50" spans="1:32" ht="12.75">
      <c r="A50" s="9" t="s">
        <v>26</v>
      </c>
      <c r="B50" s="9" t="s">
        <v>86</v>
      </c>
      <c r="C50" s="9" t="s">
        <v>149</v>
      </c>
      <c r="D50" s="9" t="s">
        <v>198</v>
      </c>
      <c r="E50" s="24">
        <v>12</v>
      </c>
      <c r="F50" s="24"/>
      <c r="G50" s="24"/>
      <c r="H50" s="24"/>
      <c r="I50" s="24"/>
      <c r="J50" s="24">
        <v>0.00345</v>
      </c>
      <c r="K50" s="24">
        <f t="shared" si="0"/>
        <v>0.0414</v>
      </c>
      <c r="N50" s="5" t="s">
        <v>7</v>
      </c>
      <c r="O50" s="1">
        <f t="shared" si="1"/>
        <v>0</v>
      </c>
      <c r="Z50" s="1">
        <f t="shared" si="2"/>
        <v>0</v>
      </c>
      <c r="AA50" s="1">
        <f t="shared" si="3"/>
        <v>0</v>
      </c>
      <c r="AB50" s="1">
        <f t="shared" si="4"/>
        <v>0</v>
      </c>
      <c r="AD50" s="1">
        <v>21</v>
      </c>
      <c r="AE50" s="1">
        <f>F50*1</f>
        <v>0</v>
      </c>
      <c r="AF50" s="1">
        <f>F50*(1-1)</f>
        <v>0</v>
      </c>
    </row>
    <row r="51" spans="1:32" ht="12.75">
      <c r="A51" s="9" t="s">
        <v>27</v>
      </c>
      <c r="B51" s="9" t="s">
        <v>83</v>
      </c>
      <c r="C51" s="9" t="s">
        <v>150</v>
      </c>
      <c r="D51" s="9" t="s">
        <v>198</v>
      </c>
      <c r="E51" s="24">
        <v>13.7</v>
      </c>
      <c r="F51" s="24"/>
      <c r="G51" s="24"/>
      <c r="H51" s="24"/>
      <c r="I51" s="24"/>
      <c r="J51" s="24">
        <v>0.00096</v>
      </c>
      <c r="K51" s="24">
        <f t="shared" si="0"/>
        <v>0.013152</v>
      </c>
      <c r="N51" s="5" t="s">
        <v>7</v>
      </c>
      <c r="O51" s="1">
        <f t="shared" si="1"/>
        <v>0</v>
      </c>
      <c r="Z51" s="1">
        <f t="shared" si="2"/>
        <v>0</v>
      </c>
      <c r="AA51" s="1">
        <f t="shared" si="3"/>
        <v>0</v>
      </c>
      <c r="AB51" s="1">
        <f t="shared" si="4"/>
        <v>0</v>
      </c>
      <c r="AD51" s="1">
        <v>21</v>
      </c>
      <c r="AE51" s="1">
        <f>F51*1</f>
        <v>0</v>
      </c>
      <c r="AF51" s="1">
        <f>F51*(1-1)</f>
        <v>0</v>
      </c>
    </row>
    <row r="52" spans="1:32" ht="12.75">
      <c r="A52" s="9" t="s">
        <v>28</v>
      </c>
      <c r="B52" s="9" t="s">
        <v>83</v>
      </c>
      <c r="C52" s="9" t="s">
        <v>151</v>
      </c>
      <c r="D52" s="9" t="s">
        <v>198</v>
      </c>
      <c r="E52" s="24">
        <v>16.5</v>
      </c>
      <c r="F52" s="24"/>
      <c r="G52" s="24"/>
      <c r="H52" s="24"/>
      <c r="I52" s="24"/>
      <c r="J52" s="24">
        <v>0.00096</v>
      </c>
      <c r="K52" s="24">
        <f t="shared" si="0"/>
        <v>0.01584</v>
      </c>
      <c r="N52" s="5" t="s">
        <v>7</v>
      </c>
      <c r="O52" s="1">
        <f t="shared" si="1"/>
        <v>0</v>
      </c>
      <c r="Z52" s="1">
        <f t="shared" si="2"/>
        <v>0</v>
      </c>
      <c r="AA52" s="1">
        <f t="shared" si="3"/>
        <v>0</v>
      </c>
      <c r="AB52" s="1">
        <f t="shared" si="4"/>
        <v>0</v>
      </c>
      <c r="AD52" s="1">
        <v>21</v>
      </c>
      <c r="AE52" s="1">
        <f>F52*1</f>
        <v>0</v>
      </c>
      <c r="AF52" s="1">
        <f>F52*(1-1)</f>
        <v>0</v>
      </c>
    </row>
    <row r="53" spans="1:32" ht="12.75">
      <c r="A53" s="9" t="s">
        <v>29</v>
      </c>
      <c r="B53" s="9" t="s">
        <v>87</v>
      </c>
      <c r="C53" s="9" t="s">
        <v>152</v>
      </c>
      <c r="D53" s="9" t="s">
        <v>197</v>
      </c>
      <c r="E53" s="24">
        <v>12</v>
      </c>
      <c r="F53" s="24"/>
      <c r="G53" s="24"/>
      <c r="H53" s="24"/>
      <c r="I53" s="24"/>
      <c r="J53" s="24">
        <v>0</v>
      </c>
      <c r="K53" s="24">
        <f t="shared" si="0"/>
        <v>0</v>
      </c>
      <c r="N53" s="5" t="s">
        <v>7</v>
      </c>
      <c r="O53" s="1">
        <f t="shared" si="1"/>
        <v>0</v>
      </c>
      <c r="Z53" s="1">
        <f t="shared" si="2"/>
        <v>0</v>
      </c>
      <c r="AA53" s="1">
        <f t="shared" si="3"/>
        <v>0</v>
      </c>
      <c r="AB53" s="1">
        <f t="shared" si="4"/>
        <v>0</v>
      </c>
      <c r="AD53" s="1">
        <v>21</v>
      </c>
      <c r="AE53" s="1">
        <f>F53*0.00657894736842105</f>
        <v>0</v>
      </c>
      <c r="AF53" s="1">
        <f>F53*(1-0.00657894736842105)</f>
        <v>0</v>
      </c>
    </row>
    <row r="54" spans="1:32" ht="12.75">
      <c r="A54" s="9" t="s">
        <v>30</v>
      </c>
      <c r="B54" s="9" t="s">
        <v>88</v>
      </c>
      <c r="C54" s="9" t="s">
        <v>153</v>
      </c>
      <c r="D54" s="9" t="s">
        <v>198</v>
      </c>
      <c r="E54" s="24">
        <v>96</v>
      </c>
      <c r="F54" s="24"/>
      <c r="G54" s="24"/>
      <c r="H54" s="24"/>
      <c r="I54" s="24"/>
      <c r="J54" s="24">
        <v>0.00298</v>
      </c>
      <c r="K54" s="24">
        <f t="shared" si="0"/>
        <v>0.28608</v>
      </c>
      <c r="N54" s="5" t="s">
        <v>7</v>
      </c>
      <c r="O54" s="1">
        <f t="shared" si="1"/>
        <v>0</v>
      </c>
      <c r="Z54" s="1">
        <f t="shared" si="2"/>
        <v>0</v>
      </c>
      <c r="AA54" s="1">
        <f t="shared" si="3"/>
        <v>0</v>
      </c>
      <c r="AB54" s="1">
        <f t="shared" si="4"/>
        <v>0</v>
      </c>
      <c r="AD54" s="1">
        <v>21</v>
      </c>
      <c r="AE54" s="1">
        <f>F54*0</f>
        <v>0</v>
      </c>
      <c r="AF54" s="1">
        <f>F54*(1-0)</f>
        <v>0</v>
      </c>
    </row>
    <row r="55" spans="1:32" ht="12.75">
      <c r="A55" s="9" t="s">
        <v>31</v>
      </c>
      <c r="B55" s="9" t="s">
        <v>82</v>
      </c>
      <c r="C55" s="9" t="s">
        <v>154</v>
      </c>
      <c r="D55" s="9" t="s">
        <v>198</v>
      </c>
      <c r="E55" s="24">
        <v>174.5</v>
      </c>
      <c r="F55" s="24"/>
      <c r="G55" s="24"/>
      <c r="H55" s="24"/>
      <c r="I55" s="24"/>
      <c r="J55" s="24">
        <v>0.00205</v>
      </c>
      <c r="K55" s="24">
        <f t="shared" si="0"/>
        <v>0.357725</v>
      </c>
      <c r="N55" s="5" t="s">
        <v>7</v>
      </c>
      <c r="O55" s="1">
        <f t="shared" si="1"/>
        <v>0</v>
      </c>
      <c r="Z55" s="1">
        <f t="shared" si="2"/>
        <v>0</v>
      </c>
      <c r="AA55" s="1">
        <f t="shared" si="3"/>
        <v>0</v>
      </c>
      <c r="AB55" s="1">
        <f t="shared" si="4"/>
        <v>0</v>
      </c>
      <c r="AD55" s="1">
        <v>21</v>
      </c>
      <c r="AE55" s="1">
        <f>F55*0</f>
        <v>0</v>
      </c>
      <c r="AF55" s="1">
        <f>F55*(1-0)</f>
        <v>0</v>
      </c>
    </row>
    <row r="56" spans="1:32" ht="12.75">
      <c r="A56" s="9" t="s">
        <v>32</v>
      </c>
      <c r="B56" s="9" t="s">
        <v>89</v>
      </c>
      <c r="C56" s="9" t="s">
        <v>155</v>
      </c>
      <c r="D56" s="9" t="s">
        <v>197</v>
      </c>
      <c r="E56" s="24">
        <v>15</v>
      </c>
      <c r="F56" s="24"/>
      <c r="G56" s="24"/>
      <c r="H56" s="24"/>
      <c r="I56" s="24"/>
      <c r="J56" s="24">
        <v>0.00251</v>
      </c>
      <c r="K56" s="24">
        <f t="shared" si="0"/>
        <v>0.03765</v>
      </c>
      <c r="N56" s="5" t="s">
        <v>7</v>
      </c>
      <c r="O56" s="1">
        <f t="shared" si="1"/>
        <v>0</v>
      </c>
      <c r="Z56" s="1">
        <f t="shared" si="2"/>
        <v>0</v>
      </c>
      <c r="AA56" s="1">
        <f t="shared" si="3"/>
        <v>0</v>
      </c>
      <c r="AB56" s="1">
        <f t="shared" si="4"/>
        <v>0</v>
      </c>
      <c r="AD56" s="1">
        <v>21</v>
      </c>
      <c r="AE56" s="1">
        <f>F56*0</f>
        <v>0</v>
      </c>
      <c r="AF56" s="1">
        <f>F56*(1-0)</f>
        <v>0</v>
      </c>
    </row>
    <row r="57" spans="1:32" ht="12.75">
      <c r="A57" s="9" t="s">
        <v>33</v>
      </c>
      <c r="B57" s="9" t="s">
        <v>90</v>
      </c>
      <c r="C57" s="9" t="s">
        <v>156</v>
      </c>
      <c r="D57" s="9" t="s">
        <v>198</v>
      </c>
      <c r="E57" s="24">
        <v>28.4</v>
      </c>
      <c r="F57" s="24"/>
      <c r="G57" s="24"/>
      <c r="H57" s="24"/>
      <c r="I57" s="24"/>
      <c r="J57" s="24">
        <v>0.00336</v>
      </c>
      <c r="K57" s="24">
        <f t="shared" si="0"/>
        <v>0.095424</v>
      </c>
      <c r="N57" s="5" t="s">
        <v>7</v>
      </c>
      <c r="O57" s="1">
        <f t="shared" si="1"/>
        <v>0</v>
      </c>
      <c r="Z57" s="1">
        <f t="shared" si="2"/>
        <v>0</v>
      </c>
      <c r="AA57" s="1">
        <f t="shared" si="3"/>
        <v>0</v>
      </c>
      <c r="AB57" s="1">
        <f t="shared" si="4"/>
        <v>0</v>
      </c>
      <c r="AD57" s="1">
        <v>21</v>
      </c>
      <c r="AE57" s="1">
        <f>F57*0</f>
        <v>0</v>
      </c>
      <c r="AF57" s="1">
        <f>F57*(1-0)</f>
        <v>0</v>
      </c>
    </row>
    <row r="58" spans="1:32" ht="12.75">
      <c r="A58" s="9"/>
      <c r="B58" s="9"/>
      <c r="C58" s="51" t="s">
        <v>250</v>
      </c>
      <c r="D58" s="9"/>
      <c r="E58" s="24"/>
      <c r="F58" s="24"/>
      <c r="G58" s="24"/>
      <c r="H58" s="24"/>
      <c r="I58" s="24"/>
      <c r="J58" s="24"/>
      <c r="K58" s="24"/>
      <c r="N58" s="5"/>
      <c r="O58" s="1"/>
      <c r="Z58" s="1"/>
      <c r="AA58" s="1"/>
      <c r="AB58" s="1"/>
      <c r="AD58" s="1"/>
      <c r="AE58" s="1"/>
      <c r="AF58" s="1"/>
    </row>
    <row r="59" spans="1:32" ht="12.75">
      <c r="A59" s="9" t="s">
        <v>34</v>
      </c>
      <c r="B59" s="9" t="s">
        <v>91</v>
      </c>
      <c r="C59" s="9" t="s">
        <v>157</v>
      </c>
      <c r="D59" s="9" t="s">
        <v>197</v>
      </c>
      <c r="E59" s="24">
        <v>2</v>
      </c>
      <c r="F59" s="24"/>
      <c r="G59" s="24"/>
      <c r="H59" s="24"/>
      <c r="I59" s="24"/>
      <c r="J59" s="24">
        <v>0.00115</v>
      </c>
      <c r="K59" s="24">
        <f t="shared" si="0"/>
        <v>0.0023</v>
      </c>
      <c r="N59" s="5" t="s">
        <v>7</v>
      </c>
      <c r="O59" s="1">
        <f t="shared" si="1"/>
        <v>0</v>
      </c>
      <c r="Z59" s="1">
        <f t="shared" si="2"/>
        <v>0</v>
      </c>
      <c r="AA59" s="1">
        <f t="shared" si="3"/>
        <v>0</v>
      </c>
      <c r="AB59" s="1">
        <f t="shared" si="4"/>
        <v>0</v>
      </c>
      <c r="AD59" s="1">
        <v>21</v>
      </c>
      <c r="AE59" s="1">
        <f>F59*0</f>
        <v>0</v>
      </c>
      <c r="AF59" s="1">
        <f>F59*(1-0)</f>
        <v>0</v>
      </c>
    </row>
    <row r="60" spans="1:32" ht="12.75">
      <c r="A60" s="9" t="s">
        <v>35</v>
      </c>
      <c r="B60" s="9" t="s">
        <v>92</v>
      </c>
      <c r="C60" s="9" t="s">
        <v>158</v>
      </c>
      <c r="D60" s="9" t="s">
        <v>197</v>
      </c>
      <c r="E60" s="24">
        <v>1</v>
      </c>
      <c r="F60" s="24"/>
      <c r="G60" s="24"/>
      <c r="H60" s="24"/>
      <c r="I60" s="24"/>
      <c r="J60" s="24">
        <v>0.0143</v>
      </c>
      <c r="K60" s="24">
        <f t="shared" si="0"/>
        <v>0.0143</v>
      </c>
      <c r="N60" s="5" t="s">
        <v>7</v>
      </c>
      <c r="O60" s="1">
        <f t="shared" si="1"/>
        <v>0</v>
      </c>
      <c r="Z60" s="1">
        <f t="shared" si="2"/>
        <v>0</v>
      </c>
      <c r="AA60" s="1">
        <f t="shared" si="3"/>
        <v>0</v>
      </c>
      <c r="AB60" s="1">
        <f t="shared" si="4"/>
        <v>0</v>
      </c>
      <c r="AD60" s="1">
        <v>21</v>
      </c>
      <c r="AE60" s="1">
        <f>F60*0.485797777777778</f>
        <v>0</v>
      </c>
      <c r="AF60" s="1">
        <f>F60*(1-0.485797777777778)</f>
        <v>0</v>
      </c>
    </row>
    <row r="61" spans="1:32" ht="12.75">
      <c r="A61" s="9" t="s">
        <v>36</v>
      </c>
      <c r="B61" s="9" t="s">
        <v>93</v>
      </c>
      <c r="C61" s="9" t="s">
        <v>159</v>
      </c>
      <c r="D61" s="9" t="s">
        <v>196</v>
      </c>
      <c r="E61" s="24">
        <v>1.14</v>
      </c>
      <c r="F61" s="24"/>
      <c r="G61" s="24"/>
      <c r="H61" s="24"/>
      <c r="I61" s="24"/>
      <c r="J61" s="24">
        <v>0.00585</v>
      </c>
      <c r="K61" s="24">
        <f t="shared" si="0"/>
        <v>0.006669</v>
      </c>
      <c r="N61" s="5" t="s">
        <v>7</v>
      </c>
      <c r="O61" s="1">
        <f t="shared" si="1"/>
        <v>0</v>
      </c>
      <c r="Z61" s="1">
        <f t="shared" si="2"/>
        <v>0</v>
      </c>
      <c r="AA61" s="1">
        <f t="shared" si="3"/>
        <v>0</v>
      </c>
      <c r="AB61" s="1">
        <f t="shared" si="4"/>
        <v>0</v>
      </c>
      <c r="AD61" s="1">
        <v>21</v>
      </c>
      <c r="AE61" s="1">
        <f>F61*0</f>
        <v>0</v>
      </c>
      <c r="AF61" s="1">
        <f>F61*(1-0)</f>
        <v>0</v>
      </c>
    </row>
    <row r="62" spans="1:32" ht="12.75">
      <c r="A62" s="9"/>
      <c r="B62" s="9"/>
      <c r="C62" s="51" t="s">
        <v>251</v>
      </c>
      <c r="D62" s="9"/>
      <c r="E62" s="24"/>
      <c r="F62" s="24"/>
      <c r="G62" s="24"/>
      <c r="H62" s="24"/>
      <c r="I62" s="24"/>
      <c r="J62" s="24"/>
      <c r="K62" s="24"/>
      <c r="N62" s="5"/>
      <c r="O62" s="1"/>
      <c r="Z62" s="1"/>
      <c r="AA62" s="1"/>
      <c r="AB62" s="1"/>
      <c r="AD62" s="1"/>
      <c r="AE62" s="1"/>
      <c r="AF62" s="1"/>
    </row>
    <row r="63" spans="1:32" ht="12.75">
      <c r="A63" s="9" t="s">
        <v>37</v>
      </c>
      <c r="B63" s="9" t="s">
        <v>94</v>
      </c>
      <c r="C63" s="9" t="s">
        <v>160</v>
      </c>
      <c r="D63" s="9" t="s">
        <v>198</v>
      </c>
      <c r="E63" s="24">
        <v>12</v>
      </c>
      <c r="F63" s="24"/>
      <c r="G63" s="24"/>
      <c r="H63" s="24"/>
      <c r="I63" s="24"/>
      <c r="J63" s="24">
        <v>0.00285</v>
      </c>
      <c r="K63" s="24">
        <f t="shared" si="0"/>
        <v>0.0342</v>
      </c>
      <c r="N63" s="5" t="s">
        <v>7</v>
      </c>
      <c r="O63" s="1">
        <f t="shared" si="1"/>
        <v>0</v>
      </c>
      <c r="Z63" s="1">
        <f t="shared" si="2"/>
        <v>0</v>
      </c>
      <c r="AA63" s="1">
        <f t="shared" si="3"/>
        <v>0</v>
      </c>
      <c r="AB63" s="1">
        <f t="shared" si="4"/>
        <v>0</v>
      </c>
      <c r="AD63" s="1">
        <v>21</v>
      </c>
      <c r="AE63" s="1">
        <f>F63*0</f>
        <v>0</v>
      </c>
      <c r="AF63" s="1">
        <f>F63*(1-0)</f>
        <v>0</v>
      </c>
    </row>
    <row r="64" spans="1:32" ht="12.75">
      <c r="A64" s="9" t="s">
        <v>38</v>
      </c>
      <c r="B64" s="9" t="s">
        <v>95</v>
      </c>
      <c r="C64" s="9" t="s">
        <v>161</v>
      </c>
      <c r="D64" s="9" t="s">
        <v>198</v>
      </c>
      <c r="E64" s="24">
        <v>39.1</v>
      </c>
      <c r="F64" s="24"/>
      <c r="G64" s="24"/>
      <c r="H64" s="24"/>
      <c r="I64" s="24"/>
      <c r="J64" s="24">
        <v>0.00269</v>
      </c>
      <c r="K64" s="24">
        <f t="shared" si="0"/>
        <v>0.10517900000000001</v>
      </c>
      <c r="N64" s="5" t="s">
        <v>7</v>
      </c>
      <c r="O64" s="1">
        <f t="shared" si="1"/>
        <v>0</v>
      </c>
      <c r="Z64" s="1">
        <f t="shared" si="2"/>
        <v>0</v>
      </c>
      <c r="AA64" s="1">
        <f t="shared" si="3"/>
        <v>0</v>
      </c>
      <c r="AB64" s="1">
        <f t="shared" si="4"/>
        <v>0</v>
      </c>
      <c r="AD64" s="1">
        <v>21</v>
      </c>
      <c r="AE64" s="1">
        <f>F64*0</f>
        <v>0</v>
      </c>
      <c r="AF64" s="1">
        <f>F64*(1-0)</f>
        <v>0</v>
      </c>
    </row>
    <row r="65" spans="1:32" ht="12.75">
      <c r="A65" s="9"/>
      <c r="B65" s="9"/>
      <c r="C65" s="51" t="s">
        <v>252</v>
      </c>
      <c r="D65" s="9"/>
      <c r="E65" s="24"/>
      <c r="F65" s="24"/>
      <c r="G65" s="24"/>
      <c r="H65" s="24"/>
      <c r="I65" s="24"/>
      <c r="J65" s="24"/>
      <c r="K65" s="24"/>
      <c r="N65" s="5"/>
      <c r="O65" s="1"/>
      <c r="Z65" s="1"/>
      <c r="AA65" s="1"/>
      <c r="AB65" s="1"/>
      <c r="AD65" s="1"/>
      <c r="AE65" s="1"/>
      <c r="AF65" s="1"/>
    </row>
    <row r="66" spans="1:32" ht="12.75">
      <c r="A66" s="9" t="s">
        <v>39</v>
      </c>
      <c r="B66" s="9" t="s">
        <v>96</v>
      </c>
      <c r="C66" s="9" t="s">
        <v>162</v>
      </c>
      <c r="D66" s="9" t="s">
        <v>197</v>
      </c>
      <c r="E66" s="24">
        <v>11</v>
      </c>
      <c r="F66" s="24"/>
      <c r="G66" s="24"/>
      <c r="H66" s="24"/>
      <c r="I66" s="24"/>
      <c r="J66" s="24">
        <v>0.00303</v>
      </c>
      <c r="K66" s="24">
        <f t="shared" si="0"/>
        <v>0.03333</v>
      </c>
      <c r="N66" s="5" t="s">
        <v>7</v>
      </c>
      <c r="O66" s="1">
        <f t="shared" si="1"/>
        <v>0</v>
      </c>
      <c r="Z66" s="1">
        <f t="shared" si="2"/>
        <v>0</v>
      </c>
      <c r="AA66" s="1">
        <f t="shared" si="3"/>
        <v>0</v>
      </c>
      <c r="AB66" s="1">
        <f t="shared" si="4"/>
        <v>0</v>
      </c>
      <c r="AD66" s="1">
        <v>21</v>
      </c>
      <c r="AE66" s="1">
        <f>F66*0</f>
        <v>0</v>
      </c>
      <c r="AF66" s="1">
        <f>F66*(1-0)</f>
        <v>0</v>
      </c>
    </row>
    <row r="67" spans="1:32" ht="12.75">
      <c r="A67" s="9" t="s">
        <v>40</v>
      </c>
      <c r="B67" s="9" t="s">
        <v>97</v>
      </c>
      <c r="C67" s="9" t="s">
        <v>163</v>
      </c>
      <c r="D67" s="9" t="s">
        <v>198</v>
      </c>
      <c r="E67" s="24">
        <v>44.6</v>
      </c>
      <c r="F67" s="24"/>
      <c r="G67" s="24"/>
      <c r="H67" s="24"/>
      <c r="I67" s="24"/>
      <c r="J67" s="24">
        <v>0</v>
      </c>
      <c r="K67" s="24">
        <f t="shared" si="0"/>
        <v>0</v>
      </c>
      <c r="N67" s="5" t="s">
        <v>7</v>
      </c>
      <c r="O67" s="1">
        <f t="shared" si="1"/>
        <v>0</v>
      </c>
      <c r="Z67" s="1">
        <f t="shared" si="2"/>
        <v>0</v>
      </c>
      <c r="AA67" s="1">
        <f t="shared" si="3"/>
        <v>0</v>
      </c>
      <c r="AB67" s="1">
        <f t="shared" si="4"/>
        <v>0</v>
      </c>
      <c r="AD67" s="1">
        <v>21</v>
      </c>
      <c r="AE67" s="1">
        <f>F67*0</f>
        <v>0</v>
      </c>
      <c r="AF67" s="1">
        <f>F67*(1-0)</f>
        <v>0</v>
      </c>
    </row>
    <row r="68" spans="1:32" ht="12.75">
      <c r="A68" s="9"/>
      <c r="B68" s="9"/>
      <c r="C68" s="51" t="s">
        <v>253</v>
      </c>
      <c r="D68" s="9"/>
      <c r="E68" s="24"/>
      <c r="F68" s="24"/>
      <c r="G68" s="24"/>
      <c r="H68" s="24"/>
      <c r="I68" s="24"/>
      <c r="J68" s="24"/>
      <c r="K68" s="24"/>
      <c r="N68" s="5"/>
      <c r="O68" s="1"/>
      <c r="Z68" s="1"/>
      <c r="AA68" s="1"/>
      <c r="AB68" s="1"/>
      <c r="AD68" s="1"/>
      <c r="AE68" s="1"/>
      <c r="AF68" s="1"/>
    </row>
    <row r="69" spans="1:37" ht="12.75">
      <c r="A69" s="25"/>
      <c r="B69" s="26" t="s">
        <v>98</v>
      </c>
      <c r="C69" s="54" t="s">
        <v>164</v>
      </c>
      <c r="D69" s="55"/>
      <c r="E69" s="55"/>
      <c r="F69" s="55"/>
      <c r="G69" s="27"/>
      <c r="H69" s="27"/>
      <c r="I69" s="27"/>
      <c r="J69" s="28"/>
      <c r="K69" s="27">
        <f>SUM(K70:K76)</f>
        <v>1.1541400000000002</v>
      </c>
      <c r="P69" s="6">
        <f>IF(Q69="PR",I69,SUM(O70:O76))</f>
        <v>0</v>
      </c>
      <c r="Q69" s="2" t="s">
        <v>220</v>
      </c>
      <c r="R69" s="6">
        <f>IF(Q69="HS",G69,0)</f>
        <v>0</v>
      </c>
      <c r="S69" s="6">
        <f>IF(Q69="HS",H69-P69,0)</f>
        <v>0</v>
      </c>
      <c r="T69" s="6">
        <f>IF(Q69="PS",G69,0)</f>
        <v>0</v>
      </c>
      <c r="U69" s="6">
        <f>IF(Q69="PS",H69-P69,0)</f>
        <v>0</v>
      </c>
      <c r="V69" s="6">
        <f>IF(Q69="MP",G69,0)</f>
        <v>0</v>
      </c>
      <c r="W69" s="6">
        <f>IF(Q69="MP",H69-P69,0)</f>
        <v>0</v>
      </c>
      <c r="X69" s="6">
        <f>IF(Q69="OM",G69,0)</f>
        <v>0</v>
      </c>
      <c r="Y69" s="2"/>
      <c r="AI69" s="6">
        <f>SUM(Z70:Z76)</f>
        <v>0</v>
      </c>
      <c r="AJ69" s="6">
        <f>SUM(AA70:AA76)</f>
        <v>0</v>
      </c>
      <c r="AK69" s="6">
        <f>SUM(AB70:AB76)</f>
        <v>0</v>
      </c>
    </row>
    <row r="70" spans="1:32" ht="12.75">
      <c r="A70" s="9" t="s">
        <v>41</v>
      </c>
      <c r="B70" s="9" t="s">
        <v>99</v>
      </c>
      <c r="C70" s="9" t="s">
        <v>165</v>
      </c>
      <c r="D70" s="9" t="s">
        <v>199</v>
      </c>
      <c r="E70" s="24">
        <v>0.12</v>
      </c>
      <c r="F70" s="24"/>
      <c r="G70" s="24"/>
      <c r="H70" s="24"/>
      <c r="I70" s="24"/>
      <c r="J70" s="24">
        <v>2.2</v>
      </c>
      <c r="K70" s="24">
        <f>E70*J70</f>
        <v>0.264</v>
      </c>
      <c r="N70" s="5" t="s">
        <v>7</v>
      </c>
      <c r="O70" s="1">
        <f>IF(N70="5",H70,0)</f>
        <v>0</v>
      </c>
      <c r="Z70" s="1">
        <f>IF(AD70=0,I70,0)</f>
        <v>0</v>
      </c>
      <c r="AA70" s="1">
        <f>IF(AD70=15,I70,0)</f>
        <v>0</v>
      </c>
      <c r="AB70" s="1">
        <f>IF(AD70=21,I70,0)</f>
        <v>0</v>
      </c>
      <c r="AD70" s="1">
        <v>21</v>
      </c>
      <c r="AE70" s="1">
        <f>F70*0</f>
        <v>0</v>
      </c>
      <c r="AF70" s="1">
        <f>F70*(1-0)</f>
        <v>0</v>
      </c>
    </row>
    <row r="71" spans="1:32" ht="12.75">
      <c r="A71" s="9"/>
      <c r="B71" s="9"/>
      <c r="C71" s="51" t="s">
        <v>254</v>
      </c>
      <c r="D71" s="9"/>
      <c r="E71" s="24"/>
      <c r="F71" s="24"/>
      <c r="G71" s="24"/>
      <c r="H71" s="24"/>
      <c r="I71" s="24"/>
      <c r="J71" s="24"/>
      <c r="K71" s="24"/>
      <c r="N71" s="5"/>
      <c r="O71" s="1"/>
      <c r="Z71" s="1"/>
      <c r="AA71" s="1"/>
      <c r="AB71" s="1"/>
      <c r="AD71" s="1"/>
      <c r="AE71" s="1"/>
      <c r="AF71" s="1"/>
    </row>
    <row r="72" spans="1:32" ht="12.75">
      <c r="A72" s="9" t="s">
        <v>42</v>
      </c>
      <c r="B72" s="9" t="s">
        <v>100</v>
      </c>
      <c r="C72" s="9" t="s">
        <v>166</v>
      </c>
      <c r="D72" s="9" t="s">
        <v>196</v>
      </c>
      <c r="E72" s="24">
        <v>1.44</v>
      </c>
      <c r="F72" s="24"/>
      <c r="G72" s="24"/>
      <c r="H72" s="24"/>
      <c r="I72" s="24"/>
      <c r="J72" s="24">
        <v>0.131</v>
      </c>
      <c r="K72" s="24">
        <f>E72*J72</f>
        <v>0.18864</v>
      </c>
      <c r="N72" s="5" t="s">
        <v>7</v>
      </c>
      <c r="O72" s="1">
        <f>IF(N72="5",H72,0)</f>
        <v>0</v>
      </c>
      <c r="Z72" s="1">
        <f>IF(AD72=0,I72,0)</f>
        <v>0</v>
      </c>
      <c r="AA72" s="1">
        <f>IF(AD72=15,I72,0)</f>
        <v>0</v>
      </c>
      <c r="AB72" s="1">
        <f>IF(AD72=21,I72,0)</f>
        <v>0</v>
      </c>
      <c r="AD72" s="1">
        <v>21</v>
      </c>
      <c r="AE72" s="1">
        <f>F72*0.179672675521822</f>
        <v>0</v>
      </c>
      <c r="AF72" s="1">
        <f>F72*(1-0.179672675521822)</f>
        <v>0</v>
      </c>
    </row>
    <row r="73" spans="1:32" ht="12.75">
      <c r="A73" s="9"/>
      <c r="B73" s="9"/>
      <c r="C73" s="51" t="s">
        <v>255</v>
      </c>
      <c r="D73" s="9"/>
      <c r="E73" s="24"/>
      <c r="F73" s="24"/>
      <c r="G73" s="24"/>
      <c r="H73" s="24"/>
      <c r="I73" s="24"/>
      <c r="J73" s="24"/>
      <c r="K73" s="24"/>
      <c r="N73" s="5"/>
      <c r="O73" s="1"/>
      <c r="Z73" s="1"/>
      <c r="AA73" s="1"/>
      <c r="AB73" s="1"/>
      <c r="AD73" s="1"/>
      <c r="AE73" s="1"/>
      <c r="AF73" s="1"/>
    </row>
    <row r="74" spans="1:32" ht="12.75">
      <c r="A74" s="9" t="s">
        <v>43</v>
      </c>
      <c r="B74" s="9" t="s">
        <v>101</v>
      </c>
      <c r="C74" s="9" t="s">
        <v>167</v>
      </c>
      <c r="D74" s="9" t="s">
        <v>199</v>
      </c>
      <c r="E74" s="24">
        <v>0.03</v>
      </c>
      <c r="F74" s="24"/>
      <c r="G74" s="24"/>
      <c r="H74" s="24"/>
      <c r="I74" s="24"/>
      <c r="J74" s="24">
        <v>2.85</v>
      </c>
      <c r="K74" s="24">
        <f>E74*J74</f>
        <v>0.08549999999999999</v>
      </c>
      <c r="N74" s="5" t="s">
        <v>7</v>
      </c>
      <c r="O74" s="1">
        <f>IF(N74="5",H74,0)</f>
        <v>0</v>
      </c>
      <c r="Z74" s="1">
        <f>IF(AD74=0,I74,0)</f>
        <v>0</v>
      </c>
      <c r="AA74" s="1">
        <f>IF(AD74=15,I74,0)</f>
        <v>0</v>
      </c>
      <c r="AB74" s="1">
        <f>IF(AD74=21,I74,0)</f>
        <v>0</v>
      </c>
      <c r="AD74" s="1">
        <v>21</v>
      </c>
      <c r="AE74" s="1">
        <f>F74*0</f>
        <v>0</v>
      </c>
      <c r="AF74" s="1">
        <f>F74*(1-0)</f>
        <v>0</v>
      </c>
    </row>
    <row r="75" spans="1:32" ht="12.75">
      <c r="A75" s="9"/>
      <c r="B75" s="9"/>
      <c r="C75" s="51" t="s">
        <v>256</v>
      </c>
      <c r="D75" s="9"/>
      <c r="E75" s="24"/>
      <c r="F75" s="24"/>
      <c r="G75" s="24"/>
      <c r="H75" s="24"/>
      <c r="I75" s="24"/>
      <c r="J75" s="24"/>
      <c r="K75" s="24"/>
      <c r="N75" s="5"/>
      <c r="O75" s="1"/>
      <c r="Z75" s="1"/>
      <c r="AA75" s="1"/>
      <c r="AB75" s="1"/>
      <c r="AD75" s="1"/>
      <c r="AE75" s="1"/>
      <c r="AF75" s="1"/>
    </row>
    <row r="76" spans="1:32" ht="12.75">
      <c r="A76" s="9" t="s">
        <v>44</v>
      </c>
      <c r="B76" s="9" t="s">
        <v>102</v>
      </c>
      <c r="C76" s="9" t="s">
        <v>168</v>
      </c>
      <c r="D76" s="9" t="s">
        <v>199</v>
      </c>
      <c r="E76" s="24">
        <v>0.28</v>
      </c>
      <c r="F76" s="24"/>
      <c r="G76" s="24"/>
      <c r="H76" s="24"/>
      <c r="I76" s="24"/>
      <c r="J76" s="24">
        <v>2.2</v>
      </c>
      <c r="K76" s="24">
        <f>E76*J76</f>
        <v>0.6160000000000001</v>
      </c>
      <c r="N76" s="5" t="s">
        <v>7</v>
      </c>
      <c r="O76" s="1">
        <f>IF(N76="5",H76,0)</f>
        <v>0</v>
      </c>
      <c r="Z76" s="1">
        <f>IF(AD76=0,I76,0)</f>
        <v>0</v>
      </c>
      <c r="AA76" s="1">
        <f>IF(AD76=15,I76,0)</f>
        <v>0</v>
      </c>
      <c r="AB76" s="1">
        <f>IF(AD76=21,I76,0)</f>
        <v>0</v>
      </c>
      <c r="AD76" s="1">
        <v>21</v>
      </c>
      <c r="AE76" s="1">
        <f>F76*0.0167401190631557</f>
        <v>0</v>
      </c>
      <c r="AF76" s="1">
        <f>F76*(1-0.0167401190631557)</f>
        <v>0</v>
      </c>
    </row>
    <row r="77" spans="1:32" ht="12.75">
      <c r="A77" s="9"/>
      <c r="B77" s="9"/>
      <c r="C77" s="51" t="s">
        <v>257</v>
      </c>
      <c r="D77" s="9"/>
      <c r="E77" s="24"/>
      <c r="F77" s="24"/>
      <c r="G77" s="24"/>
      <c r="H77" s="24"/>
      <c r="I77" s="24"/>
      <c r="J77" s="24"/>
      <c r="K77" s="24"/>
      <c r="N77" s="5"/>
      <c r="O77" s="1"/>
      <c r="Z77" s="1"/>
      <c r="AA77" s="1"/>
      <c r="AB77" s="1"/>
      <c r="AD77" s="1"/>
      <c r="AE77" s="1"/>
      <c r="AF77" s="1"/>
    </row>
    <row r="78" spans="1:37" ht="12.75">
      <c r="A78" s="25"/>
      <c r="B78" s="26" t="s">
        <v>103</v>
      </c>
      <c r="C78" s="54" t="s">
        <v>169</v>
      </c>
      <c r="D78" s="55"/>
      <c r="E78" s="55"/>
      <c r="F78" s="55"/>
      <c r="G78" s="27"/>
      <c r="H78" s="27"/>
      <c r="I78" s="27"/>
      <c r="J78" s="28"/>
      <c r="K78" s="27">
        <f>SUM(K79:K79)</f>
        <v>0</v>
      </c>
      <c r="P78" s="6">
        <f>IF(Q78="PR",I78,SUM(O79:O79))</f>
        <v>0</v>
      </c>
      <c r="Q78" s="2" t="s">
        <v>222</v>
      </c>
      <c r="R78" s="6">
        <f>IF(Q78="HS",G78,0)</f>
        <v>0</v>
      </c>
      <c r="S78" s="6">
        <f>IF(Q78="HS",H78-P78,0)</f>
        <v>0</v>
      </c>
      <c r="T78" s="6">
        <f>IF(Q78="PS",G78,0)</f>
        <v>0</v>
      </c>
      <c r="U78" s="6">
        <f>IF(Q78="PS",H78-P78,0)</f>
        <v>0</v>
      </c>
      <c r="V78" s="6">
        <f>IF(Q78="MP",G78,0)</f>
        <v>0</v>
      </c>
      <c r="W78" s="6">
        <f>IF(Q78="MP",H78-P78,0)</f>
        <v>0</v>
      </c>
      <c r="X78" s="6">
        <f>IF(Q78="OM",G78,0)</f>
        <v>0</v>
      </c>
      <c r="Y78" s="2"/>
      <c r="AI78" s="6">
        <f>SUM(Z79:Z79)</f>
        <v>0</v>
      </c>
      <c r="AJ78" s="6">
        <f>SUM(AA79:AA79)</f>
        <v>0</v>
      </c>
      <c r="AK78" s="6">
        <f>SUM(AB79:AB79)</f>
        <v>0</v>
      </c>
    </row>
    <row r="79" spans="1:32" ht="12.75">
      <c r="A79" s="9" t="s">
        <v>45</v>
      </c>
      <c r="B79" s="9" t="s">
        <v>104</v>
      </c>
      <c r="C79" s="9" t="s">
        <v>170</v>
      </c>
      <c r="D79" s="9" t="s">
        <v>200</v>
      </c>
      <c r="E79" s="24">
        <v>13.80543</v>
      </c>
      <c r="F79" s="24"/>
      <c r="G79" s="24"/>
      <c r="H79" s="24"/>
      <c r="I79" s="24"/>
      <c r="J79" s="24">
        <v>0</v>
      </c>
      <c r="K79" s="24">
        <f>E79*J79</f>
        <v>0</v>
      </c>
      <c r="N79" s="5" t="s">
        <v>11</v>
      </c>
      <c r="O79" s="1">
        <f>IF(N79="5",H79,0)</f>
        <v>0</v>
      </c>
      <c r="Z79" s="1">
        <f>IF(AD79=0,I79,0)</f>
        <v>0</v>
      </c>
      <c r="AA79" s="1">
        <f>IF(AD79=15,I79,0)</f>
        <v>0</v>
      </c>
      <c r="AB79" s="1">
        <f>IF(AD79=21,I79,0)</f>
        <v>0</v>
      </c>
      <c r="AD79" s="1">
        <v>21</v>
      </c>
      <c r="AE79" s="1">
        <f>F79*0</f>
        <v>0</v>
      </c>
      <c r="AF79" s="1">
        <f>F79*(1-0)</f>
        <v>0</v>
      </c>
    </row>
    <row r="80" spans="1:37" ht="12.75">
      <c r="A80" s="25"/>
      <c r="B80" s="26" t="s">
        <v>105</v>
      </c>
      <c r="C80" s="54" t="s">
        <v>171</v>
      </c>
      <c r="D80" s="55"/>
      <c r="E80" s="55"/>
      <c r="F80" s="55"/>
      <c r="G80" s="27"/>
      <c r="H80" s="27"/>
      <c r="I80" s="27"/>
      <c r="J80" s="28"/>
      <c r="K80" s="27">
        <f>SUM(K81:K88)</f>
        <v>0</v>
      </c>
      <c r="P80" s="6">
        <f>IF(Q80="PR",I80,SUM(O81:O88))</f>
        <v>0</v>
      </c>
      <c r="Q80" s="2" t="s">
        <v>222</v>
      </c>
      <c r="R80" s="6">
        <f>IF(Q80="HS",G80,0)</f>
        <v>0</v>
      </c>
      <c r="S80" s="6">
        <f>IF(Q80="HS",H80-P80,0)</f>
        <v>0</v>
      </c>
      <c r="T80" s="6">
        <f>IF(Q80="PS",G80,0)</f>
        <v>0</v>
      </c>
      <c r="U80" s="6">
        <f>IF(Q80="PS",H80-P80,0)</f>
        <v>0</v>
      </c>
      <c r="V80" s="6">
        <f>IF(Q80="MP",G80,0)</f>
        <v>0</v>
      </c>
      <c r="W80" s="6">
        <f>IF(Q80="MP",H80-P80,0)</f>
        <v>0</v>
      </c>
      <c r="X80" s="6">
        <f>IF(Q80="OM",G80,0)</f>
        <v>0</v>
      </c>
      <c r="Y80" s="2"/>
      <c r="AI80" s="6">
        <f>SUM(Z81:Z88)</f>
        <v>0</v>
      </c>
      <c r="AJ80" s="6">
        <f>SUM(AA81:AA88)</f>
        <v>0</v>
      </c>
      <c r="AK80" s="6">
        <f>SUM(AB81:AB88)</f>
        <v>0</v>
      </c>
    </row>
    <row r="81" spans="1:32" ht="12.75">
      <c r="A81" s="9" t="s">
        <v>46</v>
      </c>
      <c r="B81" s="9" t="s">
        <v>106</v>
      </c>
      <c r="C81" s="9" t="s">
        <v>172</v>
      </c>
      <c r="D81" s="9" t="s">
        <v>200</v>
      </c>
      <c r="E81" s="24">
        <v>3.64719</v>
      </c>
      <c r="F81" s="24"/>
      <c r="G81" s="24"/>
      <c r="H81" s="24"/>
      <c r="I81" s="24"/>
      <c r="J81" s="24">
        <v>0</v>
      </c>
      <c r="K81" s="24">
        <f aca="true" t="shared" si="5" ref="K81:K88">E81*J81</f>
        <v>0</v>
      </c>
      <c r="N81" s="5" t="s">
        <v>11</v>
      </c>
      <c r="O81" s="1">
        <f aca="true" t="shared" si="6" ref="O81:O88">IF(N81="5",H81,0)</f>
        <v>0</v>
      </c>
      <c r="Z81" s="1">
        <f aca="true" t="shared" si="7" ref="Z81:Z88">IF(AD81=0,I81,0)</f>
        <v>0</v>
      </c>
      <c r="AA81" s="1">
        <f aca="true" t="shared" si="8" ref="AA81:AA88">IF(AD81=15,I81,0)</f>
        <v>0</v>
      </c>
      <c r="AB81" s="1">
        <f aca="true" t="shared" si="9" ref="AB81:AB88">IF(AD81=21,I81,0)</f>
        <v>0</v>
      </c>
      <c r="AD81" s="1">
        <v>21</v>
      </c>
      <c r="AE81" s="1">
        <f aca="true" t="shared" si="10" ref="AE81:AE87">F81*0</f>
        <v>0</v>
      </c>
      <c r="AF81" s="1">
        <f aca="true" t="shared" si="11" ref="AF81:AF87">F81*(1-0)</f>
        <v>0</v>
      </c>
    </row>
    <row r="82" spans="1:32" ht="12.75">
      <c r="A82" s="9" t="s">
        <v>47</v>
      </c>
      <c r="B82" s="9" t="s">
        <v>107</v>
      </c>
      <c r="C82" s="9" t="s">
        <v>173</v>
      </c>
      <c r="D82" s="9" t="s">
        <v>200</v>
      </c>
      <c r="E82" s="24">
        <v>7.3</v>
      </c>
      <c r="F82" s="24"/>
      <c r="G82" s="24"/>
      <c r="H82" s="24"/>
      <c r="I82" s="24"/>
      <c r="J82" s="24">
        <v>0</v>
      </c>
      <c r="K82" s="24">
        <f t="shared" si="5"/>
        <v>0</v>
      </c>
      <c r="N82" s="5" t="s">
        <v>11</v>
      </c>
      <c r="O82" s="1">
        <f t="shared" si="6"/>
        <v>0</v>
      </c>
      <c r="Z82" s="1">
        <f t="shared" si="7"/>
        <v>0</v>
      </c>
      <c r="AA82" s="1">
        <f t="shared" si="8"/>
        <v>0</v>
      </c>
      <c r="AB82" s="1">
        <f t="shared" si="9"/>
        <v>0</v>
      </c>
      <c r="AD82" s="1">
        <v>21</v>
      </c>
      <c r="AE82" s="1">
        <f t="shared" si="10"/>
        <v>0</v>
      </c>
      <c r="AF82" s="1">
        <f t="shared" si="11"/>
        <v>0</v>
      </c>
    </row>
    <row r="83" spans="1:32" ht="12.75">
      <c r="A83" s="9" t="s">
        <v>48</v>
      </c>
      <c r="B83" s="9" t="s">
        <v>108</v>
      </c>
      <c r="C83" s="9" t="s">
        <v>174</v>
      </c>
      <c r="D83" s="9" t="s">
        <v>200</v>
      </c>
      <c r="E83" s="24">
        <v>3.65</v>
      </c>
      <c r="F83" s="24"/>
      <c r="G83" s="24"/>
      <c r="H83" s="24"/>
      <c r="I83" s="24"/>
      <c r="J83" s="24">
        <v>0</v>
      </c>
      <c r="K83" s="24">
        <f t="shared" si="5"/>
        <v>0</v>
      </c>
      <c r="N83" s="5" t="s">
        <v>11</v>
      </c>
      <c r="O83" s="1">
        <f t="shared" si="6"/>
        <v>0</v>
      </c>
      <c r="Z83" s="1">
        <f t="shared" si="7"/>
        <v>0</v>
      </c>
      <c r="AA83" s="1">
        <f t="shared" si="8"/>
        <v>0</v>
      </c>
      <c r="AB83" s="1">
        <f t="shared" si="9"/>
        <v>0</v>
      </c>
      <c r="AD83" s="1">
        <v>21</v>
      </c>
      <c r="AE83" s="1">
        <f t="shared" si="10"/>
        <v>0</v>
      </c>
      <c r="AF83" s="1">
        <f t="shared" si="11"/>
        <v>0</v>
      </c>
    </row>
    <row r="84" spans="1:32" ht="12.75">
      <c r="A84" s="9" t="s">
        <v>49</v>
      </c>
      <c r="B84" s="9" t="s">
        <v>109</v>
      </c>
      <c r="C84" s="9" t="s">
        <v>175</v>
      </c>
      <c r="D84" s="9" t="s">
        <v>200</v>
      </c>
      <c r="E84" s="24">
        <v>54.75</v>
      </c>
      <c r="F84" s="24"/>
      <c r="G84" s="24"/>
      <c r="H84" s="24"/>
      <c r="I84" s="24"/>
      <c r="J84" s="24">
        <v>0</v>
      </c>
      <c r="K84" s="24">
        <f t="shared" si="5"/>
        <v>0</v>
      </c>
      <c r="N84" s="5" t="s">
        <v>11</v>
      </c>
      <c r="O84" s="1">
        <f t="shared" si="6"/>
        <v>0</v>
      </c>
      <c r="Z84" s="1">
        <f t="shared" si="7"/>
        <v>0</v>
      </c>
      <c r="AA84" s="1">
        <f t="shared" si="8"/>
        <v>0</v>
      </c>
      <c r="AB84" s="1">
        <f t="shared" si="9"/>
        <v>0</v>
      </c>
      <c r="AD84" s="1">
        <v>21</v>
      </c>
      <c r="AE84" s="1">
        <f t="shared" si="10"/>
        <v>0</v>
      </c>
      <c r="AF84" s="1">
        <f t="shared" si="11"/>
        <v>0</v>
      </c>
    </row>
    <row r="85" spans="1:32" ht="12.75">
      <c r="A85" s="9" t="s">
        <v>50</v>
      </c>
      <c r="B85" s="9" t="s">
        <v>110</v>
      </c>
      <c r="C85" s="9" t="s">
        <v>176</v>
      </c>
      <c r="D85" s="9" t="s">
        <v>200</v>
      </c>
      <c r="E85" s="24">
        <v>3.65</v>
      </c>
      <c r="F85" s="24"/>
      <c r="G85" s="24"/>
      <c r="H85" s="24"/>
      <c r="I85" s="24"/>
      <c r="J85" s="24">
        <v>0</v>
      </c>
      <c r="K85" s="24">
        <f t="shared" si="5"/>
        <v>0</v>
      </c>
      <c r="N85" s="5" t="s">
        <v>11</v>
      </c>
      <c r="O85" s="1">
        <f t="shared" si="6"/>
        <v>0</v>
      </c>
      <c r="Z85" s="1">
        <f t="shared" si="7"/>
        <v>0</v>
      </c>
      <c r="AA85" s="1">
        <f t="shared" si="8"/>
        <v>0</v>
      </c>
      <c r="AB85" s="1">
        <f t="shared" si="9"/>
        <v>0</v>
      </c>
      <c r="AD85" s="1">
        <v>21</v>
      </c>
      <c r="AE85" s="1">
        <f t="shared" si="10"/>
        <v>0</v>
      </c>
      <c r="AF85" s="1">
        <f t="shared" si="11"/>
        <v>0</v>
      </c>
    </row>
    <row r="86" spans="1:32" ht="12.75">
      <c r="A86" s="9" t="s">
        <v>51</v>
      </c>
      <c r="B86" s="9" t="s">
        <v>111</v>
      </c>
      <c r="C86" s="9" t="s">
        <v>177</v>
      </c>
      <c r="D86" s="9" t="s">
        <v>200</v>
      </c>
      <c r="E86" s="24">
        <v>18.25</v>
      </c>
      <c r="F86" s="24"/>
      <c r="G86" s="24"/>
      <c r="H86" s="24"/>
      <c r="I86" s="24"/>
      <c r="J86" s="24">
        <v>0</v>
      </c>
      <c r="K86" s="24">
        <f t="shared" si="5"/>
        <v>0</v>
      </c>
      <c r="N86" s="5" t="s">
        <v>11</v>
      </c>
      <c r="O86" s="1">
        <f t="shared" si="6"/>
        <v>0</v>
      </c>
      <c r="Z86" s="1">
        <f t="shared" si="7"/>
        <v>0</v>
      </c>
      <c r="AA86" s="1">
        <f t="shared" si="8"/>
        <v>0</v>
      </c>
      <c r="AB86" s="1">
        <f t="shared" si="9"/>
        <v>0</v>
      </c>
      <c r="AD86" s="1">
        <v>21</v>
      </c>
      <c r="AE86" s="1">
        <f t="shared" si="10"/>
        <v>0</v>
      </c>
      <c r="AF86" s="1">
        <f t="shared" si="11"/>
        <v>0</v>
      </c>
    </row>
    <row r="87" spans="1:32" ht="12.75">
      <c r="A87" s="9" t="s">
        <v>52</v>
      </c>
      <c r="B87" s="9" t="s">
        <v>112</v>
      </c>
      <c r="C87" s="9" t="s">
        <v>178</v>
      </c>
      <c r="D87" s="9" t="s">
        <v>200</v>
      </c>
      <c r="E87" s="24">
        <v>3.65</v>
      </c>
      <c r="F87" s="24"/>
      <c r="G87" s="24"/>
      <c r="H87" s="24"/>
      <c r="I87" s="24"/>
      <c r="J87" s="24">
        <v>0</v>
      </c>
      <c r="K87" s="24">
        <f t="shared" si="5"/>
        <v>0</v>
      </c>
      <c r="N87" s="5" t="s">
        <v>11</v>
      </c>
      <c r="O87" s="1">
        <f t="shared" si="6"/>
        <v>0</v>
      </c>
      <c r="Z87" s="1">
        <f t="shared" si="7"/>
        <v>0</v>
      </c>
      <c r="AA87" s="1">
        <f t="shared" si="8"/>
        <v>0</v>
      </c>
      <c r="AB87" s="1">
        <f t="shared" si="9"/>
        <v>0</v>
      </c>
      <c r="AD87" s="1">
        <v>21</v>
      </c>
      <c r="AE87" s="1">
        <f t="shared" si="10"/>
        <v>0</v>
      </c>
      <c r="AF87" s="1">
        <f t="shared" si="11"/>
        <v>0</v>
      </c>
    </row>
    <row r="88" spans="1:32" ht="12.75">
      <c r="A88" s="9" t="s">
        <v>53</v>
      </c>
      <c r="B88" s="9" t="s">
        <v>113</v>
      </c>
      <c r="C88" s="9" t="s">
        <v>179</v>
      </c>
      <c r="D88" s="9" t="s">
        <v>200</v>
      </c>
      <c r="E88" s="24">
        <v>3.65</v>
      </c>
      <c r="F88" s="24"/>
      <c r="G88" s="24"/>
      <c r="H88" s="24"/>
      <c r="I88" s="24"/>
      <c r="J88" s="24">
        <v>0</v>
      </c>
      <c r="K88" s="24">
        <f t="shared" si="5"/>
        <v>0</v>
      </c>
      <c r="N88" s="5" t="s">
        <v>11</v>
      </c>
      <c r="O88" s="1">
        <f t="shared" si="6"/>
        <v>0</v>
      </c>
      <c r="Z88" s="1">
        <f t="shared" si="7"/>
        <v>0</v>
      </c>
      <c r="AA88" s="1">
        <f t="shared" si="8"/>
        <v>0</v>
      </c>
      <c r="AB88" s="1">
        <f t="shared" si="9"/>
        <v>0</v>
      </c>
      <c r="AD88" s="1">
        <v>21</v>
      </c>
      <c r="AE88" s="1">
        <f>F88*0.326683291770574</f>
        <v>0</v>
      </c>
      <c r="AF88" s="1">
        <f>F88*(1-0.326683291770574)</f>
        <v>0</v>
      </c>
    </row>
    <row r="89" spans="1:37" ht="12.75">
      <c r="A89" s="25"/>
      <c r="B89" s="26"/>
      <c r="C89" s="54" t="s">
        <v>180</v>
      </c>
      <c r="D89" s="55"/>
      <c r="E89" s="55"/>
      <c r="F89" s="55"/>
      <c r="G89" s="27"/>
      <c r="H89" s="27"/>
      <c r="I89" s="27"/>
      <c r="J89" s="28"/>
      <c r="K89" s="27">
        <f>SUM(K90:K106)</f>
        <v>7.55289</v>
      </c>
      <c r="P89" s="6">
        <f>IF(Q89="PR",I89,SUM(O90:O106))</f>
        <v>0</v>
      </c>
      <c r="Q89" s="2" t="s">
        <v>223</v>
      </c>
      <c r="R89" s="6">
        <f>IF(Q89="HS",G89,0)</f>
        <v>0</v>
      </c>
      <c r="S89" s="6">
        <f>IF(Q89="HS",H89-P89,0)</f>
        <v>0</v>
      </c>
      <c r="T89" s="6">
        <f>IF(Q89="PS",G89,0)</f>
        <v>0</v>
      </c>
      <c r="U89" s="6">
        <f>IF(Q89="PS",H89-P89,0)</f>
        <v>0</v>
      </c>
      <c r="V89" s="6">
        <f>IF(Q89="MP",G89,0)</f>
        <v>0</v>
      </c>
      <c r="W89" s="6">
        <f>IF(Q89="MP",H89-P89,0)</f>
        <v>0</v>
      </c>
      <c r="X89" s="6">
        <f>IF(Q89="OM",G89,0)</f>
        <v>0</v>
      </c>
      <c r="Y89" s="2"/>
      <c r="AI89" s="6">
        <f>SUM(Z90:Z106)</f>
        <v>0</v>
      </c>
      <c r="AJ89" s="6">
        <f>SUM(AA90:AA106)</f>
        <v>0</v>
      </c>
      <c r="AK89" s="6">
        <f>SUM(AB90:AB106)</f>
        <v>0</v>
      </c>
    </row>
    <row r="90" spans="1:32" ht="12.75">
      <c r="A90" s="9" t="s">
        <v>54</v>
      </c>
      <c r="B90" s="9" t="s">
        <v>114</v>
      </c>
      <c r="C90" s="9" t="s">
        <v>181</v>
      </c>
      <c r="D90" s="9" t="s">
        <v>198</v>
      </c>
      <c r="E90" s="24">
        <v>239.64</v>
      </c>
      <c r="F90" s="24"/>
      <c r="G90" s="24"/>
      <c r="H90" s="24"/>
      <c r="I90" s="24"/>
      <c r="J90" s="24">
        <v>5E-05</v>
      </c>
      <c r="K90" s="24">
        <f aca="true" t="shared" si="12" ref="K90:K106">E90*J90</f>
        <v>0.011982</v>
      </c>
      <c r="N90" s="5" t="s">
        <v>217</v>
      </c>
      <c r="O90" s="1">
        <f aca="true" t="shared" si="13" ref="O90:O106">IF(N90="5",H90,0)</f>
        <v>0</v>
      </c>
      <c r="Z90" s="1">
        <f aca="true" t="shared" si="14" ref="Z90:Z106">IF(AD90=0,I90,0)</f>
        <v>0</v>
      </c>
      <c r="AA90" s="1">
        <f aca="true" t="shared" si="15" ref="AA90:AA106">IF(AD90=15,I90,0)</f>
        <v>0</v>
      </c>
      <c r="AB90" s="1">
        <f aca="true" t="shared" si="16" ref="AB90:AB106">IF(AD90=21,I90,0)</f>
        <v>0</v>
      </c>
      <c r="AD90" s="1">
        <v>21</v>
      </c>
      <c r="AE90" s="1">
        <f aca="true" t="shared" si="17" ref="AE90:AE106">F90*1</f>
        <v>0</v>
      </c>
      <c r="AF90" s="1">
        <f aca="true" t="shared" si="18" ref="AF90:AF106">F90*(1-1)</f>
        <v>0</v>
      </c>
    </row>
    <row r="91" spans="1:32" ht="12.75">
      <c r="A91" s="9"/>
      <c r="B91" s="9"/>
      <c r="C91" s="51" t="s">
        <v>261</v>
      </c>
      <c r="D91" s="9"/>
      <c r="E91" s="24"/>
      <c r="F91" s="24"/>
      <c r="G91" s="24"/>
      <c r="H91" s="24"/>
      <c r="I91" s="24"/>
      <c r="J91" s="24"/>
      <c r="K91" s="24"/>
      <c r="N91" s="5"/>
      <c r="O91" s="1"/>
      <c r="Z91" s="1"/>
      <c r="AA91" s="1"/>
      <c r="AB91" s="1"/>
      <c r="AD91" s="1"/>
      <c r="AE91" s="1"/>
      <c r="AF91" s="1"/>
    </row>
    <row r="92" spans="1:32" ht="22.5">
      <c r="A92" s="9" t="s">
        <v>55</v>
      </c>
      <c r="B92" s="9" t="s">
        <v>115</v>
      </c>
      <c r="C92" s="32" t="s">
        <v>182</v>
      </c>
      <c r="D92" s="9" t="s">
        <v>196</v>
      </c>
      <c r="E92" s="24">
        <v>1278.12</v>
      </c>
      <c r="F92" s="24"/>
      <c r="G92" s="24"/>
      <c r="H92" s="24"/>
      <c r="I92" s="24"/>
      <c r="J92" s="24">
        <v>0.0018</v>
      </c>
      <c r="K92" s="24">
        <f t="shared" si="12"/>
        <v>2.3006159999999998</v>
      </c>
      <c r="N92" s="5" t="s">
        <v>217</v>
      </c>
      <c r="O92" s="1">
        <f t="shared" si="13"/>
        <v>0</v>
      </c>
      <c r="Z92" s="1">
        <f t="shared" si="14"/>
        <v>0</v>
      </c>
      <c r="AA92" s="1">
        <f t="shared" si="15"/>
        <v>0</v>
      </c>
      <c r="AB92" s="1">
        <f t="shared" si="16"/>
        <v>0</v>
      </c>
      <c r="AD92" s="1">
        <v>21</v>
      </c>
      <c r="AE92" s="1">
        <f t="shared" si="17"/>
        <v>0</v>
      </c>
      <c r="AF92" s="1">
        <f t="shared" si="18"/>
        <v>0</v>
      </c>
    </row>
    <row r="93" spans="1:32" ht="12.75">
      <c r="A93" s="9"/>
      <c r="B93" s="9"/>
      <c r="C93" s="51" t="s">
        <v>262</v>
      </c>
      <c r="D93" s="9"/>
      <c r="E93" s="24"/>
      <c r="F93" s="24"/>
      <c r="G93" s="24"/>
      <c r="H93" s="24"/>
      <c r="I93" s="24"/>
      <c r="J93" s="24"/>
      <c r="K93" s="24"/>
      <c r="N93" s="5"/>
      <c r="O93" s="1"/>
      <c r="Z93" s="1"/>
      <c r="AA93" s="1"/>
      <c r="AB93" s="1"/>
      <c r="AD93" s="1"/>
      <c r="AE93" s="1"/>
      <c r="AF93" s="1"/>
    </row>
    <row r="94" spans="1:32" ht="22.5">
      <c r="A94" s="9" t="s">
        <v>56</v>
      </c>
      <c r="B94" s="9" t="s">
        <v>116</v>
      </c>
      <c r="C94" s="32" t="s">
        <v>183</v>
      </c>
      <c r="D94" s="9" t="s">
        <v>196</v>
      </c>
      <c r="E94" s="24">
        <v>1278.12</v>
      </c>
      <c r="F94" s="24"/>
      <c r="G94" s="24"/>
      <c r="H94" s="24"/>
      <c r="I94" s="24"/>
      <c r="J94" s="24">
        <v>0.0041</v>
      </c>
      <c r="K94" s="24">
        <f t="shared" si="12"/>
        <v>5.240292</v>
      </c>
      <c r="N94" s="5" t="s">
        <v>217</v>
      </c>
      <c r="O94" s="1">
        <f t="shared" si="13"/>
        <v>0</v>
      </c>
      <c r="Z94" s="1">
        <f t="shared" si="14"/>
        <v>0</v>
      </c>
      <c r="AA94" s="1">
        <f t="shared" si="15"/>
        <v>0</v>
      </c>
      <c r="AB94" s="1">
        <f t="shared" si="16"/>
        <v>0</v>
      </c>
      <c r="AD94" s="1">
        <v>21</v>
      </c>
      <c r="AE94" s="1">
        <f t="shared" si="17"/>
        <v>0</v>
      </c>
      <c r="AF94" s="1">
        <f t="shared" si="18"/>
        <v>0</v>
      </c>
    </row>
    <row r="95" spans="1:32" ht="12.75">
      <c r="A95" s="9"/>
      <c r="B95" s="9"/>
      <c r="C95" s="51" t="s">
        <v>262</v>
      </c>
      <c r="D95" s="9"/>
      <c r="E95" s="24"/>
      <c r="F95" s="24"/>
      <c r="G95" s="24"/>
      <c r="H95" s="24"/>
      <c r="I95" s="24"/>
      <c r="J95" s="24"/>
      <c r="K95" s="24"/>
      <c r="N95" s="5"/>
      <c r="O95" s="1"/>
      <c r="Z95" s="1"/>
      <c r="AA95" s="1"/>
      <c r="AB95" s="1"/>
      <c r="AD95" s="1"/>
      <c r="AE95" s="1"/>
      <c r="AF95" s="1"/>
    </row>
    <row r="96" spans="1:32" ht="12.75">
      <c r="A96" s="9" t="s">
        <v>57</v>
      </c>
      <c r="B96" s="9" t="s">
        <v>117</v>
      </c>
      <c r="C96" s="9" t="s">
        <v>184</v>
      </c>
      <c r="D96" s="9" t="s">
        <v>196</v>
      </c>
      <c r="E96" s="24">
        <v>1171.61</v>
      </c>
      <c r="F96" s="24"/>
      <c r="G96" s="24"/>
      <c r="H96" s="24"/>
      <c r="I96" s="24"/>
      <c r="J96" s="24">
        <v>0</v>
      </c>
      <c r="K96" s="24">
        <f t="shared" si="12"/>
        <v>0</v>
      </c>
      <c r="N96" s="5" t="s">
        <v>217</v>
      </c>
      <c r="O96" s="1">
        <f t="shared" si="13"/>
        <v>0</v>
      </c>
      <c r="Z96" s="1">
        <f t="shared" si="14"/>
        <v>0</v>
      </c>
      <c r="AA96" s="1">
        <f t="shared" si="15"/>
        <v>0</v>
      </c>
      <c r="AB96" s="1">
        <f t="shared" si="16"/>
        <v>0</v>
      </c>
      <c r="AD96" s="1">
        <v>21</v>
      </c>
      <c r="AE96" s="1">
        <f t="shared" si="17"/>
        <v>0</v>
      </c>
      <c r="AF96" s="1">
        <f t="shared" si="18"/>
        <v>0</v>
      </c>
    </row>
    <row r="97" spans="1:32" ht="12.75">
      <c r="A97" s="9"/>
      <c r="B97" s="9"/>
      <c r="C97" s="51" t="s">
        <v>239</v>
      </c>
      <c r="D97" s="9"/>
      <c r="E97" s="24"/>
      <c r="F97" s="24"/>
      <c r="G97" s="24"/>
      <c r="H97" s="24"/>
      <c r="I97" s="24"/>
      <c r="J97" s="24"/>
      <c r="K97" s="24"/>
      <c r="N97" s="5"/>
      <c r="O97" s="1"/>
      <c r="Z97" s="1"/>
      <c r="AA97" s="1"/>
      <c r="AB97" s="1"/>
      <c r="AD97" s="1"/>
      <c r="AE97" s="1"/>
      <c r="AF97" s="1"/>
    </row>
    <row r="98" spans="1:32" ht="12.75">
      <c r="A98" s="9"/>
      <c r="B98" s="9"/>
      <c r="C98" s="51" t="s">
        <v>263</v>
      </c>
      <c r="D98" s="9"/>
      <c r="E98" s="24"/>
      <c r="F98" s="24"/>
      <c r="G98" s="24"/>
      <c r="H98" s="24"/>
      <c r="I98" s="24"/>
      <c r="J98" s="24"/>
      <c r="K98" s="24"/>
      <c r="N98" s="5"/>
      <c r="O98" s="1"/>
      <c r="Z98" s="1"/>
      <c r="AA98" s="1"/>
      <c r="AB98" s="1"/>
      <c r="AD98" s="1"/>
      <c r="AE98" s="1"/>
      <c r="AF98" s="1"/>
    </row>
    <row r="99" spans="1:32" ht="12.75">
      <c r="A99" s="9"/>
      <c r="B99" s="9"/>
      <c r="C99" s="51" t="s">
        <v>264</v>
      </c>
      <c r="D99" s="9"/>
      <c r="E99" s="24"/>
      <c r="F99" s="24"/>
      <c r="G99" s="24"/>
      <c r="H99" s="24"/>
      <c r="I99" s="24"/>
      <c r="J99" s="24"/>
      <c r="K99" s="24"/>
      <c r="N99" s="5"/>
      <c r="O99" s="1"/>
      <c r="Z99" s="1"/>
      <c r="AA99" s="1"/>
      <c r="AB99" s="1"/>
      <c r="AD99" s="1"/>
      <c r="AE99" s="1"/>
      <c r="AF99" s="1"/>
    </row>
    <row r="100" spans="1:32" ht="12.75">
      <c r="A100" s="9" t="s">
        <v>58</v>
      </c>
      <c r="B100" s="9" t="s">
        <v>118</v>
      </c>
      <c r="C100" s="9" t="s">
        <v>185</v>
      </c>
      <c r="D100" s="9" t="s">
        <v>201</v>
      </c>
      <c r="E100" s="24">
        <v>11</v>
      </c>
      <c r="F100" s="24"/>
      <c r="G100" s="24"/>
      <c r="H100" s="24"/>
      <c r="I100" s="24"/>
      <c r="J100" s="24">
        <v>0</v>
      </c>
      <c r="K100" s="24">
        <f t="shared" si="12"/>
        <v>0</v>
      </c>
      <c r="N100" s="5" t="s">
        <v>217</v>
      </c>
      <c r="O100" s="1">
        <f t="shared" si="13"/>
        <v>0</v>
      </c>
      <c r="Z100" s="1">
        <f t="shared" si="14"/>
        <v>0</v>
      </c>
      <c r="AA100" s="1">
        <f t="shared" si="15"/>
        <v>0</v>
      </c>
      <c r="AB100" s="1">
        <f t="shared" si="16"/>
        <v>0</v>
      </c>
      <c r="AD100" s="1">
        <v>21</v>
      </c>
      <c r="AE100" s="1">
        <f t="shared" si="17"/>
        <v>0</v>
      </c>
      <c r="AF100" s="1">
        <f t="shared" si="18"/>
        <v>0</v>
      </c>
    </row>
    <row r="101" spans="1:32" ht="12.75">
      <c r="A101" s="9" t="s">
        <v>59</v>
      </c>
      <c r="B101" s="9" t="s">
        <v>118</v>
      </c>
      <c r="C101" s="9" t="s">
        <v>186</v>
      </c>
      <c r="D101" s="9" t="s">
        <v>201</v>
      </c>
      <c r="E101" s="24">
        <v>1</v>
      </c>
      <c r="F101" s="24"/>
      <c r="G101" s="24"/>
      <c r="H101" s="24"/>
      <c r="I101" s="24"/>
      <c r="J101" s="24">
        <v>0</v>
      </c>
      <c r="K101" s="24">
        <f t="shared" si="12"/>
        <v>0</v>
      </c>
      <c r="N101" s="5" t="s">
        <v>217</v>
      </c>
      <c r="O101" s="1">
        <f t="shared" si="13"/>
        <v>0</v>
      </c>
      <c r="Z101" s="1">
        <f t="shared" si="14"/>
        <v>0</v>
      </c>
      <c r="AA101" s="1">
        <f t="shared" si="15"/>
        <v>0</v>
      </c>
      <c r="AB101" s="1">
        <f t="shared" si="16"/>
        <v>0</v>
      </c>
      <c r="AD101" s="1">
        <v>21</v>
      </c>
      <c r="AE101" s="1">
        <f t="shared" si="17"/>
        <v>0</v>
      </c>
      <c r="AF101" s="1">
        <f t="shared" si="18"/>
        <v>0</v>
      </c>
    </row>
    <row r="102" spans="1:32" ht="12.75">
      <c r="A102" s="9" t="s">
        <v>60</v>
      </c>
      <c r="B102" s="9" t="s">
        <v>117</v>
      </c>
      <c r="C102" s="9" t="s">
        <v>187</v>
      </c>
      <c r="D102" s="9" t="s">
        <v>196</v>
      </c>
      <c r="E102" s="24">
        <v>103.58</v>
      </c>
      <c r="F102" s="24"/>
      <c r="G102" s="24"/>
      <c r="H102" s="24"/>
      <c r="I102" s="24"/>
      <c r="J102" s="24">
        <v>0</v>
      </c>
      <c r="K102" s="24">
        <f t="shared" si="12"/>
        <v>0</v>
      </c>
      <c r="N102" s="5" t="s">
        <v>217</v>
      </c>
      <c r="O102" s="1">
        <f t="shared" si="13"/>
        <v>0</v>
      </c>
      <c r="Z102" s="1">
        <f t="shared" si="14"/>
        <v>0</v>
      </c>
      <c r="AA102" s="1">
        <f t="shared" si="15"/>
        <v>0</v>
      </c>
      <c r="AB102" s="1">
        <f t="shared" si="16"/>
        <v>0</v>
      </c>
      <c r="AD102" s="1">
        <v>21</v>
      </c>
      <c r="AE102" s="1">
        <f t="shared" si="17"/>
        <v>0</v>
      </c>
      <c r="AF102" s="1">
        <f t="shared" si="18"/>
        <v>0</v>
      </c>
    </row>
    <row r="103" spans="1:32" ht="12.75">
      <c r="A103" s="9"/>
      <c r="B103" s="9"/>
      <c r="C103" s="51" t="s">
        <v>266</v>
      </c>
      <c r="D103" s="9"/>
      <c r="E103" s="24"/>
      <c r="F103" s="24"/>
      <c r="G103" s="24"/>
      <c r="H103" s="24"/>
      <c r="I103" s="24"/>
      <c r="J103" s="24"/>
      <c r="K103" s="24"/>
      <c r="N103" s="5"/>
      <c r="O103" s="1"/>
      <c r="Z103" s="1"/>
      <c r="AA103" s="1"/>
      <c r="AB103" s="1"/>
      <c r="AD103" s="1"/>
      <c r="AE103" s="1"/>
      <c r="AF103" s="1"/>
    </row>
    <row r="104" spans="1:32" ht="12.75">
      <c r="A104" s="9" t="s">
        <v>61</v>
      </c>
      <c r="B104" s="9" t="s">
        <v>117</v>
      </c>
      <c r="C104" s="9" t="s">
        <v>188</v>
      </c>
      <c r="D104" s="9" t="s">
        <v>196</v>
      </c>
      <c r="E104" s="24">
        <v>13.93</v>
      </c>
      <c r="F104" s="24"/>
      <c r="G104" s="24"/>
      <c r="H104" s="24"/>
      <c r="I104" s="24"/>
      <c r="J104" s="24">
        <v>0</v>
      </c>
      <c r="K104" s="24">
        <f t="shared" si="12"/>
        <v>0</v>
      </c>
      <c r="N104" s="5" t="s">
        <v>217</v>
      </c>
      <c r="O104" s="1">
        <f t="shared" si="13"/>
        <v>0</v>
      </c>
      <c r="Z104" s="1">
        <f t="shared" si="14"/>
        <v>0</v>
      </c>
      <c r="AA104" s="1">
        <f t="shared" si="15"/>
        <v>0</v>
      </c>
      <c r="AB104" s="1">
        <f t="shared" si="16"/>
        <v>0</v>
      </c>
      <c r="AD104" s="1">
        <v>21</v>
      </c>
      <c r="AE104" s="1">
        <f t="shared" si="17"/>
        <v>0</v>
      </c>
      <c r="AF104" s="1">
        <f t="shared" si="18"/>
        <v>0</v>
      </c>
    </row>
    <row r="105" spans="1:32" ht="12.75">
      <c r="A105" s="9"/>
      <c r="B105" s="9"/>
      <c r="C105" s="51" t="s">
        <v>267</v>
      </c>
      <c r="D105" s="9"/>
      <c r="E105" s="24"/>
      <c r="F105" s="24"/>
      <c r="G105" s="24"/>
      <c r="H105" s="24"/>
      <c r="I105" s="24"/>
      <c r="J105" s="24"/>
      <c r="K105" s="24"/>
      <c r="N105" s="5"/>
      <c r="O105" s="1"/>
      <c r="Z105" s="1"/>
      <c r="AA105" s="1"/>
      <c r="AB105" s="1"/>
      <c r="AD105" s="1"/>
      <c r="AE105" s="1"/>
      <c r="AF105" s="1"/>
    </row>
    <row r="106" spans="1:32" ht="12.75">
      <c r="A106" s="9" t="s">
        <v>62</v>
      </c>
      <c r="B106" s="9" t="s">
        <v>117</v>
      </c>
      <c r="C106" s="9" t="s">
        <v>189</v>
      </c>
      <c r="D106" s="9" t="s">
        <v>196</v>
      </c>
      <c r="E106" s="24">
        <v>155.1</v>
      </c>
      <c r="F106" s="24"/>
      <c r="G106" s="24"/>
      <c r="H106" s="24"/>
      <c r="I106" s="24"/>
      <c r="J106" s="24">
        <v>0</v>
      </c>
      <c r="K106" s="24">
        <f t="shared" si="12"/>
        <v>0</v>
      </c>
      <c r="N106" s="5" t="s">
        <v>217</v>
      </c>
      <c r="O106" s="1">
        <f t="shared" si="13"/>
        <v>0</v>
      </c>
      <c r="Z106" s="1">
        <f t="shared" si="14"/>
        <v>0</v>
      </c>
      <c r="AA106" s="1">
        <f t="shared" si="15"/>
        <v>0</v>
      </c>
      <c r="AB106" s="1">
        <f t="shared" si="16"/>
        <v>0</v>
      </c>
      <c r="AD106" s="1">
        <v>21</v>
      </c>
      <c r="AE106" s="1">
        <f t="shared" si="17"/>
        <v>0</v>
      </c>
      <c r="AF106" s="1">
        <f t="shared" si="18"/>
        <v>0</v>
      </c>
    </row>
    <row r="107" spans="1:32" ht="12.75">
      <c r="A107" s="9"/>
      <c r="B107" s="9"/>
      <c r="C107" s="52" t="s">
        <v>268</v>
      </c>
      <c r="D107" s="9"/>
      <c r="E107" s="24"/>
      <c r="F107" s="24"/>
      <c r="G107" s="24"/>
      <c r="H107" s="24"/>
      <c r="I107" s="24"/>
      <c r="J107" s="24"/>
      <c r="K107" s="24"/>
      <c r="N107" s="5"/>
      <c r="O107" s="1"/>
      <c r="Z107" s="1"/>
      <c r="AA107" s="1"/>
      <c r="AB107" s="1"/>
      <c r="AD107" s="1"/>
      <c r="AE107" s="1"/>
      <c r="AF107" s="1"/>
    </row>
    <row r="108" spans="1:28" ht="12.75">
      <c r="A108" s="29"/>
      <c r="B108" s="29"/>
      <c r="C108" s="9"/>
      <c r="D108" s="29"/>
      <c r="E108" s="29"/>
      <c r="F108" s="29"/>
      <c r="G108" s="56" t="s">
        <v>207</v>
      </c>
      <c r="H108" s="57"/>
      <c r="I108" s="30">
        <f>I12+I16+I23+I30+I35+I40+I43+I69+I78+I80+I89</f>
        <v>0</v>
      </c>
      <c r="J108" s="29"/>
      <c r="K108" s="29"/>
      <c r="Z108" s="7">
        <f>SUM(Z13:Z106)</f>
        <v>0</v>
      </c>
      <c r="AA108" s="7">
        <f>SUM(AA13:AA106)</f>
        <v>0</v>
      </c>
      <c r="AB108" s="7">
        <f>SUM(AB13:AB106)</f>
        <v>0</v>
      </c>
    </row>
    <row r="109" spans="3:9" ht="12.75">
      <c r="C109" s="9" t="s">
        <v>310</v>
      </c>
      <c r="I109" s="24">
        <f>2/100*I108</f>
        <v>0</v>
      </c>
    </row>
    <row r="110" spans="7:9" ht="12.75">
      <c r="G110" t="s">
        <v>311</v>
      </c>
      <c r="I110" s="53">
        <f>SUM(I108:I109)</f>
        <v>0</v>
      </c>
    </row>
  </sheetData>
  <sheetProtection/>
  <mergeCells count="39">
    <mergeCell ref="A1:K1"/>
    <mergeCell ref="A2:B3"/>
    <mergeCell ref="A4:B5"/>
    <mergeCell ref="A6:B7"/>
    <mergeCell ref="A8:B9"/>
    <mergeCell ref="C2:C3"/>
    <mergeCell ref="C4:C5"/>
    <mergeCell ref="C6:C7"/>
    <mergeCell ref="C8:C9"/>
    <mergeCell ref="D2:E3"/>
    <mergeCell ref="D4:E5"/>
    <mergeCell ref="D6:E7"/>
    <mergeCell ref="D8:E9"/>
    <mergeCell ref="F2:G3"/>
    <mergeCell ref="F4:G5"/>
    <mergeCell ref="F6:G7"/>
    <mergeCell ref="F8:G9"/>
    <mergeCell ref="H2:H3"/>
    <mergeCell ref="H4:H5"/>
    <mergeCell ref="H6:H7"/>
    <mergeCell ref="H8:H9"/>
    <mergeCell ref="I2:K3"/>
    <mergeCell ref="I4:K5"/>
    <mergeCell ref="I6:K7"/>
    <mergeCell ref="I8:K9"/>
    <mergeCell ref="G10:I10"/>
    <mergeCell ref="J10:K10"/>
    <mergeCell ref="C12:F12"/>
    <mergeCell ref="C16:F16"/>
    <mergeCell ref="C23:F23"/>
    <mergeCell ref="C30:F30"/>
    <mergeCell ref="C89:F89"/>
    <mergeCell ref="G108:H108"/>
    <mergeCell ref="C35:F35"/>
    <mergeCell ref="C40:F40"/>
    <mergeCell ref="C43:F43"/>
    <mergeCell ref="C69:F69"/>
    <mergeCell ref="C78:F78"/>
    <mergeCell ref="C80:F8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1.00390625" style="0" bestFit="1" customWidth="1"/>
    <col min="2" max="2" width="11.8515625" style="0" bestFit="1" customWidth="1"/>
    <col min="3" max="3" width="67.8515625" style="0" customWidth="1"/>
    <col min="4" max="4" width="12.8515625" style="0" bestFit="1" customWidth="1"/>
    <col min="5" max="5" width="42.00390625" style="0" customWidth="1"/>
    <col min="6" max="6" width="8.140625" style="0" bestFit="1" customWidth="1"/>
    <col min="7" max="7" width="44.00390625" style="0" customWidth="1"/>
  </cols>
  <sheetData>
    <row r="1" spans="1:6" ht="21.75" customHeight="1">
      <c r="A1" s="72" t="s">
        <v>231</v>
      </c>
      <c r="B1" s="73"/>
      <c r="C1" s="73"/>
      <c r="D1" s="73"/>
      <c r="E1" s="73"/>
      <c r="F1" s="73"/>
    </row>
    <row r="2" spans="1:7" ht="12.75">
      <c r="A2" s="74" t="s">
        <v>1</v>
      </c>
      <c r="B2" s="56" t="s">
        <v>119</v>
      </c>
      <c r="C2" s="57"/>
      <c r="D2" s="63" t="s">
        <v>208</v>
      </c>
      <c r="E2" s="63" t="s">
        <v>213</v>
      </c>
      <c r="F2" s="68"/>
      <c r="G2" s="3"/>
    </row>
    <row r="3" spans="1:7" ht="12.75">
      <c r="A3" s="75"/>
      <c r="B3" s="78"/>
      <c r="C3" s="78"/>
      <c r="D3" s="64"/>
      <c r="E3" s="64"/>
      <c r="F3" s="69"/>
      <c r="G3" s="3"/>
    </row>
    <row r="4" spans="1:7" ht="12.75">
      <c r="A4" s="76" t="s">
        <v>2</v>
      </c>
      <c r="B4" s="65" t="s">
        <v>120</v>
      </c>
      <c r="C4" s="64"/>
      <c r="D4" s="65" t="s">
        <v>209</v>
      </c>
      <c r="E4" s="65" t="s">
        <v>214</v>
      </c>
      <c r="F4" s="69"/>
      <c r="G4" s="3"/>
    </row>
    <row r="5" spans="1:7" ht="12.75">
      <c r="A5" s="75"/>
      <c r="B5" s="64"/>
      <c r="C5" s="64"/>
      <c r="D5" s="64"/>
      <c r="E5" s="64"/>
      <c r="F5" s="69"/>
      <c r="G5" s="3"/>
    </row>
    <row r="6" spans="1:7" ht="12.75">
      <c r="A6" s="76" t="s">
        <v>3</v>
      </c>
      <c r="B6" s="65" t="s">
        <v>121</v>
      </c>
      <c r="C6" s="64"/>
      <c r="D6" s="65" t="s">
        <v>210</v>
      </c>
      <c r="E6" s="65"/>
      <c r="F6" s="69"/>
      <c r="G6" s="3"/>
    </row>
    <row r="7" spans="1:7" ht="12.75">
      <c r="A7" s="75"/>
      <c r="B7" s="64"/>
      <c r="C7" s="64"/>
      <c r="D7" s="64"/>
      <c r="E7" s="64"/>
      <c r="F7" s="69"/>
      <c r="G7" s="3"/>
    </row>
    <row r="8" spans="1:7" ht="12.75">
      <c r="A8" s="76" t="s">
        <v>211</v>
      </c>
      <c r="B8" s="65"/>
      <c r="C8" s="64"/>
      <c r="D8" s="65" t="s">
        <v>193</v>
      </c>
      <c r="E8" s="64"/>
      <c r="F8" s="69"/>
      <c r="G8" s="3"/>
    </row>
    <row r="9" spans="1:7" ht="12.75">
      <c r="A9" s="77"/>
      <c r="B9" s="66"/>
      <c r="C9" s="66"/>
      <c r="D9" s="66"/>
      <c r="E9" s="66"/>
      <c r="F9" s="70"/>
      <c r="G9" s="3"/>
    </row>
    <row r="10" spans="1:7" ht="12.75">
      <c r="A10" s="45" t="s">
        <v>6</v>
      </c>
      <c r="B10" s="46" t="s">
        <v>63</v>
      </c>
      <c r="C10" s="46" t="s">
        <v>122</v>
      </c>
      <c r="D10" s="46" t="s">
        <v>194</v>
      </c>
      <c r="E10" s="46" t="s">
        <v>232</v>
      </c>
      <c r="F10" s="47" t="s">
        <v>202</v>
      </c>
      <c r="G10" s="4"/>
    </row>
    <row r="11" spans="1:6" ht="12.75">
      <c r="A11" s="48" t="s">
        <v>7</v>
      </c>
      <c r="B11" s="48" t="s">
        <v>64</v>
      </c>
      <c r="C11" s="48" t="s">
        <v>124</v>
      </c>
      <c r="D11" s="48" t="s">
        <v>195</v>
      </c>
      <c r="E11" s="50" t="s">
        <v>233</v>
      </c>
      <c r="F11" s="49">
        <v>24.13</v>
      </c>
    </row>
    <row r="12" spans="1:6" ht="12.75">
      <c r="A12" s="9"/>
      <c r="B12" s="9"/>
      <c r="C12" s="9"/>
      <c r="D12" s="9"/>
      <c r="E12" s="51" t="s">
        <v>234</v>
      </c>
      <c r="F12" s="24">
        <v>0</v>
      </c>
    </row>
    <row r="13" spans="1:6" ht="12.75">
      <c r="A13" s="9" t="s">
        <v>8</v>
      </c>
      <c r="B13" s="9" t="s">
        <v>66</v>
      </c>
      <c r="C13" s="9" t="s">
        <v>126</v>
      </c>
      <c r="D13" s="9" t="s">
        <v>196</v>
      </c>
      <c r="E13" s="51" t="s">
        <v>235</v>
      </c>
      <c r="F13" s="24">
        <v>1065.1</v>
      </c>
    </row>
    <row r="14" spans="1:6" ht="12.75">
      <c r="A14" s="9"/>
      <c r="B14" s="9"/>
      <c r="C14" s="9"/>
      <c r="D14" s="9"/>
      <c r="E14" s="51" t="s">
        <v>236</v>
      </c>
      <c r="F14" s="24">
        <v>0</v>
      </c>
    </row>
    <row r="15" spans="1:6" ht="12.75">
      <c r="A15" s="9"/>
      <c r="B15" s="9"/>
      <c r="C15" s="9"/>
      <c r="D15" s="9"/>
      <c r="E15" s="51" t="s">
        <v>237</v>
      </c>
      <c r="F15" s="24">
        <v>0</v>
      </c>
    </row>
    <row r="16" spans="1:6" ht="12.75">
      <c r="A16" s="9"/>
      <c r="B16" s="9"/>
      <c r="C16" s="9"/>
      <c r="D16" s="9"/>
      <c r="E16" s="51" t="s">
        <v>238</v>
      </c>
      <c r="F16" s="24">
        <v>0</v>
      </c>
    </row>
    <row r="17" spans="1:6" ht="12.75">
      <c r="A17" s="9" t="s">
        <v>9</v>
      </c>
      <c r="B17" s="9" t="s">
        <v>66</v>
      </c>
      <c r="C17" s="9" t="s">
        <v>127</v>
      </c>
      <c r="D17" s="9" t="s">
        <v>196</v>
      </c>
      <c r="E17" s="51" t="s">
        <v>239</v>
      </c>
      <c r="F17" s="24">
        <v>1065.1</v>
      </c>
    </row>
    <row r="18" spans="1:6" ht="12.75">
      <c r="A18" s="9" t="s">
        <v>10</v>
      </c>
      <c r="B18" s="9" t="s">
        <v>68</v>
      </c>
      <c r="C18" s="9" t="s">
        <v>129</v>
      </c>
      <c r="D18" s="9" t="s">
        <v>196</v>
      </c>
      <c r="E18" s="51" t="s">
        <v>240</v>
      </c>
      <c r="F18" s="24">
        <v>426.04</v>
      </c>
    </row>
    <row r="19" spans="1:6" ht="12.75">
      <c r="A19" s="9" t="s">
        <v>11</v>
      </c>
      <c r="B19" s="9" t="s">
        <v>69</v>
      </c>
      <c r="C19" s="9" t="s">
        <v>130</v>
      </c>
      <c r="D19" s="9" t="s">
        <v>197</v>
      </c>
      <c r="E19" s="51"/>
      <c r="F19" s="24">
        <v>13</v>
      </c>
    </row>
    <row r="20" spans="1:6" ht="12.75">
      <c r="A20" s="9" t="s">
        <v>12</v>
      </c>
      <c r="B20" s="9" t="s">
        <v>70</v>
      </c>
      <c r="C20" s="9" t="s">
        <v>131</v>
      </c>
      <c r="D20" s="9" t="s">
        <v>196</v>
      </c>
      <c r="E20" s="51" t="s">
        <v>241</v>
      </c>
      <c r="F20" s="24">
        <v>100.65</v>
      </c>
    </row>
    <row r="21" spans="1:6" ht="12.75">
      <c r="A21" s="9"/>
      <c r="B21" s="9"/>
      <c r="C21" s="9"/>
      <c r="D21" s="9"/>
      <c r="E21" s="51" t="s">
        <v>242</v>
      </c>
      <c r="F21" s="24">
        <v>0</v>
      </c>
    </row>
    <row r="22" spans="1:6" ht="12.75">
      <c r="A22" s="9" t="s">
        <v>13</v>
      </c>
      <c r="B22" s="9" t="s">
        <v>72</v>
      </c>
      <c r="C22" s="9" t="s">
        <v>133</v>
      </c>
      <c r="D22" s="9" t="s">
        <v>196</v>
      </c>
      <c r="E22" s="51" t="s">
        <v>239</v>
      </c>
      <c r="F22" s="24">
        <v>1065.1</v>
      </c>
    </row>
    <row r="23" spans="1:6" ht="12.75">
      <c r="A23" s="9" t="s">
        <v>14</v>
      </c>
      <c r="B23" s="9" t="s">
        <v>73</v>
      </c>
      <c r="C23" s="9" t="s">
        <v>134</v>
      </c>
      <c r="D23" s="9" t="s">
        <v>198</v>
      </c>
      <c r="E23" s="51" t="s">
        <v>243</v>
      </c>
      <c r="F23" s="24">
        <v>217.85</v>
      </c>
    </row>
    <row r="24" spans="1:6" ht="12.75">
      <c r="A24" s="9"/>
      <c r="B24" s="9"/>
      <c r="C24" s="9"/>
      <c r="D24" s="9"/>
      <c r="E24" s="51" t="s">
        <v>244</v>
      </c>
      <c r="F24" s="24">
        <v>0</v>
      </c>
    </row>
    <row r="25" spans="1:6" ht="12.75">
      <c r="A25" s="9" t="s">
        <v>15</v>
      </c>
      <c r="B25" s="9" t="s">
        <v>75</v>
      </c>
      <c r="C25" s="9" t="s">
        <v>136</v>
      </c>
      <c r="D25" s="9" t="s">
        <v>197</v>
      </c>
      <c r="E25" s="51"/>
      <c r="F25" s="24">
        <v>4</v>
      </c>
    </row>
    <row r="26" spans="1:6" ht="12.75">
      <c r="A26" s="9" t="s">
        <v>16</v>
      </c>
      <c r="B26" s="9" t="s">
        <v>76</v>
      </c>
      <c r="C26" s="9" t="s">
        <v>137</v>
      </c>
      <c r="D26" s="9" t="s">
        <v>197</v>
      </c>
      <c r="E26" s="51"/>
      <c r="F26" s="24">
        <v>11</v>
      </c>
    </row>
    <row r="27" spans="1:6" ht="12.75">
      <c r="A27" s="9" t="s">
        <v>17</v>
      </c>
      <c r="B27" s="9" t="s">
        <v>77</v>
      </c>
      <c r="C27" s="9" t="s">
        <v>138</v>
      </c>
      <c r="D27" s="9" t="s">
        <v>197</v>
      </c>
      <c r="E27" s="51"/>
      <c r="F27" s="24">
        <v>4</v>
      </c>
    </row>
    <row r="28" spans="1:6" ht="12.75">
      <c r="A28" s="9" t="s">
        <v>18</v>
      </c>
      <c r="B28" s="9" t="s">
        <v>78</v>
      </c>
      <c r="C28" s="9" t="s">
        <v>139</v>
      </c>
      <c r="D28" s="9" t="s">
        <v>197</v>
      </c>
      <c r="E28" s="51"/>
      <c r="F28" s="24">
        <v>4</v>
      </c>
    </row>
    <row r="29" spans="1:6" ht="12.75">
      <c r="A29" s="9" t="s">
        <v>19</v>
      </c>
      <c r="B29" s="9" t="s">
        <v>80</v>
      </c>
      <c r="C29" s="9" t="s">
        <v>141</v>
      </c>
      <c r="D29" s="9" t="s">
        <v>196</v>
      </c>
      <c r="E29" s="51" t="s">
        <v>245</v>
      </c>
      <c r="F29" s="24">
        <v>141</v>
      </c>
    </row>
    <row r="30" spans="1:6" ht="12.75">
      <c r="A30" s="9" t="s">
        <v>20</v>
      </c>
      <c r="B30" s="9" t="s">
        <v>82</v>
      </c>
      <c r="C30" s="9" t="s">
        <v>143</v>
      </c>
      <c r="D30" s="9" t="s">
        <v>198</v>
      </c>
      <c r="E30" s="51" t="s">
        <v>246</v>
      </c>
      <c r="F30" s="24">
        <v>235</v>
      </c>
    </row>
    <row r="31" spans="1:6" ht="12.75">
      <c r="A31" s="9" t="s">
        <v>21</v>
      </c>
      <c r="B31" s="9" t="s">
        <v>83</v>
      </c>
      <c r="C31" s="9" t="s">
        <v>144</v>
      </c>
      <c r="D31" s="9" t="s">
        <v>198</v>
      </c>
      <c r="E31" s="51" t="s">
        <v>246</v>
      </c>
      <c r="F31" s="24">
        <v>235</v>
      </c>
    </row>
    <row r="32" spans="1:6" ht="12.75">
      <c r="A32" s="9" t="s">
        <v>22</v>
      </c>
      <c r="B32" s="9" t="s">
        <v>84</v>
      </c>
      <c r="C32" s="9" t="s">
        <v>145</v>
      </c>
      <c r="D32" s="9" t="s">
        <v>198</v>
      </c>
      <c r="E32" s="51"/>
      <c r="F32" s="24">
        <v>1.5</v>
      </c>
    </row>
    <row r="33" spans="1:6" ht="12.75">
      <c r="A33" s="9" t="s">
        <v>23</v>
      </c>
      <c r="B33" s="9" t="s">
        <v>84</v>
      </c>
      <c r="C33" s="9" t="s">
        <v>146</v>
      </c>
      <c r="D33" s="9" t="s">
        <v>198</v>
      </c>
      <c r="E33" s="51"/>
      <c r="F33" s="24">
        <v>40</v>
      </c>
    </row>
    <row r="34" spans="1:6" ht="12.75">
      <c r="A34" s="9" t="s">
        <v>24</v>
      </c>
      <c r="B34" s="9" t="s">
        <v>85</v>
      </c>
      <c r="C34" s="9" t="s">
        <v>147</v>
      </c>
      <c r="D34" s="9" t="s">
        <v>198</v>
      </c>
      <c r="E34" s="51" t="s">
        <v>17</v>
      </c>
      <c r="F34" s="24">
        <v>11</v>
      </c>
    </row>
    <row r="35" spans="1:6" ht="12.75">
      <c r="A35" s="9" t="s">
        <v>25</v>
      </c>
      <c r="B35" s="9" t="s">
        <v>84</v>
      </c>
      <c r="C35" s="9" t="s">
        <v>148</v>
      </c>
      <c r="D35" s="9" t="s">
        <v>198</v>
      </c>
      <c r="E35" s="51"/>
      <c r="F35" s="24">
        <v>1</v>
      </c>
    </row>
    <row r="36" spans="1:6" ht="12.75">
      <c r="A36" s="9" t="s">
        <v>26</v>
      </c>
      <c r="B36" s="9" t="s">
        <v>86</v>
      </c>
      <c r="C36" s="9" t="s">
        <v>149</v>
      </c>
      <c r="D36" s="9" t="s">
        <v>198</v>
      </c>
      <c r="E36" s="51"/>
      <c r="F36" s="24">
        <v>12</v>
      </c>
    </row>
    <row r="37" spans="1:6" ht="12.75">
      <c r="A37" s="9" t="s">
        <v>27</v>
      </c>
      <c r="B37" s="9" t="s">
        <v>83</v>
      </c>
      <c r="C37" s="9" t="s">
        <v>150</v>
      </c>
      <c r="D37" s="9" t="s">
        <v>198</v>
      </c>
      <c r="E37" s="51" t="s">
        <v>247</v>
      </c>
      <c r="F37" s="24">
        <v>13.7</v>
      </c>
    </row>
    <row r="38" spans="1:6" ht="12.75">
      <c r="A38" s="9" t="s">
        <v>28</v>
      </c>
      <c r="B38" s="9" t="s">
        <v>83</v>
      </c>
      <c r="C38" s="9" t="s">
        <v>151</v>
      </c>
      <c r="D38" s="9" t="s">
        <v>198</v>
      </c>
      <c r="E38" s="51" t="s">
        <v>248</v>
      </c>
      <c r="F38" s="24">
        <v>16.5</v>
      </c>
    </row>
    <row r="39" spans="1:6" ht="12.75">
      <c r="A39" s="9" t="s">
        <v>29</v>
      </c>
      <c r="B39" s="9" t="s">
        <v>87</v>
      </c>
      <c r="C39" s="9" t="s">
        <v>152</v>
      </c>
      <c r="D39" s="9" t="s">
        <v>197</v>
      </c>
      <c r="E39" s="51" t="s">
        <v>18</v>
      </c>
      <c r="F39" s="24">
        <v>12</v>
      </c>
    </row>
    <row r="40" spans="1:6" ht="12.75">
      <c r="A40" s="9" t="s">
        <v>30</v>
      </c>
      <c r="B40" s="9" t="s">
        <v>88</v>
      </c>
      <c r="C40" s="9" t="s">
        <v>153</v>
      </c>
      <c r="D40" s="9" t="s">
        <v>198</v>
      </c>
      <c r="E40" s="51" t="s">
        <v>98</v>
      </c>
      <c r="F40" s="24">
        <v>96</v>
      </c>
    </row>
    <row r="41" spans="1:6" ht="12.75">
      <c r="A41" s="9" t="s">
        <v>31</v>
      </c>
      <c r="B41" s="9" t="s">
        <v>82</v>
      </c>
      <c r="C41" s="9" t="s">
        <v>154</v>
      </c>
      <c r="D41" s="9" t="s">
        <v>198</v>
      </c>
      <c r="E41" s="51" t="s">
        <v>249</v>
      </c>
      <c r="F41" s="24">
        <v>174.5</v>
      </c>
    </row>
    <row r="42" spans="1:6" ht="12.75">
      <c r="A42" s="9" t="s">
        <v>32</v>
      </c>
      <c r="B42" s="9" t="s">
        <v>89</v>
      </c>
      <c r="C42" s="9" t="s">
        <v>155</v>
      </c>
      <c r="D42" s="9" t="s">
        <v>197</v>
      </c>
      <c r="E42" s="51"/>
      <c r="F42" s="24">
        <v>15</v>
      </c>
    </row>
    <row r="43" spans="1:6" ht="12.75">
      <c r="A43" s="9" t="s">
        <v>33</v>
      </c>
      <c r="B43" s="9" t="s">
        <v>90</v>
      </c>
      <c r="C43" s="9" t="s">
        <v>156</v>
      </c>
      <c r="D43" s="9" t="s">
        <v>198</v>
      </c>
      <c r="E43" s="51" t="s">
        <v>250</v>
      </c>
      <c r="F43" s="24">
        <v>28.4</v>
      </c>
    </row>
    <row r="44" spans="1:6" ht="12.75">
      <c r="A44" s="9" t="s">
        <v>34</v>
      </c>
      <c r="B44" s="9" t="s">
        <v>91</v>
      </c>
      <c r="C44" s="9" t="s">
        <v>157</v>
      </c>
      <c r="D44" s="9" t="s">
        <v>197</v>
      </c>
      <c r="E44" s="51"/>
      <c r="F44" s="24">
        <v>2</v>
      </c>
    </row>
    <row r="45" spans="1:6" ht="12.75">
      <c r="A45" s="9" t="s">
        <v>35</v>
      </c>
      <c r="B45" s="9" t="s">
        <v>92</v>
      </c>
      <c r="C45" s="9" t="s">
        <v>158</v>
      </c>
      <c r="D45" s="9" t="s">
        <v>197</v>
      </c>
      <c r="E45" s="51"/>
      <c r="F45" s="24">
        <v>1</v>
      </c>
    </row>
    <row r="46" spans="1:6" ht="12.75">
      <c r="A46" s="9" t="s">
        <v>36</v>
      </c>
      <c r="B46" s="9" t="s">
        <v>93</v>
      </c>
      <c r="C46" s="9" t="s">
        <v>159</v>
      </c>
      <c r="D46" s="9" t="s">
        <v>196</v>
      </c>
      <c r="E46" s="51" t="s">
        <v>251</v>
      </c>
      <c r="F46" s="24">
        <v>1.14</v>
      </c>
    </row>
    <row r="47" spans="1:6" ht="12.75">
      <c r="A47" s="9" t="s">
        <v>37</v>
      </c>
      <c r="B47" s="9" t="s">
        <v>94</v>
      </c>
      <c r="C47" s="9" t="s">
        <v>160</v>
      </c>
      <c r="D47" s="9" t="s">
        <v>198</v>
      </c>
      <c r="E47" s="51"/>
      <c r="F47" s="24">
        <v>12</v>
      </c>
    </row>
    <row r="48" spans="1:6" ht="12.75">
      <c r="A48" s="9" t="s">
        <v>38</v>
      </c>
      <c r="B48" s="9" t="s">
        <v>95</v>
      </c>
      <c r="C48" s="9" t="s">
        <v>161</v>
      </c>
      <c r="D48" s="9" t="s">
        <v>198</v>
      </c>
      <c r="E48" s="51" t="s">
        <v>252</v>
      </c>
      <c r="F48" s="24">
        <v>39.1</v>
      </c>
    </row>
    <row r="49" spans="1:6" ht="12.75">
      <c r="A49" s="9" t="s">
        <v>39</v>
      </c>
      <c r="B49" s="9" t="s">
        <v>96</v>
      </c>
      <c r="C49" s="9" t="s">
        <v>162</v>
      </c>
      <c r="D49" s="9" t="s">
        <v>197</v>
      </c>
      <c r="E49" s="51"/>
      <c r="F49" s="24">
        <v>11</v>
      </c>
    </row>
    <row r="50" spans="1:6" ht="12.75">
      <c r="A50" s="9" t="s">
        <v>40</v>
      </c>
      <c r="B50" s="9" t="s">
        <v>97</v>
      </c>
      <c r="C50" s="9" t="s">
        <v>163</v>
      </c>
      <c r="D50" s="9" t="s">
        <v>198</v>
      </c>
      <c r="E50" s="51" t="s">
        <v>253</v>
      </c>
      <c r="F50" s="24">
        <v>44.6</v>
      </c>
    </row>
    <row r="51" spans="1:6" ht="12.75">
      <c r="A51" s="9" t="s">
        <v>41</v>
      </c>
      <c r="B51" s="9" t="s">
        <v>99</v>
      </c>
      <c r="C51" s="9" t="s">
        <v>165</v>
      </c>
      <c r="D51" s="9" t="s">
        <v>199</v>
      </c>
      <c r="E51" s="51" t="s">
        <v>254</v>
      </c>
      <c r="F51" s="24">
        <v>0.12</v>
      </c>
    </row>
    <row r="52" spans="1:6" ht="12.75">
      <c r="A52" s="9" t="s">
        <v>42</v>
      </c>
      <c r="B52" s="9" t="s">
        <v>100</v>
      </c>
      <c r="C52" s="9" t="s">
        <v>166</v>
      </c>
      <c r="D52" s="9" t="s">
        <v>196</v>
      </c>
      <c r="E52" s="51" t="s">
        <v>255</v>
      </c>
      <c r="F52" s="24">
        <v>1.44</v>
      </c>
    </row>
    <row r="53" spans="1:6" ht="12.75">
      <c r="A53" s="9" t="s">
        <v>43</v>
      </c>
      <c r="B53" s="9" t="s">
        <v>101</v>
      </c>
      <c r="C53" s="9" t="s">
        <v>167</v>
      </c>
      <c r="D53" s="9" t="s">
        <v>199</v>
      </c>
      <c r="E53" s="51" t="s">
        <v>256</v>
      </c>
      <c r="F53" s="24">
        <v>0.03</v>
      </c>
    </row>
    <row r="54" spans="1:6" ht="12.75">
      <c r="A54" s="9" t="s">
        <v>44</v>
      </c>
      <c r="B54" s="9" t="s">
        <v>102</v>
      </c>
      <c r="C54" s="9" t="s">
        <v>168</v>
      </c>
      <c r="D54" s="9" t="s">
        <v>199</v>
      </c>
      <c r="E54" s="51" t="s">
        <v>257</v>
      </c>
      <c r="F54" s="24">
        <v>0.28</v>
      </c>
    </row>
    <row r="55" spans="1:6" ht="12.75">
      <c r="A55" s="9" t="s">
        <v>45</v>
      </c>
      <c r="B55" s="9" t="s">
        <v>104</v>
      </c>
      <c r="C55" s="9" t="s">
        <v>170</v>
      </c>
      <c r="D55" s="9" t="s">
        <v>200</v>
      </c>
      <c r="E55" s="51"/>
      <c r="F55" s="24">
        <v>13.80543</v>
      </c>
    </row>
    <row r="56" spans="1:6" ht="12.75">
      <c r="A56" s="9" t="s">
        <v>46</v>
      </c>
      <c r="B56" s="9" t="s">
        <v>106</v>
      </c>
      <c r="C56" s="9" t="s">
        <v>172</v>
      </c>
      <c r="D56" s="9" t="s">
        <v>200</v>
      </c>
      <c r="E56" s="51"/>
      <c r="F56" s="24">
        <v>3.64719</v>
      </c>
    </row>
    <row r="57" spans="1:6" ht="12.75">
      <c r="A57" s="9" t="s">
        <v>47</v>
      </c>
      <c r="B57" s="9" t="s">
        <v>107</v>
      </c>
      <c r="C57" s="9" t="s">
        <v>173</v>
      </c>
      <c r="D57" s="9" t="s">
        <v>200</v>
      </c>
      <c r="E57" s="51" t="s">
        <v>258</v>
      </c>
      <c r="F57" s="24">
        <v>7.3</v>
      </c>
    </row>
    <row r="58" spans="1:6" ht="12.75">
      <c r="A58" s="9" t="s">
        <v>48</v>
      </c>
      <c r="B58" s="9" t="s">
        <v>108</v>
      </c>
      <c r="C58" s="9" t="s">
        <v>174</v>
      </c>
      <c r="D58" s="9" t="s">
        <v>200</v>
      </c>
      <c r="E58" s="51"/>
      <c r="F58" s="24">
        <v>3.65</v>
      </c>
    </row>
    <row r="59" spans="1:6" ht="12.75">
      <c r="A59" s="9" t="s">
        <v>49</v>
      </c>
      <c r="B59" s="9" t="s">
        <v>109</v>
      </c>
      <c r="C59" s="9" t="s">
        <v>175</v>
      </c>
      <c r="D59" s="9" t="s">
        <v>200</v>
      </c>
      <c r="E59" s="51" t="s">
        <v>259</v>
      </c>
      <c r="F59" s="24">
        <v>54.75</v>
      </c>
    </row>
    <row r="60" spans="1:6" ht="12.75">
      <c r="A60" s="9" t="s">
        <v>50</v>
      </c>
      <c r="B60" s="9" t="s">
        <v>110</v>
      </c>
      <c r="C60" s="9" t="s">
        <v>176</v>
      </c>
      <c r="D60" s="9" t="s">
        <v>200</v>
      </c>
      <c r="E60" s="51"/>
      <c r="F60" s="24">
        <v>3.65</v>
      </c>
    </row>
    <row r="61" spans="1:6" ht="12.75">
      <c r="A61" s="9" t="s">
        <v>51</v>
      </c>
      <c r="B61" s="9" t="s">
        <v>111</v>
      </c>
      <c r="C61" s="9" t="s">
        <v>177</v>
      </c>
      <c r="D61" s="9" t="s">
        <v>200</v>
      </c>
      <c r="E61" s="51" t="s">
        <v>260</v>
      </c>
      <c r="F61" s="24">
        <v>18.25</v>
      </c>
    </row>
    <row r="62" spans="1:6" ht="12.75">
      <c r="A62" s="9" t="s">
        <v>52</v>
      </c>
      <c r="B62" s="9" t="s">
        <v>112</v>
      </c>
      <c r="C62" s="9" t="s">
        <v>178</v>
      </c>
      <c r="D62" s="9" t="s">
        <v>200</v>
      </c>
      <c r="E62" s="51"/>
      <c r="F62" s="24">
        <v>3.65</v>
      </c>
    </row>
    <row r="63" spans="1:6" ht="12.75">
      <c r="A63" s="9" t="s">
        <v>53</v>
      </c>
      <c r="B63" s="9" t="s">
        <v>113</v>
      </c>
      <c r="C63" s="9" t="s">
        <v>179</v>
      </c>
      <c r="D63" s="9" t="s">
        <v>200</v>
      </c>
      <c r="E63" s="51"/>
      <c r="F63" s="24">
        <v>3.65</v>
      </c>
    </row>
    <row r="64" spans="1:6" ht="12.75">
      <c r="A64" s="9" t="s">
        <v>54</v>
      </c>
      <c r="B64" s="9" t="s">
        <v>114</v>
      </c>
      <c r="C64" s="9" t="s">
        <v>181</v>
      </c>
      <c r="D64" s="9" t="s">
        <v>198</v>
      </c>
      <c r="E64" s="51" t="s">
        <v>261</v>
      </c>
      <c r="F64" s="24">
        <v>239.64</v>
      </c>
    </row>
    <row r="65" spans="1:6" ht="12.75">
      <c r="A65" s="9" t="s">
        <v>55</v>
      </c>
      <c r="B65" s="9" t="s">
        <v>115</v>
      </c>
      <c r="C65" s="9" t="s">
        <v>182</v>
      </c>
      <c r="D65" s="9" t="s">
        <v>196</v>
      </c>
      <c r="E65" s="51" t="s">
        <v>262</v>
      </c>
      <c r="F65" s="24">
        <v>1278.12</v>
      </c>
    </row>
    <row r="66" spans="1:6" ht="12.75">
      <c r="A66" s="9" t="s">
        <v>56</v>
      </c>
      <c r="B66" s="9" t="s">
        <v>116</v>
      </c>
      <c r="C66" s="9" t="s">
        <v>183</v>
      </c>
      <c r="D66" s="9" t="s">
        <v>196</v>
      </c>
      <c r="E66" s="51" t="s">
        <v>262</v>
      </c>
      <c r="F66" s="24">
        <v>1278.12</v>
      </c>
    </row>
    <row r="67" spans="1:6" ht="12.75">
      <c r="A67" s="9" t="s">
        <v>57</v>
      </c>
      <c r="B67" s="9" t="s">
        <v>117</v>
      </c>
      <c r="C67" s="9" t="s">
        <v>184</v>
      </c>
      <c r="D67" s="9" t="s">
        <v>196</v>
      </c>
      <c r="E67" s="51" t="s">
        <v>239</v>
      </c>
      <c r="F67" s="24">
        <v>1171.61</v>
      </c>
    </row>
    <row r="68" spans="1:6" ht="12.75">
      <c r="A68" s="9"/>
      <c r="B68" s="9"/>
      <c r="C68" s="9"/>
      <c r="D68" s="9"/>
      <c r="E68" s="51" t="s">
        <v>263</v>
      </c>
      <c r="F68" s="24">
        <v>0</v>
      </c>
    </row>
    <row r="69" spans="1:6" ht="12.75">
      <c r="A69" s="9"/>
      <c r="B69" s="9"/>
      <c r="C69" s="9"/>
      <c r="D69" s="9"/>
      <c r="E69" s="51" t="s">
        <v>264</v>
      </c>
      <c r="F69" s="24">
        <v>0</v>
      </c>
    </row>
    <row r="70" spans="1:6" ht="12.75">
      <c r="A70" s="9"/>
      <c r="B70" s="9"/>
      <c r="C70" s="9"/>
      <c r="D70" s="9"/>
      <c r="E70" s="51" t="s">
        <v>265</v>
      </c>
      <c r="F70" s="24">
        <v>0</v>
      </c>
    </row>
    <row r="71" spans="1:6" ht="12.75">
      <c r="A71" s="9" t="s">
        <v>58</v>
      </c>
      <c r="B71" s="9" t="s">
        <v>118</v>
      </c>
      <c r="C71" s="9" t="s">
        <v>185</v>
      </c>
      <c r="D71" s="9" t="s">
        <v>201</v>
      </c>
      <c r="E71" s="51"/>
      <c r="F71" s="24">
        <v>11</v>
      </c>
    </row>
    <row r="72" spans="1:6" ht="12.75">
      <c r="A72" s="9" t="s">
        <v>59</v>
      </c>
      <c r="B72" s="9" t="s">
        <v>118</v>
      </c>
      <c r="C72" s="9" t="s">
        <v>186</v>
      </c>
      <c r="D72" s="9" t="s">
        <v>201</v>
      </c>
      <c r="E72" s="51"/>
      <c r="F72" s="24">
        <v>1</v>
      </c>
    </row>
    <row r="73" spans="1:6" ht="12.75">
      <c r="A73" s="9" t="s">
        <v>60</v>
      </c>
      <c r="B73" s="9" t="s">
        <v>117</v>
      </c>
      <c r="C73" s="9" t="s">
        <v>187</v>
      </c>
      <c r="D73" s="9" t="s">
        <v>196</v>
      </c>
      <c r="E73" s="51" t="s">
        <v>266</v>
      </c>
      <c r="F73" s="24">
        <v>103.58</v>
      </c>
    </row>
    <row r="74" spans="1:6" ht="12.75">
      <c r="A74" s="9" t="s">
        <v>61</v>
      </c>
      <c r="B74" s="9" t="s">
        <v>117</v>
      </c>
      <c r="C74" s="9" t="s">
        <v>188</v>
      </c>
      <c r="D74" s="9" t="s">
        <v>196</v>
      </c>
      <c r="E74" s="51" t="s">
        <v>267</v>
      </c>
      <c r="F74" s="24">
        <v>13.93</v>
      </c>
    </row>
    <row r="75" spans="1:6" ht="12.75">
      <c r="A75" s="9" t="s">
        <v>62</v>
      </c>
      <c r="B75" s="9" t="s">
        <v>117</v>
      </c>
      <c r="C75" s="9" t="s">
        <v>189</v>
      </c>
      <c r="D75" s="9" t="s">
        <v>196</v>
      </c>
      <c r="E75" s="51" t="s">
        <v>268</v>
      </c>
      <c r="F75" s="24">
        <v>155.1</v>
      </c>
    </row>
    <row r="76" spans="1:6" ht="12.75">
      <c r="A76" s="31"/>
      <c r="B76" s="31"/>
      <c r="C76" s="31"/>
      <c r="D76" s="31"/>
      <c r="E76" s="31"/>
      <c r="F76" s="31"/>
    </row>
    <row r="77" spans="1:6" ht="12.75">
      <c r="A77" s="31"/>
      <c r="B77" s="31"/>
      <c r="C77" s="31"/>
      <c r="D77" s="31"/>
      <c r="E77" s="31"/>
      <c r="F77" s="31"/>
    </row>
    <row r="78" spans="1:6" ht="12.75">
      <c r="A78" s="31"/>
      <c r="B78" s="31"/>
      <c r="C78" s="31"/>
      <c r="D78" s="31"/>
      <c r="E78" s="31"/>
      <c r="F78" s="31"/>
    </row>
    <row r="79" spans="1:6" ht="12.75">
      <c r="A79" s="31"/>
      <c r="B79" s="31"/>
      <c r="C79" s="31"/>
      <c r="D79" s="31"/>
      <c r="E79" s="31"/>
      <c r="F79" s="31"/>
    </row>
    <row r="80" spans="1:6" ht="12.75">
      <c r="A80" s="31"/>
      <c r="B80" s="31"/>
      <c r="C80" s="31"/>
      <c r="D80" s="31"/>
      <c r="E80" s="31"/>
      <c r="F80" s="31"/>
    </row>
    <row r="81" spans="1:6" ht="12.75">
      <c r="A81" s="31"/>
      <c r="B81" s="31"/>
      <c r="C81" s="31"/>
      <c r="D81" s="31"/>
      <c r="E81" s="31"/>
      <c r="F81" s="31"/>
    </row>
    <row r="82" spans="1:6" ht="12.75">
      <c r="A82" s="31"/>
      <c r="B82" s="31"/>
      <c r="C82" s="31"/>
      <c r="D82" s="31"/>
      <c r="E82" s="31"/>
      <c r="F82" s="31"/>
    </row>
    <row r="83" spans="1:6" ht="12.75">
      <c r="A83" s="31"/>
      <c r="B83" s="31"/>
      <c r="C83" s="31"/>
      <c r="D83" s="31"/>
      <c r="E83" s="31"/>
      <c r="F83" s="31"/>
    </row>
    <row r="84" spans="1:6" ht="12.75">
      <c r="A84" s="31"/>
      <c r="B84" s="31"/>
      <c r="C84" s="31"/>
      <c r="D84" s="31"/>
      <c r="E84" s="31"/>
      <c r="F84" s="31"/>
    </row>
    <row r="85" spans="1:6" ht="12.75">
      <c r="A85" s="31"/>
      <c r="B85" s="31"/>
      <c r="C85" s="31"/>
      <c r="D85" s="31"/>
      <c r="E85" s="31"/>
      <c r="F85" s="31"/>
    </row>
    <row r="86" spans="1:6" ht="12.75">
      <c r="A86" s="31"/>
      <c r="B86" s="31"/>
      <c r="C86" s="31"/>
      <c r="D86" s="31"/>
      <c r="E86" s="31"/>
      <c r="F86" s="31"/>
    </row>
    <row r="87" spans="1:6" ht="12.75">
      <c r="A87" s="31"/>
      <c r="B87" s="31"/>
      <c r="C87" s="31"/>
      <c r="D87" s="31"/>
      <c r="E87" s="31"/>
      <c r="F87" s="31"/>
    </row>
    <row r="88" spans="1:6" ht="12.75">
      <c r="A88" s="31"/>
      <c r="B88" s="31"/>
      <c r="C88" s="31"/>
      <c r="D88" s="31"/>
      <c r="E88" s="31"/>
      <c r="F88" s="31"/>
    </row>
    <row r="89" spans="1:6" ht="12.75">
      <c r="A89" s="31"/>
      <c r="B89" s="31"/>
      <c r="C89" s="31"/>
      <c r="D89" s="31"/>
      <c r="E89" s="31"/>
      <c r="F89" s="31"/>
    </row>
    <row r="90" spans="1:6" ht="12.75">
      <c r="A90" s="31"/>
      <c r="B90" s="31"/>
      <c r="C90" s="31"/>
      <c r="D90" s="31"/>
      <c r="E90" s="31"/>
      <c r="F90" s="31"/>
    </row>
    <row r="91" spans="1:6" ht="12.75">
      <c r="A91" s="31"/>
      <c r="B91" s="31"/>
      <c r="C91" s="31"/>
      <c r="D91" s="31"/>
      <c r="E91" s="31"/>
      <c r="F91" s="31"/>
    </row>
    <row r="92" spans="1:6" ht="12.75">
      <c r="A92" s="31"/>
      <c r="B92" s="31"/>
      <c r="C92" s="31"/>
      <c r="D92" s="31"/>
      <c r="E92" s="31"/>
      <c r="F92" s="31"/>
    </row>
    <row r="93" spans="1:6" ht="12.75">
      <c r="A93" s="31"/>
      <c r="B93" s="31"/>
      <c r="C93" s="31"/>
      <c r="D93" s="31"/>
      <c r="E93" s="31"/>
      <c r="F93" s="31"/>
    </row>
    <row r="94" spans="1:6" ht="12.75">
      <c r="A94" s="31"/>
      <c r="B94" s="31"/>
      <c r="C94" s="31"/>
      <c r="D94" s="31"/>
      <c r="E94" s="31"/>
      <c r="F94" s="31"/>
    </row>
    <row r="95" spans="1:6" ht="12.75">
      <c r="A95" s="31"/>
      <c r="B95" s="31"/>
      <c r="C95" s="31"/>
      <c r="D95" s="31"/>
      <c r="E95" s="31"/>
      <c r="F95" s="31"/>
    </row>
    <row r="96" spans="1:6" ht="12.75">
      <c r="A96" s="31"/>
      <c r="B96" s="31"/>
      <c r="C96" s="31"/>
      <c r="D96" s="31"/>
      <c r="E96" s="31"/>
      <c r="F96" s="31"/>
    </row>
    <row r="97" spans="1:6" ht="12.75">
      <c r="A97" s="31"/>
      <c r="B97" s="31"/>
      <c r="C97" s="31"/>
      <c r="D97" s="31"/>
      <c r="E97" s="31"/>
      <c r="F97" s="31"/>
    </row>
    <row r="98" spans="1:6" ht="12.75">
      <c r="A98" s="31"/>
      <c r="B98" s="31"/>
      <c r="C98" s="31"/>
      <c r="D98" s="31"/>
      <c r="E98" s="31"/>
      <c r="F98" s="31"/>
    </row>
  </sheetData>
  <sheetProtection/>
  <mergeCells count="17">
    <mergeCell ref="A1:F1"/>
    <mergeCell ref="A2:A3"/>
    <mergeCell ref="A4:A5"/>
    <mergeCell ref="A6:A7"/>
    <mergeCell ref="A8:A9"/>
    <mergeCell ref="B2:C3"/>
    <mergeCell ref="B4:C5"/>
    <mergeCell ref="B6:C7"/>
    <mergeCell ref="B8:C9"/>
    <mergeCell ref="D2:D3"/>
    <mergeCell ref="D4:D5"/>
    <mergeCell ref="D6:D7"/>
    <mergeCell ref="D8:D9"/>
    <mergeCell ref="E2:F3"/>
    <mergeCell ref="E4:F5"/>
    <mergeCell ref="E6:F7"/>
    <mergeCell ref="E8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I14" sqref="I14:I26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15.42187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104" t="s">
        <v>269</v>
      </c>
      <c r="B1" s="105"/>
      <c r="C1" s="105"/>
      <c r="D1" s="105"/>
      <c r="E1" s="105"/>
      <c r="F1" s="105"/>
      <c r="G1" s="105"/>
      <c r="H1" s="105"/>
      <c r="I1" s="105"/>
    </row>
    <row r="2" spans="1:10" ht="12.75">
      <c r="A2" s="106" t="s">
        <v>1</v>
      </c>
      <c r="B2" s="101"/>
      <c r="C2" s="110" t="s">
        <v>119</v>
      </c>
      <c r="D2" s="111"/>
      <c r="E2" s="100" t="s">
        <v>208</v>
      </c>
      <c r="F2" s="100" t="s">
        <v>213</v>
      </c>
      <c r="G2" s="101"/>
      <c r="H2" s="100" t="s">
        <v>304</v>
      </c>
      <c r="I2" s="94" t="s">
        <v>308</v>
      </c>
      <c r="J2" s="3"/>
    </row>
    <row r="3" spans="1:10" ht="12.75">
      <c r="A3" s="107"/>
      <c r="B3" s="80"/>
      <c r="C3" s="112"/>
      <c r="D3" s="112"/>
      <c r="E3" s="80"/>
      <c r="F3" s="80"/>
      <c r="G3" s="80"/>
      <c r="H3" s="80"/>
      <c r="I3" s="95"/>
      <c r="J3" s="3"/>
    </row>
    <row r="4" spans="1:10" ht="12.75">
      <c r="A4" s="108" t="s">
        <v>2</v>
      </c>
      <c r="B4" s="80"/>
      <c r="C4" s="113" t="s">
        <v>120</v>
      </c>
      <c r="D4" s="114"/>
      <c r="E4" s="102" t="s">
        <v>209</v>
      </c>
      <c r="F4" s="102" t="s">
        <v>214</v>
      </c>
      <c r="G4" s="80"/>
      <c r="H4" s="102" t="s">
        <v>304</v>
      </c>
      <c r="I4" s="96" t="s">
        <v>309</v>
      </c>
      <c r="J4" s="3"/>
    </row>
    <row r="5" spans="1:10" ht="12.75">
      <c r="A5" s="107"/>
      <c r="B5" s="80"/>
      <c r="C5" s="114"/>
      <c r="D5" s="114"/>
      <c r="E5" s="80"/>
      <c r="F5" s="80"/>
      <c r="G5" s="80"/>
      <c r="H5" s="80"/>
      <c r="I5" s="95"/>
      <c r="J5" s="3"/>
    </row>
    <row r="6" spans="1:10" ht="12.75">
      <c r="A6" s="108" t="s">
        <v>3</v>
      </c>
      <c r="B6" s="80"/>
      <c r="C6" s="102" t="s">
        <v>121</v>
      </c>
      <c r="D6" s="80"/>
      <c r="E6" s="102" t="s">
        <v>210</v>
      </c>
      <c r="F6" s="102"/>
      <c r="G6" s="80"/>
      <c r="H6" s="102" t="s">
        <v>304</v>
      </c>
      <c r="I6" s="96"/>
      <c r="J6" s="3"/>
    </row>
    <row r="7" spans="1:10" ht="12.75">
      <c r="A7" s="107"/>
      <c r="B7" s="80"/>
      <c r="C7" s="80"/>
      <c r="D7" s="80"/>
      <c r="E7" s="80"/>
      <c r="F7" s="80"/>
      <c r="G7" s="80"/>
      <c r="H7" s="80"/>
      <c r="I7" s="95"/>
      <c r="J7" s="3"/>
    </row>
    <row r="8" spans="1:10" ht="12.75">
      <c r="A8" s="108" t="s">
        <v>191</v>
      </c>
      <c r="B8" s="80"/>
      <c r="C8" s="115"/>
      <c r="D8" s="80"/>
      <c r="E8" s="102" t="s">
        <v>192</v>
      </c>
      <c r="F8" s="80"/>
      <c r="G8" s="80"/>
      <c r="H8" s="102" t="s">
        <v>305</v>
      </c>
      <c r="I8" s="96" t="s">
        <v>62</v>
      </c>
      <c r="J8" s="3"/>
    </row>
    <row r="9" spans="1:10" ht="12.75">
      <c r="A9" s="107"/>
      <c r="B9" s="80"/>
      <c r="C9" s="80"/>
      <c r="D9" s="80"/>
      <c r="E9" s="80"/>
      <c r="F9" s="80"/>
      <c r="G9" s="80"/>
      <c r="H9" s="80"/>
      <c r="I9" s="95"/>
      <c r="J9" s="3"/>
    </row>
    <row r="10" spans="1:10" ht="12.75">
      <c r="A10" s="108" t="s">
        <v>4</v>
      </c>
      <c r="B10" s="80"/>
      <c r="C10" s="102"/>
      <c r="D10" s="80"/>
      <c r="E10" s="102" t="s">
        <v>211</v>
      </c>
      <c r="F10" s="102"/>
      <c r="G10" s="80"/>
      <c r="H10" s="102" t="s">
        <v>306</v>
      </c>
      <c r="I10" s="95"/>
      <c r="J10" s="3"/>
    </row>
    <row r="11" spans="1:10" ht="12.75">
      <c r="A11" s="109"/>
      <c r="B11" s="103"/>
      <c r="C11" s="103"/>
      <c r="D11" s="103"/>
      <c r="E11" s="103"/>
      <c r="F11" s="103"/>
      <c r="G11" s="103"/>
      <c r="H11" s="103"/>
      <c r="I11" s="97"/>
      <c r="J11" s="3"/>
    </row>
    <row r="12" spans="1:9" ht="23.25" customHeight="1">
      <c r="A12" s="98" t="s">
        <v>270</v>
      </c>
      <c r="B12" s="99"/>
      <c r="C12" s="99"/>
      <c r="D12" s="99"/>
      <c r="E12" s="99"/>
      <c r="F12" s="99"/>
      <c r="G12" s="99"/>
      <c r="H12" s="99"/>
      <c r="I12" s="99"/>
    </row>
    <row r="13" spans="1:10" ht="26.25" customHeight="1">
      <c r="A13" s="33" t="s">
        <v>271</v>
      </c>
      <c r="B13" s="92" t="s">
        <v>282</v>
      </c>
      <c r="C13" s="93"/>
      <c r="D13" s="33" t="s">
        <v>284</v>
      </c>
      <c r="E13" s="92" t="s">
        <v>292</v>
      </c>
      <c r="F13" s="93"/>
      <c r="G13" s="33" t="s">
        <v>293</v>
      </c>
      <c r="H13" s="92" t="s">
        <v>307</v>
      </c>
      <c r="I13" s="93"/>
      <c r="J13" s="3"/>
    </row>
    <row r="14" spans="1:10" ht="15" customHeight="1">
      <c r="A14" s="34" t="s">
        <v>272</v>
      </c>
      <c r="B14" s="35" t="s">
        <v>283</v>
      </c>
      <c r="C14" s="36"/>
      <c r="D14" s="90" t="s">
        <v>285</v>
      </c>
      <c r="E14" s="91"/>
      <c r="F14" s="36"/>
      <c r="G14" s="90" t="s">
        <v>294</v>
      </c>
      <c r="H14" s="91"/>
      <c r="I14" s="36"/>
      <c r="J14" s="3"/>
    </row>
    <row r="15" spans="1:10" ht="15" customHeight="1">
      <c r="A15" s="37"/>
      <c r="B15" s="35" t="s">
        <v>212</v>
      </c>
      <c r="C15" s="36"/>
      <c r="D15" s="90" t="s">
        <v>286</v>
      </c>
      <c r="E15" s="91"/>
      <c r="F15" s="36"/>
      <c r="G15" s="90" t="s">
        <v>295</v>
      </c>
      <c r="H15" s="91"/>
      <c r="I15" s="36"/>
      <c r="J15" s="3"/>
    </row>
    <row r="16" spans="1:10" ht="15" customHeight="1">
      <c r="A16" s="34" t="s">
        <v>273</v>
      </c>
      <c r="B16" s="35" t="s">
        <v>283</v>
      </c>
      <c r="C16" s="36"/>
      <c r="D16" s="90" t="s">
        <v>287</v>
      </c>
      <c r="E16" s="91"/>
      <c r="F16" s="36"/>
      <c r="G16" s="90" t="s">
        <v>296</v>
      </c>
      <c r="H16" s="91"/>
      <c r="I16" s="36"/>
      <c r="J16" s="3"/>
    </row>
    <row r="17" spans="1:10" ht="15" customHeight="1">
      <c r="A17" s="37"/>
      <c r="B17" s="35" t="s">
        <v>212</v>
      </c>
      <c r="C17" s="36"/>
      <c r="D17" s="90"/>
      <c r="E17" s="91"/>
      <c r="F17" s="38"/>
      <c r="G17" s="90" t="s">
        <v>297</v>
      </c>
      <c r="H17" s="91"/>
      <c r="I17" s="36"/>
      <c r="J17" s="3"/>
    </row>
    <row r="18" spans="1:10" ht="15" customHeight="1">
      <c r="A18" s="34" t="s">
        <v>274</v>
      </c>
      <c r="B18" s="35" t="s">
        <v>283</v>
      </c>
      <c r="C18" s="36"/>
      <c r="D18" s="90"/>
      <c r="E18" s="91"/>
      <c r="F18" s="38"/>
      <c r="G18" s="90" t="s">
        <v>298</v>
      </c>
      <c r="H18" s="91"/>
      <c r="I18" s="36"/>
      <c r="J18" s="3"/>
    </row>
    <row r="19" spans="1:10" ht="15" customHeight="1">
      <c r="A19" s="37"/>
      <c r="B19" s="35" t="s">
        <v>212</v>
      </c>
      <c r="C19" s="36"/>
      <c r="D19" s="90"/>
      <c r="E19" s="91"/>
      <c r="F19" s="38"/>
      <c r="G19" s="90" t="s">
        <v>299</v>
      </c>
      <c r="H19" s="91"/>
      <c r="I19" s="36"/>
      <c r="J19" s="3"/>
    </row>
    <row r="20" spans="1:10" ht="15" customHeight="1">
      <c r="A20" s="92" t="s">
        <v>180</v>
      </c>
      <c r="B20" s="93"/>
      <c r="C20" s="36"/>
      <c r="D20" s="90"/>
      <c r="E20" s="91"/>
      <c r="F20" s="38"/>
      <c r="G20" s="90"/>
      <c r="H20" s="91"/>
      <c r="I20" s="38"/>
      <c r="J20" s="3"/>
    </row>
    <row r="21" spans="1:10" ht="15" customHeight="1">
      <c r="A21" s="92" t="s">
        <v>275</v>
      </c>
      <c r="B21" s="93"/>
      <c r="C21" s="36"/>
      <c r="D21" s="90"/>
      <c r="E21" s="91"/>
      <c r="F21" s="38"/>
      <c r="G21" s="90"/>
      <c r="H21" s="91"/>
      <c r="I21" s="38"/>
      <c r="J21" s="3"/>
    </row>
    <row r="22" spans="1:10" ht="16.5" customHeight="1">
      <c r="A22" s="92" t="s">
        <v>276</v>
      </c>
      <c r="B22" s="93"/>
      <c r="C22" s="36"/>
      <c r="D22" s="92" t="s">
        <v>288</v>
      </c>
      <c r="E22" s="93"/>
      <c r="F22" s="36"/>
      <c r="G22" s="92" t="s">
        <v>300</v>
      </c>
      <c r="H22" s="93"/>
      <c r="I22" s="36"/>
      <c r="J22" s="3"/>
    </row>
    <row r="23" spans="1:9" ht="12.75">
      <c r="A23" s="39"/>
      <c r="B23" s="39"/>
      <c r="C23" s="39"/>
      <c r="D23" s="40"/>
      <c r="E23" s="40"/>
      <c r="F23" s="40"/>
      <c r="G23" s="40"/>
      <c r="H23" s="40"/>
      <c r="I23" s="40"/>
    </row>
    <row r="24" spans="1:9" ht="15" customHeight="1">
      <c r="A24" s="85" t="s">
        <v>277</v>
      </c>
      <c r="B24" s="86"/>
      <c r="C24" s="41"/>
      <c r="D24" s="42"/>
      <c r="E24" s="43"/>
      <c r="F24" s="43"/>
      <c r="G24" s="43"/>
      <c r="H24" s="43"/>
      <c r="I24" s="43"/>
    </row>
    <row r="25" spans="1:10" ht="15" customHeight="1">
      <c r="A25" s="85" t="s">
        <v>278</v>
      </c>
      <c r="B25" s="86"/>
      <c r="C25" s="41"/>
      <c r="D25" s="85" t="s">
        <v>289</v>
      </c>
      <c r="E25" s="86"/>
      <c r="F25" s="41"/>
      <c r="G25" s="85" t="s">
        <v>301</v>
      </c>
      <c r="H25" s="86"/>
      <c r="I25" s="41"/>
      <c r="J25" s="3"/>
    </row>
    <row r="26" spans="1:10" ht="15" customHeight="1">
      <c r="A26" s="85" t="s">
        <v>279</v>
      </c>
      <c r="B26" s="86"/>
      <c r="C26" s="41"/>
      <c r="D26" s="85" t="s">
        <v>290</v>
      </c>
      <c r="E26" s="86"/>
      <c r="F26" s="41"/>
      <c r="G26" s="85" t="s">
        <v>302</v>
      </c>
      <c r="H26" s="86"/>
      <c r="I26" s="41"/>
      <c r="J26" s="3"/>
    </row>
    <row r="27" spans="1:9" ht="12.75">
      <c r="A27" s="44"/>
      <c r="B27" s="44"/>
      <c r="C27" s="44"/>
      <c r="D27" s="44"/>
      <c r="E27" s="44"/>
      <c r="F27" s="44"/>
      <c r="G27" s="44"/>
      <c r="H27" s="44"/>
      <c r="I27" s="44"/>
    </row>
    <row r="28" spans="1:10" ht="14.25" customHeight="1">
      <c r="A28" s="87" t="s">
        <v>280</v>
      </c>
      <c r="B28" s="88"/>
      <c r="C28" s="89"/>
      <c r="D28" s="87" t="s">
        <v>291</v>
      </c>
      <c r="E28" s="88"/>
      <c r="F28" s="89"/>
      <c r="G28" s="87" t="s">
        <v>303</v>
      </c>
      <c r="H28" s="88"/>
      <c r="I28" s="89"/>
      <c r="J28" s="4"/>
    </row>
    <row r="29" spans="1:10" ht="14.25" customHeight="1">
      <c r="A29" s="79"/>
      <c r="B29" s="80"/>
      <c r="C29" s="81"/>
      <c r="D29" s="79"/>
      <c r="E29" s="80"/>
      <c r="F29" s="81"/>
      <c r="G29" s="79"/>
      <c r="H29" s="80"/>
      <c r="I29" s="81"/>
      <c r="J29" s="4"/>
    </row>
    <row r="30" spans="1:10" ht="14.25" customHeight="1">
      <c r="A30" s="79"/>
      <c r="B30" s="80"/>
      <c r="C30" s="81"/>
      <c r="D30" s="79"/>
      <c r="E30" s="80"/>
      <c r="F30" s="81"/>
      <c r="G30" s="79"/>
      <c r="H30" s="80"/>
      <c r="I30" s="81"/>
      <c r="J30" s="4"/>
    </row>
    <row r="31" spans="1:10" ht="14.25" customHeight="1">
      <c r="A31" s="79"/>
      <c r="B31" s="80"/>
      <c r="C31" s="81"/>
      <c r="D31" s="79"/>
      <c r="E31" s="80"/>
      <c r="F31" s="81"/>
      <c r="G31" s="79"/>
      <c r="H31" s="80"/>
      <c r="I31" s="81"/>
      <c r="J31" s="4"/>
    </row>
    <row r="32" spans="1:10" ht="14.25" customHeight="1">
      <c r="A32" s="82" t="s">
        <v>281</v>
      </c>
      <c r="B32" s="83"/>
      <c r="C32" s="84"/>
      <c r="D32" s="82" t="s">
        <v>281</v>
      </c>
      <c r="E32" s="83"/>
      <c r="F32" s="84"/>
      <c r="G32" s="82" t="s">
        <v>281</v>
      </c>
      <c r="H32" s="83"/>
      <c r="I32" s="84"/>
      <c r="J32" s="4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</sheetData>
  <sheetProtection/>
  <mergeCells count="78"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  <mergeCell ref="C10:D11"/>
    <mergeCell ref="E2:E3"/>
    <mergeCell ref="E4:E5"/>
    <mergeCell ref="E6:E7"/>
    <mergeCell ref="E8:E9"/>
    <mergeCell ref="E10:E11"/>
    <mergeCell ref="F6:G7"/>
    <mergeCell ref="F8:G9"/>
    <mergeCell ref="F10:G11"/>
    <mergeCell ref="H2:H3"/>
    <mergeCell ref="H4:H5"/>
    <mergeCell ref="H6:H7"/>
    <mergeCell ref="H8:H9"/>
    <mergeCell ref="H10:H11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A22:B22"/>
    <mergeCell ref="G25:H25"/>
    <mergeCell ref="G26:H26"/>
    <mergeCell ref="A28:C28"/>
    <mergeCell ref="G28:I28"/>
    <mergeCell ref="D28:F28"/>
    <mergeCell ref="G19:H19"/>
    <mergeCell ref="G20:H20"/>
    <mergeCell ref="G21:H21"/>
    <mergeCell ref="G22:H22"/>
    <mergeCell ref="A24:B24"/>
    <mergeCell ref="A26:B26"/>
    <mergeCell ref="G29:I29"/>
    <mergeCell ref="G30:I30"/>
    <mergeCell ref="G31:I31"/>
    <mergeCell ref="G32:I32"/>
    <mergeCell ref="A29:C29"/>
    <mergeCell ref="D26:E26"/>
    <mergeCell ref="A30:C30"/>
    <mergeCell ref="A31:C31"/>
    <mergeCell ref="A32:C32"/>
    <mergeCell ref="D29:F29"/>
    <mergeCell ref="D30:F30"/>
    <mergeCell ref="D31:F31"/>
    <mergeCell ref="D32:F3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 Petr</cp:lastModifiedBy>
  <dcterms:modified xsi:type="dcterms:W3CDTF">2013-07-31T12:17:04Z</dcterms:modified>
  <cp:category/>
  <cp:version/>
  <cp:contentType/>
  <cp:contentStatus/>
</cp:coreProperties>
</file>