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80" yWindow="-2295" windowWidth="15600" windowHeight="11760" tabRatio="492"/>
  </bookViews>
  <sheets>
    <sheet name="řešení zeleně" sheetId="1" r:id="rId1"/>
  </sheets>
  <definedNames>
    <definedName name="_xlnm.Print_Titles" localSheetId="0">'řešení zeleně'!$121:$121</definedName>
    <definedName name="_xlnm.Print_Area" localSheetId="0">'řešení zeleně'!$B$2:$I$248</definedName>
    <definedName name="Z_5AB769AC_A2DA_4EFB_A70C_8D1D8525D7CD_.wvu.PrintArea" localSheetId="0" hidden="1">'řešení zeleně'!$B$2:$I$247</definedName>
  </definedNames>
  <calcPr calcId="145621"/>
  <customWorkbookViews>
    <customWorkbookView name="RT" guid="{5AB769AC-A2DA-4EFB-A70C-8D1D8525D7CD}" maximized="1" windowWidth="1680" windowHeight="86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1" i="1" l="1"/>
  <c r="G151" i="1"/>
  <c r="I151" i="1" s="1"/>
  <c r="I134" i="1"/>
  <c r="L220" i="1"/>
  <c r="L239" i="1" l="1"/>
  <c r="G227" i="1"/>
  <c r="G185" i="1"/>
  <c r="G183" i="1" s="1"/>
  <c r="G245" i="1" l="1"/>
  <c r="G240" i="1" s="1"/>
  <c r="G208" i="1"/>
  <c r="L208" i="1" s="1"/>
  <c r="G216" i="1" l="1"/>
  <c r="G217" i="1" s="1"/>
  <c r="G215" i="1"/>
  <c r="G214" i="1"/>
  <c r="I214" i="1" s="1"/>
  <c r="G213" i="1"/>
  <c r="G212" i="1"/>
  <c r="I212" i="1" s="1"/>
  <c r="G210" i="1"/>
  <c r="G229" i="1" s="1"/>
  <c r="G209" i="1"/>
  <c r="I208" i="1"/>
  <c r="I206" i="1"/>
  <c r="I203" i="1"/>
  <c r="I210" i="1" l="1"/>
  <c r="G211" i="1"/>
  <c r="L154" i="1"/>
  <c r="G197" i="1"/>
  <c r="G195" i="1" s="1"/>
  <c r="L195" i="1" s="1"/>
  <c r="I218" i="1" l="1"/>
  <c r="G219" i="1"/>
  <c r="I220" i="1"/>
  <c r="G221" i="1"/>
  <c r="I221" i="1" s="1"/>
  <c r="G222" i="1"/>
  <c r="I222" i="1" s="1"/>
  <c r="G232" i="1" l="1"/>
  <c r="G230" i="1"/>
  <c r="L230" i="1" s="1"/>
  <c r="G223" i="1"/>
  <c r="G231" i="1" l="1"/>
  <c r="G191" i="1"/>
  <c r="G180" i="1"/>
  <c r="G177" i="1"/>
  <c r="G176" i="1"/>
  <c r="G175" i="1"/>
  <c r="G173" i="1" s="1"/>
  <c r="G172" i="1"/>
  <c r="G167" i="1"/>
  <c r="G165" i="1" s="1"/>
  <c r="G163" i="1"/>
  <c r="G164" i="1"/>
  <c r="G160" i="1"/>
  <c r="G158" i="1"/>
  <c r="G159" i="1" s="1"/>
  <c r="G157" i="1"/>
  <c r="G155" i="1"/>
  <c r="L155" i="1" s="1"/>
  <c r="G153" i="1"/>
  <c r="G139" i="1"/>
  <c r="G140" i="1" s="1"/>
  <c r="G145" i="1" l="1"/>
  <c r="G133" i="1" l="1"/>
  <c r="G132" i="1" s="1"/>
  <c r="G235" i="1" l="1"/>
  <c r="G234" i="1"/>
  <c r="G128" i="1" l="1"/>
  <c r="L158" i="1"/>
  <c r="L164" i="1"/>
  <c r="L165" i="1"/>
  <c r="I239" i="1"/>
  <c r="I240" i="1" l="1"/>
  <c r="I238" i="1"/>
  <c r="G225" i="1"/>
  <c r="G189" i="1"/>
  <c r="G186" i="1"/>
  <c r="L186" i="1" s="1"/>
  <c r="G178" i="1"/>
  <c r="G171" i="1"/>
  <c r="L171" i="1" s="1"/>
  <c r="G168" i="1"/>
  <c r="L168" i="1" s="1"/>
  <c r="L160" i="1"/>
  <c r="G141" i="1"/>
  <c r="L141" i="1" s="1"/>
  <c r="G192" i="1" l="1"/>
  <c r="G193" i="1"/>
  <c r="G182" i="1"/>
  <c r="G181" i="1" s="1"/>
  <c r="L181" i="1" s="1"/>
  <c r="L137" i="1" s="1"/>
  <c r="G198" i="1" s="1"/>
  <c r="G131" i="1" l="1"/>
  <c r="I131" i="1" s="1"/>
  <c r="G129" i="1"/>
  <c r="I129" i="1" s="1"/>
  <c r="I128" i="1"/>
  <c r="G126" i="1"/>
  <c r="I126" i="1" s="1"/>
  <c r="I124" i="1"/>
  <c r="I232" i="1"/>
  <c r="I227" i="1"/>
  <c r="G226" i="1"/>
  <c r="L226" i="1" s="1"/>
  <c r="L201" i="1" s="1"/>
  <c r="G246" i="1" s="1"/>
  <c r="I230" i="1"/>
  <c r="I223" i="1"/>
  <c r="I141" i="1"/>
  <c r="I146" i="1"/>
  <c r="I149" i="1"/>
  <c r="I154" i="1"/>
  <c r="I152" i="1"/>
  <c r="I155" i="1"/>
  <c r="I158" i="1"/>
  <c r="I160" i="1"/>
  <c r="I163" i="1"/>
  <c r="I165" i="1"/>
  <c r="I168" i="1"/>
  <c r="I173" i="1"/>
  <c r="I176" i="1"/>
  <c r="I178" i="1"/>
  <c r="I183" i="1"/>
  <c r="I186" i="1"/>
  <c r="I189" i="1"/>
  <c r="I192" i="1"/>
  <c r="I193" i="1"/>
  <c r="I195" i="1"/>
  <c r="I198" i="1"/>
  <c r="I139" i="1"/>
  <c r="I181" i="1"/>
  <c r="I171" i="1"/>
  <c r="I137" i="1" l="1"/>
  <c r="I132" i="1"/>
  <c r="I226" i="1"/>
  <c r="I246" i="1" l="1"/>
  <c r="I122" i="1"/>
  <c r="I98" i="1" s="1"/>
  <c r="I235" i="1"/>
  <c r="G236" i="1"/>
  <c r="I236" i="1" s="1"/>
  <c r="I201" i="1" l="1"/>
  <c r="I100" i="1" s="1"/>
  <c r="I99" i="1" l="1"/>
  <c r="I97" i="1" l="1"/>
  <c r="I31" i="1" s="1"/>
  <c r="E34" i="1" l="1"/>
  <c r="I34" i="1"/>
  <c r="I40" i="1" s="1"/>
</calcChain>
</file>

<file path=xl/sharedStrings.xml><?xml version="1.0" encoding="utf-8"?>
<sst xmlns="http://schemas.openxmlformats.org/spreadsheetml/2006/main" count="456" uniqueCount="224">
  <si>
    <t>kus</t>
  </si>
  <si>
    <t>Ukotvení kmene dřevin třemi kůly D do 0,1 m délky přes 3 m</t>
  </si>
  <si>
    <t>m</t>
  </si>
  <si>
    <t>kulatina odkorněná D 7-15 cm do dl 5 m - spojovací příčky</t>
  </si>
  <si>
    <t>zhotovení závlahové mísy dřevin D přes 1,0 m v rovině nebo na svahu do 1:5</t>
  </si>
  <si>
    <t xml:space="preserve">m </t>
  </si>
  <si>
    <t>zhotovení obalu z rákosové nebo kokosové rohože v rovině a svahu do 1:5</t>
  </si>
  <si>
    <t>m2</t>
  </si>
  <si>
    <t xml:space="preserve">úprava koruny stromů po výsadbě </t>
  </si>
  <si>
    <t>mulčování rostlin kůrou tl. Do 0,1 m v rovině a svahu do 1:5</t>
  </si>
  <si>
    <t>m3</t>
  </si>
  <si>
    <t>hnojení půdy umělým hnojivem k jednotlivým rostlinám v rovině a svahu do 1:5</t>
  </si>
  <si>
    <t>t</t>
  </si>
  <si>
    <t>dovoz vody pro zálivku rostlin na vzdálenost do 1000 m</t>
  </si>
  <si>
    <t>příplatek k dovozu vody pro zálivku rostlin do 1000 m ZKD 1000 m</t>
  </si>
  <si>
    <t xml:space="preserve">lože pro trativod ze štěrkopísku tříděného </t>
  </si>
  <si>
    <t>VÝSADBA STROMU</t>
  </si>
  <si>
    <t xml:space="preserve">Jamky pro výsadbu s výměnou 50 % půdy zeminy tř 1 až 4 objem do 1 m3 v rovině a svahu do 1:5 </t>
  </si>
  <si>
    <t>zahradnický substrát pro výsadbu včetně agrochemického rozboru</t>
  </si>
  <si>
    <t>obdělání půdy rytím zemina tř 3 v rovině a svahu do 1:5</t>
  </si>
  <si>
    <t>"mechanické rozpojení dna jámy pro výsadbu stromu"</t>
  </si>
  <si>
    <t>"položka je včetně dodávky drátů a pásky - kotvení 3-bodové"</t>
  </si>
  <si>
    <t>"100l/1 strom"</t>
  </si>
  <si>
    <t>výsadba dřeviny s balem D do 0,8 m do jamky se zalitím v rovině a svahu do 1:5</t>
  </si>
  <si>
    <t>M</t>
  </si>
  <si>
    <t>K</t>
  </si>
  <si>
    <t>VV</t>
  </si>
  <si>
    <t xml:space="preserve">PČ </t>
  </si>
  <si>
    <t>Typ</t>
  </si>
  <si>
    <t>MJ</t>
  </si>
  <si>
    <t>Množství</t>
  </si>
  <si>
    <t>J. cena (CZK)</t>
  </si>
  <si>
    <t>Cena celkem</t>
  </si>
  <si>
    <t>Výsadba dřeviny s balem D do 0,3 m3 do jamky se zalitím v rovině a sahu do 1:5</t>
  </si>
  <si>
    <t>ošetřování vysazených dřevin ve skupinách v rovině a svahu do 1:5</t>
  </si>
  <si>
    <t>úprava koruny zavětvených dřevin po výsadbě</t>
  </si>
  <si>
    <t>kůra mulčovací  - jemně drcená VL</t>
  </si>
  <si>
    <t>"výsadba 2 tablety/ 1 rostlina (10g tableta)"</t>
  </si>
  <si>
    <t xml:space="preserve">hnojivo postupně rozpustné k rostlinám - tablety 10 g (2 tablet/1 rostlina) </t>
  </si>
  <si>
    <t xml:space="preserve">hnojivo postupně rozpustné k rostlinám - tablety 10 g (5 tablet/1 strom) </t>
  </si>
  <si>
    <t>Zalití rostlin vodou plocha do 20 m2</t>
  </si>
  <si>
    <t>Dovoz vody pro zálivku rostlin na vzdálenost do 1000 m</t>
  </si>
  <si>
    <t>Příplatek k dovozu vody pro zálivku rostliln do 1000 m ZKD 1000 m</t>
  </si>
  <si>
    <t>"závlaha po 2 měsíce -  20l / 1 rostlina (dokončovací péče): min 5x"</t>
  </si>
  <si>
    <t>Sejmutí drnu tl do 100 mm s přemístěním do 50 m nebo naložením na dopravní prostředek</t>
  </si>
  <si>
    <t>Obdělání půdy hrabáním v rovině a svahu do 1:5</t>
  </si>
  <si>
    <t>Chemické odplevelení před založením kultury nad 20 m2 postřikem na široko v rovině a svahu do 1:5</t>
  </si>
  <si>
    <t>PŘÍPRAVA ÚZEMÍ</t>
  </si>
  <si>
    <t>Plošná úprava terénu do 500 m2 zemina tř 1 až 4 nerovnosti do 200 mm v rovinně a svahu do 1:5</t>
  </si>
  <si>
    <t xml:space="preserve">" vyčištění rozrušeného podkladu "    </t>
  </si>
  <si>
    <t>Součet</t>
  </si>
  <si>
    <t>183403153</t>
  </si>
  <si>
    <t>184802111</t>
  </si>
  <si>
    <t>přesun hmot pro sadovnické a krajinářské úpravy vodorovně do 5000m</t>
  </si>
  <si>
    <t>183402121</t>
  </si>
  <si>
    <t>Rozrušení půdy souvislé plochy do 500 m2 hloubky do 150 mm v rovině a svahu do 1:5</t>
  </si>
  <si>
    <t>"výměna půdy 50%, jáma 1 m3/1ks" 2</t>
  </si>
  <si>
    <t>"vlastnosti a kvalita pěstebního substrátu vit. TZ"</t>
  </si>
  <si>
    <t>"v cenědovoz do manipulačního prostoru"</t>
  </si>
  <si>
    <t>"jáma objem celkem - 50%"</t>
  </si>
  <si>
    <t>"ODVOZ na skládku"</t>
  </si>
  <si>
    <t>"stromy výsadba" 1</t>
  </si>
  <si>
    <t>"STROMY: km. 18/20 cm - výsadba" 2</t>
  </si>
  <si>
    <t>"spojovací příčky"</t>
  </si>
  <si>
    <t>"stromy - závlahový systém/mísa" 2</t>
  </si>
  <si>
    <t>"drenážní hadice 5,0m/ks"</t>
  </si>
  <si>
    <t>trubka PVC drenážní flexibilní D 80 mm</t>
  </si>
  <si>
    <t>"položka je včetně dodávek drátů a pásky"</t>
  </si>
  <si>
    <t>MULC</t>
  </si>
  <si>
    <t>0,1*MULC*1,04</t>
  </si>
  <si>
    <t>zalití rostlin vodou plocha do 20 m2</t>
  </si>
  <si>
    <t>"cenu (počet km) za dovozovou vzdálenost si dodavatel upraví dle vlastních možností"</t>
  </si>
  <si>
    <t>" pro odvodnění výsadbové jámy - viz. Zpráva IG a HG průzkumu "</t>
  </si>
  <si>
    <t>184102116</t>
  </si>
  <si>
    <t>183403132</t>
  </si>
  <si>
    <t>10321100.1</t>
  </si>
  <si>
    <t>184215134.1</t>
  </si>
  <si>
    <t>605913200</t>
  </si>
  <si>
    <t>184215413</t>
  </si>
  <si>
    <t>28611222</t>
  </si>
  <si>
    <t>184501141</t>
  </si>
  <si>
    <t>618940030</t>
  </si>
  <si>
    <t>184801121</t>
  </si>
  <si>
    <t>184852312</t>
  </si>
  <si>
    <t>184911421</t>
  </si>
  <si>
    <t>10391100</t>
  </si>
  <si>
    <t>185802114</t>
  </si>
  <si>
    <t>25111111-01</t>
  </si>
  <si>
    <t>185804311</t>
  </si>
  <si>
    <t>185851121</t>
  </si>
  <si>
    <t>185851129</t>
  </si>
  <si>
    <t>212572111</t>
  </si>
  <si>
    <t>998231311</t>
  </si>
  <si>
    <t>183205111</t>
  </si>
  <si>
    <t>183403113</t>
  </si>
  <si>
    <t>184102112</t>
  </si>
  <si>
    <t>02650444.1</t>
  </si>
  <si>
    <t>184801131</t>
  </si>
  <si>
    <t>184803112</t>
  </si>
  <si>
    <t>184911151</t>
  </si>
  <si>
    <t>(7*0,02)*5</t>
  </si>
  <si>
    <t>"jemně drcená mulčovací kůra"</t>
  </si>
  <si>
    <t>"cenu (počet km) za dovozovou vzdálenost si dodavetel upraví dle vlastních možností"</t>
  </si>
  <si>
    <t/>
  </si>
  <si>
    <t>Stavba:</t>
  </si>
  <si>
    <t>Objekt:</t>
  </si>
  <si>
    <t>Soupis:</t>
  </si>
  <si>
    <t>KSO:</t>
  </si>
  <si>
    <t>CC-CZ:</t>
  </si>
  <si>
    <t>Místo:</t>
  </si>
  <si>
    <t>Datum:</t>
  </si>
  <si>
    <t>Zadavatel:</t>
  </si>
  <si>
    <t>IČ:</t>
  </si>
  <si>
    <t>DIČ:</t>
  </si>
  <si>
    <t>Zhotovitel:</t>
  </si>
  <si>
    <t xml:space="preserve"> 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</si>
  <si>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</si>
  <si>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</si>
  <si>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</si>
  <si>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</si>
  <si>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</si>
  <si>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</si>
  <si>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</si>
  <si>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</si>
  <si>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</si>
  <si>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</si>
  <si>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</si>
  <si>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</si>
  <si>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</si>
  <si>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</si>
  <si>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</si>
  <si>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</si>
  <si>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</si>
  <si>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</si>
  <si>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</si>
  <si>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</si>
  <si>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</si>
  <si>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</si>
  <si>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</si>
  <si>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</si>
  <si>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</si>
  <si>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</si>
  <si>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SOUPIS PRACÍ</t>
  </si>
  <si>
    <t>ŘEŠENÍ ZELENĚ</t>
  </si>
  <si>
    <t>02 - Výsadby stromů</t>
  </si>
  <si>
    <t>01 - Příprava území</t>
  </si>
  <si>
    <t>338950144</t>
  </si>
  <si>
    <t>01</t>
  </si>
  <si>
    <t>02</t>
  </si>
  <si>
    <t>03</t>
  </si>
  <si>
    <t>"k ocelovému lanku vč. Lanka jeho vypnutí: lanko D3-5 mm, žárově ZN / M+D"</t>
  </si>
  <si>
    <t>Popis</t>
  </si>
  <si>
    <t>jednotková hmotnost</t>
  </si>
  <si>
    <t>hmotnost celkem</t>
  </si>
  <si>
    <t>181151131</t>
  </si>
  <si>
    <t>"příprava území - v rámci celé plochy"</t>
  </si>
  <si>
    <t>kůl vyvazovací dřevěný impregnovaný D 8 cm dl 2,2 m</t>
  </si>
  <si>
    <t>60591255.1</t>
  </si>
  <si>
    <t>605912570.1</t>
  </si>
  <si>
    <t>kůl vyvazovací dřevěný impregnovaný D 8 cm dl 3,5 m</t>
  </si>
  <si>
    <t>rákos ohradový neloupaný 60x200 cm</t>
  </si>
  <si>
    <t>TVAROVANÁ TISOVÁ STĚNA</t>
  </si>
  <si>
    <t xml:space="preserve">"odvoz drnu na skládku"  32*0,05   </t>
  </si>
  <si>
    <t>"výměna" 3*0,5</t>
  </si>
  <si>
    <t>FE - Fraxinus excelsior - obvod kmene 16/18 soliter</t>
  </si>
  <si>
    <t>"stromy 3 ks: kotvení 3 bodové" 3</t>
  </si>
  <si>
    <t>3*3</t>
  </si>
  <si>
    <t>3*(0,7+1,0)*3</t>
  </si>
  <si>
    <t>3*5</t>
  </si>
  <si>
    <t>0,35*2*3</t>
  </si>
  <si>
    <t>3*1,04</t>
  </si>
  <si>
    <t>"3 ks: Dokončovací péče 2 měsíce (1x cykl)"</t>
  </si>
  <si>
    <t>"stromy" 3</t>
  </si>
  <si>
    <t>PI*(1,3/2)^2*3</t>
  </si>
  <si>
    <t>"výsadba stromu:  3ks * 5 tablet/1 strom (10g tableta)"</t>
  </si>
  <si>
    <t>3*5*0,010*0,001</t>
  </si>
  <si>
    <t>"stromy 3ks - závlaha po 2 měsíce (dokončovací péče): min 5x"</t>
  </si>
  <si>
    <t>3*PI*(0,9/2)^2*0,1</t>
  </si>
  <si>
    <t>Tis červený (Taxus baccata) 80-100 cm ZB (od spodu hustě zavětvený)</t>
  </si>
  <si>
    <t>120*2*0,01*0,001</t>
  </si>
  <si>
    <t>2*120</t>
  </si>
  <si>
    <t>Osazení kůlové výztuhy živého plotu vč.ukotvení lanka ke kůlu: 1 dřev.kůl  D do 0,1 m  délka kůlu do 2,5 m</t>
  </si>
  <si>
    <t>"položka je včetně úvazku pro jednotlivé rostliny - 2 úvazky" 2*120</t>
  </si>
  <si>
    <t>ŽĎÁR NAD SÁZAVOU</t>
  </si>
  <si>
    <t>UL. PALACHOVA, ŽĎÁR NAD SÁZAVOU</t>
  </si>
  <si>
    <t>ŘEŠENÍ ZELENĚ - PARKOVIŠTĚ UL. PALACHOVA</t>
  </si>
  <si>
    <t>Ochrana stromu protikořenovou clonou v rovině nebo na svahu do 1:5 hloubky do 1400 mm</t>
  </si>
  <si>
    <t>" travinobylinný drn 5cm "    32</t>
  </si>
  <si>
    <t>"mulčovací kůra tl. 100 mm, mísa D=1,3 m, celkem 3 ks"</t>
  </si>
  <si>
    <t>"výsadba tisová stěna" 120 ks</t>
  </si>
  <si>
    <t>tis. Záhon</t>
  </si>
  <si>
    <t>Založení záhonu v rovině a svahu do 1:5 zemina tř 1 a 2</t>
  </si>
  <si>
    <t>" příprava v SO 01 "</t>
  </si>
  <si>
    <t>ZAHON</t>
  </si>
  <si>
    <t>181301107</t>
  </si>
  <si>
    <t>Rozprostření ornice tl vrstvy do 500 mm pl do 500 m2 v rovině nebo ve svahu do 1:5</t>
  </si>
  <si>
    <t>10321100.2</t>
  </si>
  <si>
    <t>zahradní substrát pro výsadbu (speciální substrát)</t>
  </si>
  <si>
    <t xml:space="preserve">" doplnění substrátu"  </t>
  </si>
  <si>
    <t>Obdělání půdy frézováním v rovině a svahu do 1:5</t>
  </si>
  <si>
    <t>ZAHON Z01-02</t>
  </si>
  <si>
    <t>183403152</t>
  </si>
  <si>
    <t>Obdělání půdy vláčením v rovině a svahu do 1:5</t>
  </si>
  <si>
    <t xml:space="preserve">" uhrabání před sázením "    </t>
  </si>
  <si>
    <t xml:space="preserve">" uhrabání  po výsadbě  pod mulč "     </t>
  </si>
  <si>
    <t>" doplnění substrátu "     32,0</t>
  </si>
  <si>
    <t>záhon šířka 0,8 m, délka 40 m</t>
  </si>
  <si>
    <t>03 - Tvarovaná tisová stěna</t>
  </si>
  <si>
    <t>181951101</t>
  </si>
  <si>
    <t>Úprava pláně v hornině tř. 1 až 4 bez zhutnění</t>
  </si>
  <si>
    <t>"položka je včetně ocelového lanka vodícího"  1*40*1,05</t>
  </si>
  <si>
    <t>Ukotvení kmene dřevin jedním kůlem D do 0,1 m délky do 2 m</t>
  </si>
  <si>
    <t>vázací popruh POP - 35 m, délka 50 m</t>
  </si>
  <si>
    <t>ks</t>
  </si>
  <si>
    <t>(4*40*1,2)/50</t>
  </si>
  <si>
    <t>184215112</t>
  </si>
  <si>
    <t>cena celkem:</t>
  </si>
  <si>
    <t>162R</t>
  </si>
  <si>
    <t>Odvoz, uložení na skládce, poplatek za skládku - výkopku/sypaniny z horniny tř. 1 až 4 dle nabídky účastníka</t>
  </si>
  <si>
    <t>ošetřování vysazených dřevin soliterních v rovině a svahu do 1:5</t>
  </si>
  <si>
    <t>185R</t>
  </si>
  <si>
    <t>Přesun hmot pro sadovnické a krajinářské úpravy vodorovně dle nabídky účastníka</t>
  </si>
  <si>
    <t>998R</t>
  </si>
  <si>
    <t>Zeleň parkoviště Palachova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</si>
</sst>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%"/>
    <numFmt numFmtId="166" formatCode="dd\.mm\.yyyy"/>
    <numFmt numFmtId="167" formatCode="#,##0.000"/>
    <numFmt numFmtId="168" formatCode="#,##0.00000"/>
    <numFmt numFmtId="169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1"/>
      <color rgb="FF777777"/>
      <name val="Calibri"/>
      <family val="2"/>
      <charset val="238"/>
      <scheme val="minor"/>
    </font>
    <font>
      <sz val="10"/>
      <color rgb="FF777777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50505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color rgb="FF505050"/>
      <name val="Calibri"/>
      <family val="2"/>
      <charset val="238"/>
      <scheme val="minor"/>
    </font>
    <font>
      <sz val="8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sz val="10"/>
      <color rgb="FF969696"/>
      <name val="Calibri"/>
      <family val="2"/>
      <charset val="238"/>
      <scheme val="minor"/>
    </font>
    <font>
      <sz val="10"/>
      <color rgb="FF800080"/>
      <name val="Calibri"/>
      <family val="2"/>
      <charset val="238"/>
      <scheme val="minor"/>
    </font>
    <font>
      <b/>
      <sz val="10"/>
      <color rgb="FF96969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32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vertical="center"/>
    </xf>
    <xf numFmtId="49" fontId="5" fillId="0" borderId="1" xfId="1" applyNumberFormat="1" applyFont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5" fillId="0" borderId="2" xfId="1" applyNumberFormat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>
      <alignment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center" vertical="center" wrapText="1"/>
    </xf>
    <xf numFmtId="4" fontId="0" fillId="0" borderId="4" xfId="0" applyNumberFormat="1" applyFont="1" applyBorder="1" applyAlignment="1">
      <alignment vertical="center"/>
    </xf>
    <xf numFmtId="0" fontId="9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9" fillId="0" borderId="6" xfId="1" applyFont="1" applyBorder="1" applyAlignment="1" applyProtection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0" fontId="13" fillId="0" borderId="0" xfId="1" applyFont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7" fillId="0" borderId="1" xfId="1" applyNumberFormat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0" fillId="0" borderId="2" xfId="0" applyNumberFormat="1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4" fontId="30" fillId="0" borderId="8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vertical="center"/>
    </xf>
    <xf numFmtId="4" fontId="19" fillId="0" borderId="0" xfId="1" applyNumberFormat="1" applyFont="1" applyBorder="1" applyAlignment="1" applyProtection="1">
      <alignment vertical="center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167" fontId="9" fillId="0" borderId="0" xfId="1" applyNumberFormat="1" applyFont="1" applyBorder="1" applyAlignment="1" applyProtection="1">
      <alignment horizontal="center" vertical="center" wrapText="1"/>
    </xf>
    <xf numFmtId="167" fontId="30" fillId="0" borderId="2" xfId="0" applyNumberFormat="1" applyFont="1" applyBorder="1" applyAlignment="1">
      <alignment horizontal="center" vertical="center"/>
    </xf>
    <xf numFmtId="167" fontId="27" fillId="0" borderId="0" xfId="0" applyNumberFormat="1" applyFont="1" applyFill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167" fontId="9" fillId="0" borderId="6" xfId="0" applyNumberFormat="1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30" fillId="0" borderId="8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8" fontId="0" fillId="0" borderId="2" xfId="0" applyNumberFormat="1" applyFont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68" fontId="9" fillId="0" borderId="0" xfId="1" applyNumberFormat="1" applyFont="1" applyBorder="1" applyAlignment="1" applyProtection="1">
      <alignment horizontal="center" vertical="center" wrapText="1"/>
    </xf>
    <xf numFmtId="168" fontId="27" fillId="0" borderId="0" xfId="0" applyNumberFormat="1" applyFont="1" applyFill="1" applyBorder="1" applyAlignment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167" fontId="5" fillId="0" borderId="2" xfId="1" applyNumberFormat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vertical="center"/>
    </xf>
    <xf numFmtId="0" fontId="23" fillId="0" borderId="0" xfId="1" applyFont="1" applyBorder="1" applyAlignment="1">
      <alignment horizontal="left" vertical="center"/>
    </xf>
    <xf numFmtId="49" fontId="5" fillId="0" borderId="0" xfId="1" applyNumberFormat="1" applyFont="1" applyBorder="1" applyAlignment="1" applyProtection="1">
      <alignment horizontal="left" vertical="center" wrapText="1"/>
    </xf>
    <xf numFmtId="167" fontId="5" fillId="0" borderId="0" xfId="0" applyNumberFormat="1" applyFont="1" applyBorder="1" applyAlignment="1">
      <alignment horizontal="center" vertical="center"/>
    </xf>
    <xf numFmtId="0" fontId="1" fillId="0" borderId="0" xfId="1" applyBorder="1"/>
    <xf numFmtId="0" fontId="1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1" fillId="0" borderId="0" xfId="1" applyBorder="1" applyProtection="1"/>
    <xf numFmtId="0" fontId="18" fillId="0" borderId="0" xfId="1" applyFont="1" applyBorder="1" applyAlignment="1" applyProtection="1">
      <alignment vertical="center"/>
    </xf>
    <xf numFmtId="0" fontId="2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166" fontId="15" fillId="0" borderId="0" xfId="1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/>
    </xf>
    <xf numFmtId="4" fontId="25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4" fontId="14" fillId="0" borderId="0" xfId="1" applyNumberFormat="1" applyFont="1" applyBorder="1" applyAlignment="1">
      <alignment vertical="center"/>
    </xf>
    <xf numFmtId="165" fontId="14" fillId="0" borderId="0" xfId="1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/>
    </xf>
    <xf numFmtId="0" fontId="14" fillId="0" borderId="0" xfId="1" applyFont="1" applyBorder="1" applyAlignment="1" applyProtection="1">
      <alignment horizontal="left" vertical="center" wrapText="1"/>
    </xf>
    <xf numFmtId="166" fontId="15" fillId="0" borderId="0" xfId="1" applyNumberFormat="1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9" fillId="0" borderId="0" xfId="1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</xf>
    <xf numFmtId="0" fontId="24" fillId="2" borderId="0" xfId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 wrapText="1"/>
    </xf>
    <xf numFmtId="167" fontId="0" fillId="0" borderId="2" xfId="0" applyNumberFormat="1" applyFont="1" applyFill="1" applyBorder="1" applyAlignment="1">
      <alignment horizontal="center" vertical="center"/>
    </xf>
    <xf numFmtId="0" fontId="1" fillId="0" borderId="0" xfId="1" applyBorder="1" applyAlignment="1">
      <alignment wrapText="1"/>
    </xf>
    <xf numFmtId="0" fontId="14" fillId="0" borderId="0" xfId="1" applyFont="1" applyBorder="1" applyAlignment="1">
      <alignment horizontal="right" vertical="center" wrapText="1"/>
    </xf>
    <xf numFmtId="4" fontId="14" fillId="0" borderId="0" xfId="1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Border="1" applyAlignment="1" applyProtection="1">
      <alignment wrapText="1"/>
    </xf>
    <xf numFmtId="0" fontId="1" fillId="2" borderId="0" xfId="1" applyFont="1" applyFill="1" applyBorder="1" applyAlignment="1" applyProtection="1">
      <alignment vertical="center" wrapText="1"/>
    </xf>
    <xf numFmtId="0" fontId="19" fillId="0" borderId="0" xfId="1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1" applyBorder="1" applyProtection="1"/>
    <xf numFmtId="0" fontId="17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1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center" vertical="center"/>
    </xf>
    <xf numFmtId="4" fontId="17" fillId="2" borderId="0" xfId="1" applyNumberFormat="1" applyFont="1" applyFill="1" applyBorder="1" applyAlignment="1">
      <alignment vertical="center"/>
    </xf>
    <xf numFmtId="0" fontId="22" fillId="0" borderId="6" xfId="1" applyFont="1" applyBorder="1" applyAlignment="1">
      <alignment horizontal="left"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vertical="center" wrapText="1"/>
    </xf>
    <xf numFmtId="0" fontId="1" fillId="0" borderId="6" xfId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" fillId="0" borderId="7" xfId="1" applyFont="1" applyBorder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/>
    </xf>
    <xf numFmtId="168" fontId="0" fillId="0" borderId="3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vertical="center" wrapText="1"/>
    </xf>
    <xf numFmtId="4" fontId="0" fillId="3" borderId="1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167" fontId="9" fillId="0" borderId="0" xfId="1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16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0" fontId="34" fillId="0" borderId="0" xfId="0" applyFont="1"/>
    <xf numFmtId="167" fontId="0" fillId="0" borderId="2" xfId="0" applyNumberForma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6" fillId="0" borderId="0" xfId="1" applyFont="1" applyBorder="1" applyAlignment="1" applyProtection="1">
      <alignment horizontal="left" vertical="center"/>
    </xf>
    <xf numFmtId="0" fontId="36" fillId="0" borderId="0" xfId="1" applyFont="1" applyBorder="1" applyAlignment="1" applyProtection="1">
      <alignment vertical="center"/>
    </xf>
    <xf numFmtId="0" fontId="36" fillId="0" borderId="0" xfId="1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left" vertical="center"/>
    </xf>
    <xf numFmtId="0" fontId="31" fillId="0" borderId="0" xfId="1" applyFont="1" applyBorder="1" applyAlignment="1" applyProtection="1">
      <alignment vertical="center"/>
    </xf>
    <xf numFmtId="167" fontId="3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49" fontId="7" fillId="0" borderId="2" xfId="1" applyNumberFormat="1" applyFont="1" applyBorder="1" applyAlignment="1" applyProtection="1">
      <alignment horizontal="left" vertical="center" wrapText="1"/>
    </xf>
    <xf numFmtId="167" fontId="7" fillId="0" borderId="2" xfId="1" applyNumberFormat="1" applyFont="1" applyBorder="1" applyAlignment="1" applyProtection="1">
      <alignment horizontal="center" vertical="center"/>
    </xf>
    <xf numFmtId="0" fontId="30" fillId="0" borderId="10" xfId="0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left" vertical="center" wrapText="1"/>
    </xf>
    <xf numFmtId="4" fontId="30" fillId="0" borderId="0" xfId="0" applyNumberFormat="1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vertical="center"/>
    </xf>
    <xf numFmtId="167" fontId="10" fillId="0" borderId="0" xfId="1" applyNumberFormat="1" applyFont="1" applyBorder="1" applyAlignment="1" applyProtection="1">
      <alignment horizontal="center" vertical="center"/>
    </xf>
    <xf numFmtId="4" fontId="1" fillId="0" borderId="0" xfId="1" applyNumberFormat="1" applyFont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167" fontId="30" fillId="0" borderId="0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vertical="center"/>
    </xf>
    <xf numFmtId="0" fontId="26" fillId="4" borderId="0" xfId="1" applyFont="1" applyFill="1" applyBorder="1" applyAlignment="1" applyProtection="1">
      <alignment horizontal="left" vertical="center"/>
    </xf>
    <xf numFmtId="0" fontId="1" fillId="4" borderId="0" xfId="1" applyFont="1" applyFill="1" applyBorder="1" applyAlignment="1" applyProtection="1">
      <alignment vertical="center"/>
    </xf>
    <xf numFmtId="0" fontId="1" fillId="4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/>
    </xf>
    <xf numFmtId="169" fontId="25" fillId="4" borderId="0" xfId="1" applyNumberFormat="1" applyFont="1" applyFill="1" applyBorder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8" fillId="4" borderId="0" xfId="1" applyFont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vertical="center" wrapText="1"/>
    </xf>
    <xf numFmtId="0" fontId="18" fillId="4" borderId="0" xfId="1" applyFont="1" applyFill="1" applyBorder="1" applyAlignment="1" applyProtection="1">
      <alignment horizontal="center" vertical="center"/>
    </xf>
    <xf numFmtId="169" fontId="18" fillId="4" borderId="0" xfId="1" applyNumberFormat="1" applyFont="1" applyFill="1" applyBorder="1" applyAlignment="1" applyProtection="1">
      <alignment vertical="center"/>
    </xf>
    <xf numFmtId="4" fontId="5" fillId="6" borderId="2" xfId="1" applyNumberFormat="1" applyFont="1" applyFill="1" applyBorder="1" applyAlignment="1" applyProtection="1">
      <alignment vertical="center"/>
    </xf>
    <xf numFmtId="0" fontId="36" fillId="6" borderId="0" xfId="1" applyFont="1" applyFill="1" applyBorder="1" applyAlignment="1" applyProtection="1">
      <alignment vertical="center"/>
    </xf>
    <xf numFmtId="0" fontId="31" fillId="6" borderId="0" xfId="1" applyFont="1" applyFill="1" applyBorder="1" applyAlignment="1" applyProtection="1">
      <alignment vertical="center"/>
    </xf>
    <xf numFmtId="4" fontId="7" fillId="6" borderId="2" xfId="1" applyNumberFormat="1" applyFont="1" applyFill="1" applyBorder="1" applyAlignment="1" applyProtection="1">
      <alignment vertical="center"/>
    </xf>
    <xf numFmtId="0" fontId="10" fillId="6" borderId="0" xfId="1" applyFont="1" applyFill="1" applyBorder="1" applyAlignment="1" applyProtection="1">
      <alignment vertical="center"/>
    </xf>
    <xf numFmtId="4" fontId="0" fillId="6" borderId="2" xfId="0" applyNumberFormat="1" applyFont="1" applyFill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4" fontId="30" fillId="6" borderId="2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30" fillId="6" borderId="0" xfId="0" applyNumberFormat="1" applyFont="1" applyFill="1" applyBorder="1" applyAlignment="1">
      <alignment vertical="center"/>
    </xf>
    <xf numFmtId="4" fontId="5" fillId="6" borderId="0" xfId="0" applyNumberFormat="1" applyFont="1" applyFill="1" applyBorder="1" applyAlignment="1">
      <alignment vertical="center"/>
    </xf>
    <xf numFmtId="4" fontId="5" fillId="6" borderId="17" xfId="0" applyNumberFormat="1" applyFont="1" applyFill="1" applyBorder="1" applyAlignment="1">
      <alignment vertical="center"/>
    </xf>
    <xf numFmtId="4" fontId="0" fillId="6" borderId="0" xfId="0" applyNumberFormat="1" applyFont="1" applyFill="1" applyBorder="1" applyAlignment="1">
      <alignment vertical="center"/>
    </xf>
    <xf numFmtId="4" fontId="0" fillId="6" borderId="4" xfId="0" applyNumberFormat="1" applyFont="1" applyFill="1" applyBorder="1" applyAlignment="1">
      <alignment vertical="center"/>
    </xf>
    <xf numFmtId="4" fontId="0" fillId="6" borderId="5" xfId="0" applyNumberFormat="1" applyFont="1" applyFill="1" applyBorder="1" applyAlignment="1">
      <alignment vertical="center"/>
    </xf>
    <xf numFmtId="4" fontId="30" fillId="6" borderId="8" xfId="0" applyNumberFormat="1" applyFont="1" applyFill="1" applyBorder="1" applyAlignment="1">
      <alignment vertical="center"/>
    </xf>
    <xf numFmtId="4" fontId="9" fillId="6" borderId="3" xfId="0" applyNumberFormat="1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0" fontId="16" fillId="0" borderId="0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</xf>
    <xf numFmtId="0" fontId="37" fillId="0" borderId="0" xfId="1" applyFont="1" applyBorder="1" applyAlignment="1">
      <alignment horizontal="left" vertical="center" wrapText="1"/>
    </xf>
  </cellXfs>
  <cellStyles count="5">
    <cellStyle name="Hypertextový odkaz 2" xfId="2"/>
    <cellStyle name="Hypertextový odkaz 3" xfId="4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colors>
    <mruColors>
      <color rgb="FFC0C0C0"/>
      <color rgb="FF7777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topLeftCell="B73" zoomScale="85" zoomScaleNormal="85" zoomScalePageLayoutView="85" workbookViewId="0">
      <selection activeCell="D88" sqref="D88:E88"/>
    </sheetView>
  </sheetViews>
  <sheetFormatPr defaultRowHeight="15" x14ac:dyDescent="0.25"/>
  <cols>
    <col min="1" max="1" width="9.140625" style="62"/>
    <col min="2" max="2" width="5.42578125" style="56" customWidth="1"/>
    <col min="3" max="3" width="5.5703125" style="56" customWidth="1"/>
    <col min="4" max="4" width="17.7109375" style="46" customWidth="1"/>
    <col min="5" max="5" width="100.42578125" style="162" customWidth="1"/>
    <col min="6" max="6" width="9.140625" style="56"/>
    <col min="7" max="7" width="13.140625" style="56" customWidth="1"/>
    <col min="8" max="8" width="16.5703125" style="57" customWidth="1"/>
    <col min="9" max="9" width="22.140625" style="57" customWidth="1"/>
    <col min="10" max="10" width="9" style="55" customWidth="1"/>
    <col min="11" max="11" width="12.42578125" style="55" hidden="1" customWidth="1"/>
    <col min="12" max="12" width="11.85546875" style="55" hidden="1" customWidth="1"/>
    <col min="13" max="13" width="9.140625" style="55" customWidth="1"/>
    <col min="14" max="16384" width="9.140625" style="55"/>
  </cols>
  <sheetData>
    <row r="1" spans="1:9" x14ac:dyDescent="0.25">
      <c r="B1" s="61"/>
      <c r="C1" s="61"/>
      <c r="D1" s="48"/>
      <c r="E1" s="172"/>
      <c r="F1" s="61"/>
      <c r="G1" s="61"/>
      <c r="H1" s="13"/>
      <c r="I1" s="13"/>
    </row>
    <row r="2" spans="1:9" x14ac:dyDescent="0.2">
      <c r="A2" s="105"/>
      <c r="B2" s="105"/>
      <c r="C2" s="105"/>
      <c r="D2" s="105"/>
      <c r="E2" s="164"/>
      <c r="F2" s="105"/>
      <c r="G2" s="111"/>
      <c r="H2" s="105"/>
      <c r="I2" s="105"/>
    </row>
    <row r="3" spans="1:9" ht="18" x14ac:dyDescent="0.2">
      <c r="A3" s="105"/>
      <c r="B3" s="105"/>
      <c r="C3" s="110" t="s">
        <v>142</v>
      </c>
      <c r="D3" s="105"/>
      <c r="E3" s="164"/>
      <c r="F3" s="105"/>
      <c r="G3" s="111"/>
      <c r="H3" s="105"/>
      <c r="I3" s="105"/>
    </row>
    <row r="4" spans="1:9" x14ac:dyDescent="0.2">
      <c r="A4" s="105"/>
      <c r="B4" s="105"/>
      <c r="C4" s="105"/>
      <c r="D4" s="105"/>
      <c r="E4" s="164"/>
      <c r="F4" s="105"/>
      <c r="G4" s="111"/>
      <c r="H4" s="105"/>
      <c r="I4" s="105"/>
    </row>
    <row r="5" spans="1:9" x14ac:dyDescent="0.2">
      <c r="A5" s="105"/>
      <c r="B5" s="105"/>
      <c r="C5" s="112" t="s">
        <v>104</v>
      </c>
      <c r="D5" s="105"/>
      <c r="E5" s="288" t="s">
        <v>185</v>
      </c>
      <c r="F5" s="288"/>
      <c r="G5" s="111"/>
      <c r="H5" s="105"/>
      <c r="I5" s="105"/>
    </row>
    <row r="6" spans="1:9" x14ac:dyDescent="0.2">
      <c r="A6" s="105"/>
      <c r="B6" s="105"/>
      <c r="C6" s="105"/>
      <c r="D6" s="288"/>
      <c r="E6" s="288"/>
      <c r="F6" s="112"/>
      <c r="G6" s="113"/>
      <c r="H6" s="105"/>
      <c r="I6" s="105"/>
    </row>
    <row r="7" spans="1:9" x14ac:dyDescent="0.2">
      <c r="A7" s="105"/>
      <c r="B7" s="105"/>
      <c r="C7" s="112" t="s">
        <v>105</v>
      </c>
      <c r="D7" s="105"/>
      <c r="E7" s="164"/>
      <c r="F7" s="105"/>
      <c r="G7" s="111"/>
      <c r="H7" s="105"/>
      <c r="I7" s="105"/>
    </row>
    <row r="8" spans="1:9" x14ac:dyDescent="0.25">
      <c r="A8" s="182"/>
      <c r="B8" s="182"/>
      <c r="C8" s="182"/>
      <c r="D8" s="114"/>
      <c r="E8" s="106"/>
      <c r="F8" s="182"/>
      <c r="G8" s="115"/>
      <c r="H8" s="182"/>
      <c r="I8" s="182"/>
    </row>
    <row r="9" spans="1:9" x14ac:dyDescent="0.25">
      <c r="A9" s="182"/>
      <c r="B9" s="182"/>
      <c r="C9" s="112" t="s">
        <v>106</v>
      </c>
      <c r="D9" s="182"/>
      <c r="E9" s="287" t="s">
        <v>143</v>
      </c>
      <c r="F9" s="287"/>
      <c r="G9" s="115"/>
      <c r="H9" s="182"/>
      <c r="I9" s="182"/>
    </row>
    <row r="10" spans="1:9" x14ac:dyDescent="0.25">
      <c r="A10" s="182"/>
      <c r="B10" s="182"/>
      <c r="C10" s="182"/>
      <c r="D10" s="287"/>
      <c r="E10" s="287"/>
      <c r="F10" s="182"/>
      <c r="G10" s="115"/>
      <c r="H10" s="182"/>
      <c r="I10" s="182"/>
    </row>
    <row r="11" spans="1:9" x14ac:dyDescent="0.25">
      <c r="A11" s="182"/>
      <c r="B11" s="182"/>
      <c r="C11" s="182"/>
      <c r="D11" s="182"/>
      <c r="E11" s="106"/>
      <c r="F11" s="182"/>
      <c r="G11" s="115"/>
      <c r="H11" s="182"/>
      <c r="I11" s="182"/>
    </row>
    <row r="12" spans="1:9" x14ac:dyDescent="0.25">
      <c r="A12" s="182"/>
      <c r="B12" s="182"/>
      <c r="C12" s="112" t="s">
        <v>107</v>
      </c>
      <c r="D12" s="182"/>
      <c r="E12" s="119" t="s">
        <v>103</v>
      </c>
      <c r="F12" s="182"/>
      <c r="G12" s="115"/>
      <c r="H12" s="112" t="s">
        <v>108</v>
      </c>
      <c r="I12" s="116" t="s">
        <v>103</v>
      </c>
    </row>
    <row r="13" spans="1:9" x14ac:dyDescent="0.25">
      <c r="A13" s="182"/>
      <c r="B13" s="182"/>
      <c r="C13" s="112" t="s">
        <v>109</v>
      </c>
      <c r="D13" s="182"/>
      <c r="E13" s="119" t="s">
        <v>184</v>
      </c>
      <c r="F13" s="182"/>
      <c r="G13" s="115"/>
      <c r="H13" s="112" t="s">
        <v>110</v>
      </c>
      <c r="I13" s="117">
        <v>43740</v>
      </c>
    </row>
    <row r="14" spans="1:9" x14ac:dyDescent="0.25">
      <c r="A14" s="182"/>
      <c r="B14" s="182"/>
      <c r="C14" s="182"/>
      <c r="D14" s="182"/>
      <c r="E14" s="106"/>
      <c r="F14" s="182"/>
      <c r="G14" s="115"/>
      <c r="H14" s="182"/>
      <c r="I14" s="182"/>
    </row>
    <row r="15" spans="1:9" x14ac:dyDescent="0.25">
      <c r="A15" s="182"/>
      <c r="B15" s="182"/>
      <c r="C15" s="112" t="s">
        <v>111</v>
      </c>
      <c r="D15" s="182"/>
      <c r="E15" s="119" t="s">
        <v>183</v>
      </c>
      <c r="F15" s="182"/>
      <c r="G15" s="115"/>
      <c r="H15" s="112" t="s">
        <v>112</v>
      </c>
      <c r="I15" s="116" t="s">
        <v>103</v>
      </c>
    </row>
    <row r="16" spans="1:9" x14ac:dyDescent="0.25">
      <c r="A16" s="182"/>
      <c r="B16" s="182"/>
      <c r="C16" s="182"/>
      <c r="D16" s="116"/>
      <c r="E16" s="106"/>
      <c r="F16" s="182"/>
      <c r="G16" s="115"/>
      <c r="H16" s="112" t="s">
        <v>113</v>
      </c>
      <c r="I16" s="116" t="s">
        <v>103</v>
      </c>
    </row>
    <row r="17" spans="1:9" x14ac:dyDescent="0.25">
      <c r="A17" s="182"/>
      <c r="B17" s="182"/>
      <c r="C17" s="182"/>
      <c r="D17" s="182"/>
      <c r="E17" s="106"/>
      <c r="F17" s="182"/>
      <c r="G17" s="115"/>
      <c r="H17" s="182"/>
      <c r="I17" s="182"/>
    </row>
    <row r="18" spans="1:9" x14ac:dyDescent="0.25">
      <c r="A18" s="182"/>
      <c r="B18" s="182"/>
      <c r="C18" s="112" t="s">
        <v>114</v>
      </c>
      <c r="D18" s="182"/>
      <c r="E18" s="106"/>
      <c r="F18" s="182"/>
      <c r="G18" s="115"/>
      <c r="H18" s="112" t="s">
        <v>112</v>
      </c>
      <c r="I18" s="116" t="s">
        <v>103</v>
      </c>
    </row>
    <row r="19" spans="1:9" x14ac:dyDescent="0.25">
      <c r="A19" s="182"/>
      <c r="B19" s="182"/>
      <c r="C19" s="182"/>
      <c r="D19" s="116" t="s">
        <v>115</v>
      </c>
      <c r="E19" s="119"/>
      <c r="F19" s="116"/>
      <c r="G19" s="118"/>
      <c r="H19" s="112" t="s">
        <v>113</v>
      </c>
      <c r="I19" s="116" t="s">
        <v>103</v>
      </c>
    </row>
    <row r="20" spans="1:9" x14ac:dyDescent="0.25">
      <c r="A20" s="182"/>
      <c r="B20" s="182"/>
      <c r="C20" s="182"/>
      <c r="D20" s="182"/>
      <c r="E20" s="106"/>
      <c r="F20" s="182"/>
      <c r="G20" s="115"/>
      <c r="H20" s="182"/>
      <c r="I20" s="182"/>
    </row>
    <row r="21" spans="1:9" x14ac:dyDescent="0.25">
      <c r="A21" s="182"/>
      <c r="B21" s="182"/>
      <c r="C21" s="112" t="s">
        <v>116</v>
      </c>
      <c r="D21" s="182"/>
      <c r="E21" s="119"/>
      <c r="F21" s="182"/>
      <c r="G21" s="115"/>
      <c r="H21" s="112" t="s">
        <v>112</v>
      </c>
      <c r="I21" s="116"/>
    </row>
    <row r="22" spans="1:9" x14ac:dyDescent="0.25">
      <c r="A22" s="182"/>
      <c r="B22" s="182"/>
      <c r="C22" s="182"/>
      <c r="D22" s="116"/>
      <c r="E22" s="106"/>
      <c r="F22" s="182"/>
      <c r="G22" s="115"/>
      <c r="H22" s="112" t="s">
        <v>113</v>
      </c>
      <c r="I22" s="116"/>
    </row>
    <row r="23" spans="1:9" x14ac:dyDescent="0.25">
      <c r="A23" s="182"/>
      <c r="B23" s="182"/>
      <c r="C23" s="182"/>
      <c r="D23" s="182"/>
      <c r="E23" s="106"/>
      <c r="F23" s="182"/>
      <c r="G23" s="115"/>
      <c r="H23" s="182"/>
      <c r="I23" s="182"/>
    </row>
    <row r="24" spans="1:9" x14ac:dyDescent="0.25">
      <c r="A24" s="182"/>
      <c r="B24" s="182"/>
      <c r="C24" s="112" t="s">
        <v>117</v>
      </c>
      <c r="D24" s="182"/>
      <c r="E24" s="106"/>
      <c r="F24" s="182"/>
      <c r="G24" s="115"/>
      <c r="H24" s="112" t="s">
        <v>112</v>
      </c>
      <c r="I24" s="116" t="s">
        <v>103</v>
      </c>
    </row>
    <row r="25" spans="1:9" x14ac:dyDescent="0.25">
      <c r="A25" s="182"/>
      <c r="B25" s="182"/>
      <c r="C25" s="182"/>
      <c r="D25" s="116" t="s">
        <v>115</v>
      </c>
      <c r="E25" s="106"/>
      <c r="F25" s="182"/>
      <c r="G25" s="115"/>
      <c r="H25" s="112" t="s">
        <v>113</v>
      </c>
      <c r="I25" s="116" t="s">
        <v>103</v>
      </c>
    </row>
    <row r="26" spans="1:9" x14ac:dyDescent="0.25">
      <c r="A26" s="182"/>
      <c r="B26" s="182"/>
      <c r="C26" s="182"/>
      <c r="D26" s="182"/>
      <c r="E26" s="106"/>
      <c r="F26" s="182"/>
      <c r="G26" s="115"/>
      <c r="H26" s="182"/>
      <c r="I26" s="182"/>
    </row>
    <row r="27" spans="1:9" x14ac:dyDescent="0.25">
      <c r="A27" s="182"/>
      <c r="B27" s="182"/>
      <c r="C27" s="112" t="s">
        <v>118</v>
      </c>
      <c r="D27" s="182"/>
      <c r="E27" s="106"/>
      <c r="F27" s="182"/>
      <c r="G27" s="115"/>
      <c r="H27" s="182"/>
      <c r="I27" s="182"/>
    </row>
    <row r="28" spans="1:9" x14ac:dyDescent="0.25">
      <c r="A28" s="106"/>
      <c r="B28" s="106"/>
      <c r="C28" s="106"/>
      <c r="D28" s="119" t="s">
        <v>103</v>
      </c>
      <c r="E28" s="119"/>
      <c r="F28" s="119"/>
      <c r="G28" s="120"/>
      <c r="H28" s="106"/>
      <c r="I28" s="106"/>
    </row>
    <row r="29" spans="1:9" x14ac:dyDescent="0.25">
      <c r="A29" s="182"/>
      <c r="B29" s="182"/>
      <c r="C29" s="182"/>
      <c r="D29" s="182"/>
      <c r="E29" s="106"/>
      <c r="F29" s="182"/>
      <c r="G29" s="115"/>
      <c r="H29" s="182"/>
      <c r="I29" s="182"/>
    </row>
    <row r="30" spans="1:9" x14ac:dyDescent="0.25">
      <c r="A30" s="182"/>
      <c r="B30" s="182"/>
      <c r="C30" s="182"/>
      <c r="D30" s="182"/>
      <c r="E30" s="106"/>
      <c r="F30" s="182"/>
      <c r="G30" s="115"/>
      <c r="H30" s="182"/>
      <c r="I30" s="182"/>
    </row>
    <row r="31" spans="1:9" ht="15.75" x14ac:dyDescent="0.25">
      <c r="A31" s="182"/>
      <c r="B31" s="182"/>
      <c r="C31" s="121" t="s">
        <v>119</v>
      </c>
      <c r="D31" s="182"/>
      <c r="E31" s="106"/>
      <c r="F31" s="182"/>
      <c r="G31" s="115"/>
      <c r="H31" s="182"/>
      <c r="I31" s="122">
        <f>I97</f>
        <v>0</v>
      </c>
    </row>
    <row r="32" spans="1:9" x14ac:dyDescent="0.25">
      <c r="A32" s="182"/>
      <c r="B32" s="182"/>
      <c r="C32" s="182"/>
      <c r="D32" s="182"/>
      <c r="E32" s="106"/>
      <c r="F32" s="182"/>
      <c r="G32" s="115"/>
      <c r="H32" s="182"/>
      <c r="I32" s="182"/>
    </row>
    <row r="33" spans="1:9" x14ac:dyDescent="0.25">
      <c r="A33" s="182"/>
      <c r="B33" s="182"/>
      <c r="C33" s="182"/>
      <c r="D33" s="182"/>
      <c r="E33" s="165" t="s">
        <v>120</v>
      </c>
      <c r="F33" s="182"/>
      <c r="G33" s="115"/>
      <c r="H33" s="123" t="s">
        <v>121</v>
      </c>
      <c r="I33" s="123" t="s">
        <v>122</v>
      </c>
    </row>
    <row r="34" spans="1:9" x14ac:dyDescent="0.25">
      <c r="A34" s="182"/>
      <c r="B34" s="182"/>
      <c r="C34" s="102" t="s">
        <v>123</v>
      </c>
      <c r="D34" s="112" t="s">
        <v>124</v>
      </c>
      <c r="E34" s="166">
        <f>I31</f>
        <v>0</v>
      </c>
      <c r="F34" s="182"/>
      <c r="G34" s="115"/>
      <c r="H34" s="125">
        <v>0.21</v>
      </c>
      <c r="I34" s="124">
        <f>I31*0.21</f>
        <v>0</v>
      </c>
    </row>
    <row r="35" spans="1:9" x14ac:dyDescent="0.25">
      <c r="A35" s="182"/>
      <c r="B35" s="182"/>
      <c r="C35" s="182"/>
      <c r="D35" s="112" t="s">
        <v>125</v>
      </c>
      <c r="E35" s="166">
        <v>0</v>
      </c>
      <c r="F35" s="182"/>
      <c r="G35" s="115"/>
      <c r="H35" s="125">
        <v>0.15</v>
      </c>
      <c r="I35" s="124">
        <v>0</v>
      </c>
    </row>
    <row r="36" spans="1:9" x14ac:dyDescent="0.25">
      <c r="A36" s="182"/>
      <c r="B36" s="182"/>
      <c r="C36" s="182"/>
      <c r="D36" s="112" t="s">
        <v>126</v>
      </c>
      <c r="E36" s="166">
        <v>0</v>
      </c>
      <c r="F36" s="182"/>
      <c r="G36" s="115"/>
      <c r="H36" s="125">
        <v>0.21</v>
      </c>
      <c r="I36" s="124">
        <v>0</v>
      </c>
    </row>
    <row r="37" spans="1:9" x14ac:dyDescent="0.25">
      <c r="A37" s="182"/>
      <c r="B37" s="182"/>
      <c r="C37" s="182"/>
      <c r="D37" s="112" t="s">
        <v>127</v>
      </c>
      <c r="E37" s="166">
        <v>0</v>
      </c>
      <c r="F37" s="182"/>
      <c r="G37" s="115"/>
      <c r="H37" s="125">
        <v>0.15</v>
      </c>
      <c r="I37" s="124">
        <v>0</v>
      </c>
    </row>
    <row r="38" spans="1:9" x14ac:dyDescent="0.25">
      <c r="A38" s="182"/>
      <c r="B38" s="182"/>
      <c r="C38" s="182"/>
      <c r="D38" s="112" t="s">
        <v>128</v>
      </c>
      <c r="E38" s="166">
        <v>0</v>
      </c>
      <c r="F38" s="182"/>
      <c r="G38" s="115"/>
      <c r="H38" s="125">
        <v>0</v>
      </c>
      <c r="I38" s="124">
        <v>0</v>
      </c>
    </row>
    <row r="39" spans="1:9" x14ac:dyDescent="0.25">
      <c r="A39" s="182"/>
      <c r="B39" s="182"/>
      <c r="C39" s="182"/>
      <c r="D39" s="182"/>
      <c r="E39" s="106"/>
      <c r="F39" s="182"/>
      <c r="G39" s="115"/>
      <c r="H39" s="182"/>
      <c r="I39" s="182"/>
    </row>
    <row r="40" spans="1:9" ht="15.75" x14ac:dyDescent="0.25">
      <c r="A40" s="182"/>
      <c r="B40" s="181"/>
      <c r="C40" s="180" t="s">
        <v>129</v>
      </c>
      <c r="D40" s="181"/>
      <c r="E40" s="184"/>
      <c r="F40" s="185" t="s">
        <v>130</v>
      </c>
      <c r="G40" s="186" t="s">
        <v>131</v>
      </c>
      <c r="H40" s="181"/>
      <c r="I40" s="187">
        <f>I31+I34</f>
        <v>0</v>
      </c>
    </row>
    <row r="41" spans="1:9" x14ac:dyDescent="0.25">
      <c r="A41" s="182"/>
      <c r="B41" s="182"/>
      <c r="C41" s="182"/>
      <c r="D41" s="182"/>
      <c r="E41" s="106"/>
      <c r="F41" s="182"/>
      <c r="G41" s="115"/>
      <c r="H41" s="182"/>
      <c r="I41" s="182"/>
    </row>
    <row r="42" spans="1:9" x14ac:dyDescent="0.2">
      <c r="A42" s="105"/>
      <c r="B42" s="105"/>
      <c r="C42" s="105"/>
      <c r="D42" s="105"/>
      <c r="E42" s="164"/>
      <c r="F42" s="105"/>
      <c r="G42" s="111"/>
      <c r="H42" s="105"/>
      <c r="I42" s="105"/>
    </row>
    <row r="43" spans="1:9" x14ac:dyDescent="0.2">
      <c r="A43" s="105"/>
      <c r="B43" s="105"/>
      <c r="C43" s="105"/>
      <c r="D43" s="105"/>
      <c r="E43" s="164"/>
      <c r="F43" s="105"/>
      <c r="G43" s="111"/>
      <c r="H43" s="105"/>
      <c r="I43" s="105"/>
    </row>
    <row r="44" spans="1:9" x14ac:dyDescent="0.2">
      <c r="A44" s="105"/>
      <c r="B44" s="105"/>
      <c r="C44" s="105"/>
      <c r="D44" s="105"/>
      <c r="E44" s="164"/>
      <c r="F44" s="105"/>
      <c r="G44" s="111"/>
      <c r="H44" s="105"/>
      <c r="I44" s="105"/>
    </row>
    <row r="45" spans="1:9" x14ac:dyDescent="0.2">
      <c r="A45" s="105"/>
      <c r="B45" s="105"/>
      <c r="C45" s="105"/>
      <c r="D45" s="105"/>
      <c r="E45" s="164"/>
      <c r="F45" s="105"/>
      <c r="G45" s="111"/>
      <c r="H45" s="105"/>
      <c r="I45" s="105"/>
    </row>
    <row r="46" spans="1:9" x14ac:dyDescent="0.2">
      <c r="A46" s="105"/>
      <c r="B46" s="105"/>
      <c r="C46" s="105"/>
      <c r="D46" s="105"/>
      <c r="E46" s="164"/>
      <c r="F46" s="105"/>
      <c r="G46" s="111"/>
      <c r="H46" s="105"/>
      <c r="I46" s="105"/>
    </row>
    <row r="47" spans="1:9" x14ac:dyDescent="0.2">
      <c r="A47" s="105"/>
      <c r="B47" s="105"/>
      <c r="C47" s="105"/>
      <c r="D47" s="105"/>
      <c r="E47" s="164"/>
      <c r="F47" s="105"/>
      <c r="G47" s="111"/>
      <c r="H47" s="105"/>
      <c r="I47" s="105"/>
    </row>
    <row r="48" spans="1:9" x14ac:dyDescent="0.2">
      <c r="A48" s="105"/>
      <c r="B48" s="105"/>
      <c r="C48" s="105"/>
      <c r="D48" s="105"/>
      <c r="E48" s="164"/>
      <c r="F48" s="105"/>
      <c r="G48" s="111"/>
      <c r="H48" s="105"/>
      <c r="I48" s="105"/>
    </row>
    <row r="49" spans="1:9" x14ac:dyDescent="0.25">
      <c r="A49" s="107"/>
      <c r="B49" s="107"/>
      <c r="C49" s="188" t="s">
        <v>132</v>
      </c>
      <c r="D49" s="189"/>
      <c r="E49" s="190"/>
      <c r="F49" s="188" t="s">
        <v>133</v>
      </c>
      <c r="G49" s="191"/>
      <c r="H49" s="189"/>
      <c r="I49" s="189"/>
    </row>
    <row r="50" spans="1:9" x14ac:dyDescent="0.2">
      <c r="A50" s="105"/>
      <c r="B50" s="105"/>
      <c r="C50" s="105"/>
      <c r="D50" s="105"/>
      <c r="E50" s="164"/>
      <c r="F50" s="105"/>
      <c r="G50" s="111"/>
      <c r="H50" s="105"/>
      <c r="I50" s="105"/>
    </row>
    <row r="51" spans="1:9" x14ac:dyDescent="0.2">
      <c r="A51" s="105"/>
      <c r="B51" s="105"/>
      <c r="C51" s="105"/>
      <c r="D51" s="105"/>
      <c r="E51" s="164"/>
      <c r="F51" s="105"/>
      <c r="G51" s="111"/>
      <c r="H51" s="105"/>
      <c r="I51" s="105"/>
    </row>
    <row r="52" spans="1:9" x14ac:dyDescent="0.2">
      <c r="A52" s="105"/>
      <c r="B52" s="105"/>
      <c r="C52" s="105"/>
      <c r="D52" s="105"/>
      <c r="E52" s="164"/>
      <c r="F52" s="105"/>
      <c r="G52" s="111"/>
      <c r="H52" s="105"/>
      <c r="I52" s="105"/>
    </row>
    <row r="53" spans="1:9" x14ac:dyDescent="0.2">
      <c r="A53" s="105"/>
      <c r="B53" s="105"/>
      <c r="C53" s="105"/>
      <c r="D53" s="105"/>
      <c r="E53" s="164"/>
      <c r="F53" s="105"/>
      <c r="G53" s="111"/>
      <c r="H53" s="105"/>
      <c r="I53" s="105"/>
    </row>
    <row r="54" spans="1:9" x14ac:dyDescent="0.2">
      <c r="A54" s="105"/>
      <c r="B54" s="105"/>
      <c r="C54" s="105"/>
      <c r="D54" s="105"/>
      <c r="E54" s="164"/>
      <c r="F54" s="105"/>
      <c r="G54" s="111"/>
      <c r="H54" s="105"/>
      <c r="I54" s="105"/>
    </row>
    <row r="55" spans="1:9" x14ac:dyDescent="0.2">
      <c r="A55" s="105"/>
      <c r="B55" s="105"/>
      <c r="C55" s="105"/>
      <c r="D55" s="105"/>
      <c r="E55" s="164"/>
      <c r="F55" s="105"/>
      <c r="G55" s="111"/>
      <c r="H55" s="105"/>
      <c r="I55" s="105"/>
    </row>
    <row r="56" spans="1:9" x14ac:dyDescent="0.2">
      <c r="A56" s="105"/>
      <c r="B56" s="105"/>
      <c r="C56" s="105"/>
      <c r="D56" s="105"/>
      <c r="E56" s="164"/>
      <c r="F56" s="105"/>
      <c r="G56" s="111"/>
      <c r="H56" s="105"/>
      <c r="I56" s="105"/>
    </row>
    <row r="57" spans="1:9" x14ac:dyDescent="0.2">
      <c r="A57" s="105"/>
      <c r="B57" s="105"/>
      <c r="C57" s="105"/>
      <c r="D57" s="105"/>
      <c r="E57" s="164"/>
      <c r="F57" s="105"/>
      <c r="G57" s="111"/>
      <c r="H57" s="105"/>
      <c r="I57" s="105"/>
    </row>
    <row r="58" spans="1:9" x14ac:dyDescent="0.2">
      <c r="A58" s="105"/>
      <c r="B58" s="105"/>
      <c r="C58" s="105"/>
      <c r="D58" s="105"/>
      <c r="E58" s="164"/>
      <c r="F58" s="105"/>
      <c r="G58" s="111"/>
      <c r="H58" s="105"/>
      <c r="I58" s="105"/>
    </row>
    <row r="59" spans="1:9" x14ac:dyDescent="0.2">
      <c r="A59" s="105"/>
      <c r="B59" s="105"/>
      <c r="C59" s="105"/>
      <c r="D59" s="105"/>
      <c r="E59" s="164"/>
      <c r="F59" s="105"/>
      <c r="G59" s="111"/>
      <c r="H59" s="105"/>
      <c r="I59" s="105"/>
    </row>
    <row r="60" spans="1:9" x14ac:dyDescent="0.25">
      <c r="A60" s="182"/>
      <c r="B60" s="182"/>
      <c r="C60" s="192" t="s">
        <v>134</v>
      </c>
      <c r="D60" s="193"/>
      <c r="E60" s="194" t="s">
        <v>135</v>
      </c>
      <c r="F60" s="192" t="s">
        <v>134</v>
      </c>
      <c r="G60" s="195"/>
      <c r="H60" s="193"/>
      <c r="I60" s="196" t="s">
        <v>135</v>
      </c>
    </row>
    <row r="61" spans="1:9" x14ac:dyDescent="0.2">
      <c r="A61" s="105"/>
      <c r="B61" s="105"/>
      <c r="C61" s="105"/>
      <c r="D61" s="105"/>
      <c r="E61" s="164"/>
      <c r="F61" s="105"/>
      <c r="G61" s="111"/>
      <c r="H61" s="105"/>
      <c r="I61" s="105"/>
    </row>
    <row r="62" spans="1:9" x14ac:dyDescent="0.2">
      <c r="A62" s="105"/>
      <c r="B62" s="105"/>
      <c r="C62" s="105"/>
      <c r="D62" s="105"/>
      <c r="E62" s="164"/>
      <c r="F62" s="105"/>
      <c r="G62" s="111"/>
      <c r="H62" s="105"/>
      <c r="I62" s="105"/>
    </row>
    <row r="63" spans="1:9" x14ac:dyDescent="0.2">
      <c r="A63" s="105"/>
      <c r="B63" s="105"/>
      <c r="C63" s="105"/>
      <c r="D63" s="105"/>
      <c r="E63" s="164"/>
      <c r="F63" s="105"/>
      <c r="G63" s="111"/>
      <c r="H63" s="105"/>
      <c r="I63" s="105"/>
    </row>
    <row r="64" spans="1:9" x14ac:dyDescent="0.25">
      <c r="A64" s="182"/>
      <c r="B64" s="182"/>
      <c r="C64" s="188" t="s">
        <v>136</v>
      </c>
      <c r="D64" s="197"/>
      <c r="E64" s="198"/>
      <c r="F64" s="188" t="s">
        <v>137</v>
      </c>
      <c r="G64" s="199"/>
      <c r="H64" s="197"/>
      <c r="I64" s="197"/>
    </row>
    <row r="65" spans="1:9" x14ac:dyDescent="0.2">
      <c r="A65" s="105"/>
      <c r="B65" s="105"/>
      <c r="C65" s="105"/>
      <c r="D65" s="105"/>
      <c r="E65" s="164"/>
      <c r="F65" s="105"/>
      <c r="G65" s="111"/>
      <c r="H65" s="105"/>
      <c r="I65" s="105"/>
    </row>
    <row r="66" spans="1:9" x14ac:dyDescent="0.2">
      <c r="A66" s="105"/>
      <c r="B66" s="105"/>
      <c r="C66" s="105"/>
      <c r="D66" s="105"/>
      <c r="E66" s="164"/>
      <c r="F66" s="105"/>
      <c r="G66" s="111"/>
      <c r="H66" s="105"/>
      <c r="I66" s="105"/>
    </row>
    <row r="67" spans="1:9" x14ac:dyDescent="0.2">
      <c r="A67" s="105"/>
      <c r="B67" s="105"/>
      <c r="C67" s="105"/>
      <c r="D67" s="105"/>
      <c r="E67" s="164"/>
      <c r="F67" s="105"/>
      <c r="G67" s="111"/>
      <c r="H67" s="105"/>
      <c r="I67" s="105"/>
    </row>
    <row r="68" spans="1:9" x14ac:dyDescent="0.2">
      <c r="A68" s="105"/>
      <c r="B68" s="105"/>
      <c r="C68" s="105"/>
      <c r="D68" s="105"/>
      <c r="E68" s="164"/>
      <c r="F68" s="105"/>
      <c r="G68" s="111"/>
      <c r="H68" s="105"/>
      <c r="I68" s="105"/>
    </row>
    <row r="69" spans="1:9" x14ac:dyDescent="0.2">
      <c r="A69" s="105"/>
      <c r="B69" s="105"/>
      <c r="C69" s="105"/>
      <c r="D69" s="105"/>
      <c r="E69" s="164"/>
      <c r="F69" s="105"/>
      <c r="G69" s="111"/>
      <c r="H69" s="105"/>
      <c r="I69" s="105"/>
    </row>
    <row r="70" spans="1:9" x14ac:dyDescent="0.2">
      <c r="A70" s="105"/>
      <c r="B70" s="105"/>
      <c r="C70" s="105"/>
      <c r="D70" s="105"/>
      <c r="E70" s="164"/>
      <c r="F70" s="105"/>
      <c r="G70" s="111"/>
      <c r="H70" s="105"/>
      <c r="I70" s="105"/>
    </row>
    <row r="71" spans="1:9" x14ac:dyDescent="0.2">
      <c r="A71" s="105"/>
      <c r="B71" s="105"/>
      <c r="C71" s="105"/>
      <c r="D71" s="105"/>
      <c r="E71" s="164"/>
      <c r="F71" s="105"/>
      <c r="G71" s="111"/>
      <c r="H71" s="105"/>
      <c r="I71" s="105"/>
    </row>
    <row r="72" spans="1:9" x14ac:dyDescent="0.2">
      <c r="A72" s="105"/>
      <c r="B72" s="105"/>
      <c r="C72" s="105"/>
      <c r="D72" s="105"/>
      <c r="E72" s="164"/>
      <c r="F72" s="105"/>
      <c r="G72" s="111"/>
      <c r="H72" s="105"/>
      <c r="I72" s="105"/>
    </row>
    <row r="73" spans="1:9" x14ac:dyDescent="0.2">
      <c r="A73" s="105"/>
      <c r="B73" s="105"/>
      <c r="C73" s="105"/>
      <c r="D73" s="105"/>
      <c r="E73" s="164"/>
      <c r="F73" s="105"/>
      <c r="G73" s="111"/>
      <c r="H73" s="105"/>
      <c r="I73" s="105"/>
    </row>
    <row r="74" spans="1:9" x14ac:dyDescent="0.2">
      <c r="A74" s="105"/>
      <c r="B74" s="105"/>
      <c r="C74" s="105"/>
      <c r="D74" s="105"/>
      <c r="E74" s="164"/>
      <c r="F74" s="105"/>
      <c r="G74" s="111"/>
      <c r="H74" s="105"/>
      <c r="I74" s="105"/>
    </row>
    <row r="75" spans="1:9" x14ac:dyDescent="0.25">
      <c r="A75" s="182"/>
      <c r="B75" s="182"/>
      <c r="C75" s="192" t="s">
        <v>134</v>
      </c>
      <c r="D75" s="193"/>
      <c r="E75" s="194" t="s">
        <v>135</v>
      </c>
      <c r="F75" s="192" t="s">
        <v>134</v>
      </c>
      <c r="G75" s="195"/>
      <c r="H75" s="193"/>
      <c r="I75" s="196" t="s">
        <v>135</v>
      </c>
    </row>
    <row r="76" spans="1:9" x14ac:dyDescent="0.25">
      <c r="A76" s="182"/>
      <c r="B76" s="182"/>
      <c r="C76" s="182"/>
      <c r="D76" s="182"/>
      <c r="E76" s="106"/>
      <c r="F76" s="182"/>
      <c r="G76" s="115"/>
      <c r="H76" s="182"/>
      <c r="I76" s="182"/>
    </row>
    <row r="77" spans="1:9" x14ac:dyDescent="0.25">
      <c r="A77" s="61"/>
      <c r="B77" s="61"/>
      <c r="C77" s="48"/>
      <c r="D77" s="62"/>
      <c r="E77" s="167"/>
      <c r="F77" s="61"/>
      <c r="G77" s="127"/>
      <c r="H77" s="13"/>
      <c r="I77" s="62"/>
    </row>
    <row r="78" spans="1:9" x14ac:dyDescent="0.25">
      <c r="A78" s="61"/>
      <c r="B78" s="61"/>
      <c r="C78" s="48"/>
      <c r="D78" s="62"/>
      <c r="E78" s="167"/>
      <c r="F78" s="61"/>
      <c r="G78" s="127"/>
      <c r="H78" s="13"/>
      <c r="I78" s="62"/>
    </row>
    <row r="79" spans="1:9" x14ac:dyDescent="0.25">
      <c r="A79" s="61"/>
      <c r="B79" s="61"/>
      <c r="C79" s="48"/>
      <c r="D79" s="62"/>
      <c r="E79" s="167"/>
      <c r="F79" s="61"/>
      <c r="G79" s="127"/>
      <c r="H79" s="13"/>
      <c r="I79" s="62"/>
    </row>
    <row r="80" spans="1:9" x14ac:dyDescent="0.25">
      <c r="A80" s="182"/>
      <c r="B80" s="182"/>
      <c r="C80" s="182"/>
      <c r="D80" s="182"/>
      <c r="E80" s="106"/>
      <c r="F80" s="182"/>
      <c r="G80" s="115"/>
      <c r="H80" s="182"/>
      <c r="I80" s="182"/>
    </row>
    <row r="81" spans="1:9" ht="18" x14ac:dyDescent="0.25">
      <c r="A81" s="183"/>
      <c r="B81" s="160" t="s">
        <v>138</v>
      </c>
      <c r="C81" s="183"/>
      <c r="D81" s="183"/>
      <c r="E81" s="168"/>
      <c r="F81" s="183"/>
      <c r="G81" s="128"/>
      <c r="H81" s="183"/>
      <c r="I81" s="183"/>
    </row>
    <row r="82" spans="1:9" x14ac:dyDescent="0.25">
      <c r="A82" s="183"/>
      <c r="B82" s="183"/>
      <c r="C82" s="183"/>
      <c r="D82" s="183"/>
      <c r="E82" s="168"/>
      <c r="F82" s="183"/>
      <c r="G82" s="128"/>
      <c r="H82" s="183"/>
      <c r="I82" s="183"/>
    </row>
    <row r="83" spans="1:9" x14ac:dyDescent="0.25">
      <c r="A83" s="183"/>
      <c r="B83" s="129" t="s">
        <v>104</v>
      </c>
      <c r="C83" s="183"/>
      <c r="D83" s="183"/>
      <c r="E83" s="291" t="s">
        <v>223</v>
      </c>
      <c r="F83" s="291"/>
      <c r="G83" s="128"/>
      <c r="H83" s="183"/>
      <c r="I83" s="183"/>
    </row>
    <row r="84" spans="1:9" x14ac:dyDescent="0.25">
      <c r="A84" s="183"/>
      <c r="B84" s="183"/>
      <c r="C84" s="183"/>
      <c r="D84" s="288"/>
      <c r="E84" s="288"/>
      <c r="F84" s="129"/>
      <c r="G84" s="130"/>
      <c r="H84" s="183"/>
      <c r="I84" s="183"/>
    </row>
    <row r="85" spans="1:9" x14ac:dyDescent="0.2">
      <c r="A85" s="108"/>
      <c r="B85" s="129" t="s">
        <v>105</v>
      </c>
      <c r="C85" s="108"/>
      <c r="D85" s="108"/>
      <c r="E85" s="169"/>
      <c r="F85" s="108"/>
      <c r="G85" s="131"/>
      <c r="H85" s="108"/>
      <c r="I85" s="108"/>
    </row>
    <row r="86" spans="1:9" x14ac:dyDescent="0.25">
      <c r="A86" s="183"/>
      <c r="B86" s="183"/>
      <c r="C86" s="183"/>
      <c r="D86" s="132"/>
      <c r="E86" s="168"/>
      <c r="F86" s="183"/>
      <c r="G86" s="128"/>
      <c r="H86" s="183"/>
      <c r="I86" s="183"/>
    </row>
    <row r="87" spans="1:9" x14ac:dyDescent="0.25">
      <c r="A87" s="183"/>
      <c r="B87" s="129" t="s">
        <v>106</v>
      </c>
      <c r="C87" s="183"/>
      <c r="D87" s="183"/>
      <c r="E87" s="287" t="s">
        <v>143</v>
      </c>
      <c r="F87" s="287"/>
      <c r="G87" s="128"/>
      <c r="H87" s="183"/>
      <c r="I87" s="183"/>
    </row>
    <row r="88" spans="1:9" x14ac:dyDescent="0.25">
      <c r="A88" s="183"/>
      <c r="B88" s="183"/>
      <c r="C88" s="183"/>
      <c r="D88" s="283"/>
      <c r="E88" s="283"/>
      <c r="F88" s="183"/>
      <c r="G88" s="128"/>
      <c r="H88" s="183"/>
      <c r="I88" s="183"/>
    </row>
    <row r="89" spans="1:9" x14ac:dyDescent="0.25">
      <c r="A89" s="183"/>
      <c r="B89" s="183"/>
      <c r="C89" s="183"/>
      <c r="D89" s="183"/>
      <c r="E89" s="168"/>
      <c r="F89" s="183"/>
      <c r="G89" s="128"/>
      <c r="H89" s="183"/>
      <c r="I89" s="183"/>
    </row>
    <row r="90" spans="1:9" x14ac:dyDescent="0.25">
      <c r="A90" s="183"/>
      <c r="B90" s="129" t="s">
        <v>109</v>
      </c>
      <c r="C90" s="183"/>
      <c r="D90" s="183"/>
      <c r="E90" s="119" t="s">
        <v>184</v>
      </c>
      <c r="F90" s="183"/>
      <c r="G90" s="128"/>
      <c r="H90" s="129" t="s">
        <v>110</v>
      </c>
      <c r="I90" s="133"/>
    </row>
    <row r="91" spans="1:9" x14ac:dyDescent="0.25">
      <c r="A91" s="183"/>
      <c r="B91" s="183"/>
      <c r="C91" s="183"/>
      <c r="D91" s="183"/>
      <c r="E91" s="106"/>
      <c r="F91" s="183"/>
      <c r="G91" s="128"/>
      <c r="H91" s="183"/>
      <c r="I91" s="183"/>
    </row>
    <row r="92" spans="1:9" x14ac:dyDescent="0.25">
      <c r="A92" s="183"/>
      <c r="B92" s="129" t="s">
        <v>111</v>
      </c>
      <c r="C92" s="183"/>
      <c r="D92" s="183"/>
      <c r="E92" s="119" t="s">
        <v>183</v>
      </c>
      <c r="F92" s="183"/>
      <c r="G92" s="128"/>
      <c r="H92" s="129" t="s">
        <v>116</v>
      </c>
      <c r="I92" s="116"/>
    </row>
    <row r="93" spans="1:9" x14ac:dyDescent="0.25">
      <c r="A93" s="183"/>
      <c r="B93" s="129" t="s">
        <v>114</v>
      </c>
      <c r="C93" s="183"/>
      <c r="D93" s="183"/>
      <c r="E93" s="134" t="s">
        <v>115</v>
      </c>
      <c r="F93" s="183"/>
      <c r="G93" s="128"/>
      <c r="H93" s="129" t="s">
        <v>117</v>
      </c>
      <c r="I93" s="134" t="s">
        <v>115</v>
      </c>
    </row>
    <row r="94" spans="1:9" x14ac:dyDescent="0.25">
      <c r="A94" s="183"/>
      <c r="B94" s="183"/>
      <c r="C94" s="183"/>
      <c r="D94" s="183"/>
      <c r="E94" s="168"/>
      <c r="F94" s="183"/>
      <c r="G94" s="128"/>
      <c r="H94" s="183"/>
      <c r="I94" s="183"/>
    </row>
    <row r="95" spans="1:9" x14ac:dyDescent="0.25">
      <c r="A95" s="183"/>
      <c r="B95" s="161" t="s">
        <v>139</v>
      </c>
      <c r="C95" s="135"/>
      <c r="D95" s="135"/>
      <c r="E95" s="170"/>
      <c r="F95" s="135"/>
      <c r="G95" s="136"/>
      <c r="H95" s="135"/>
      <c r="I95" s="137" t="s">
        <v>140</v>
      </c>
    </row>
    <row r="96" spans="1:9" x14ac:dyDescent="0.25">
      <c r="A96" s="183"/>
      <c r="B96" s="183"/>
      <c r="C96" s="183"/>
      <c r="D96" s="183"/>
      <c r="E96" s="168"/>
      <c r="F96" s="183"/>
      <c r="G96" s="128"/>
      <c r="H96" s="183"/>
      <c r="I96" s="183"/>
    </row>
    <row r="97" spans="1:10" ht="15.75" x14ac:dyDescent="0.25">
      <c r="A97" s="183"/>
      <c r="B97" s="255" t="s">
        <v>141</v>
      </c>
      <c r="C97" s="256"/>
      <c r="D97" s="256"/>
      <c r="E97" s="257"/>
      <c r="F97" s="256"/>
      <c r="G97" s="258"/>
      <c r="H97" s="256"/>
      <c r="I97" s="259">
        <f>I98+I99+I100</f>
        <v>0</v>
      </c>
    </row>
    <row r="98" spans="1:10" x14ac:dyDescent="0.25">
      <c r="A98" s="109"/>
      <c r="B98" s="260"/>
      <c r="C98" s="261" t="s">
        <v>145</v>
      </c>
      <c r="D98" s="260"/>
      <c r="E98" s="262"/>
      <c r="F98" s="260"/>
      <c r="G98" s="263"/>
      <c r="H98" s="260"/>
      <c r="I98" s="264">
        <f>I122</f>
        <v>0</v>
      </c>
    </row>
    <row r="99" spans="1:10" x14ac:dyDescent="0.25">
      <c r="A99" s="74"/>
      <c r="B99" s="260"/>
      <c r="C99" s="261" t="s">
        <v>144</v>
      </c>
      <c r="D99" s="260"/>
      <c r="E99" s="262"/>
      <c r="F99" s="260"/>
      <c r="G99" s="263"/>
      <c r="H99" s="260"/>
      <c r="I99" s="264">
        <f>I137</f>
        <v>0</v>
      </c>
    </row>
    <row r="100" spans="1:10" x14ac:dyDescent="0.25">
      <c r="A100" s="74"/>
      <c r="B100" s="260"/>
      <c r="C100" s="261" t="s">
        <v>207</v>
      </c>
      <c r="D100" s="260"/>
      <c r="E100" s="262"/>
      <c r="F100" s="260"/>
      <c r="G100" s="263"/>
      <c r="H100" s="260"/>
      <c r="I100" s="264">
        <f>I201</f>
        <v>0</v>
      </c>
    </row>
    <row r="101" spans="1:10" x14ac:dyDescent="0.25">
      <c r="A101" s="74"/>
      <c r="B101" s="183"/>
      <c r="C101" s="183"/>
      <c r="D101" s="183"/>
      <c r="E101" s="168"/>
      <c r="F101" s="183"/>
      <c r="G101" s="128"/>
      <c r="H101" s="183"/>
      <c r="I101" s="246"/>
    </row>
    <row r="102" spans="1:10" x14ac:dyDescent="0.25">
      <c r="A102" s="74"/>
      <c r="B102" s="74"/>
      <c r="C102" s="73"/>
      <c r="D102" s="74"/>
      <c r="E102" s="171"/>
      <c r="F102" s="74"/>
      <c r="G102" s="99"/>
      <c r="H102" s="74"/>
      <c r="I102" s="75"/>
      <c r="J102" s="62"/>
    </row>
    <row r="103" spans="1:10" x14ac:dyDescent="0.25">
      <c r="A103" s="101"/>
      <c r="B103" s="101"/>
      <c r="C103" s="101"/>
      <c r="D103" s="101"/>
      <c r="E103" s="168"/>
      <c r="F103" s="101"/>
      <c r="G103" s="128"/>
      <c r="H103" s="101"/>
      <c r="I103" s="101"/>
      <c r="J103" s="62"/>
    </row>
    <row r="104" spans="1:10" x14ac:dyDescent="0.25">
      <c r="B104" s="61"/>
      <c r="C104" s="61"/>
      <c r="D104" s="48"/>
      <c r="E104" s="172"/>
      <c r="F104" s="61"/>
      <c r="G104" s="61"/>
      <c r="H104" s="13"/>
      <c r="I104" s="13"/>
      <c r="J104" s="62"/>
    </row>
    <row r="105" spans="1:10" x14ac:dyDescent="0.25">
      <c r="B105" s="61"/>
      <c r="C105" s="61"/>
      <c r="D105" s="48"/>
      <c r="E105" s="172"/>
      <c r="F105" s="61"/>
      <c r="G105" s="61"/>
      <c r="H105" s="13"/>
      <c r="I105" s="13"/>
    </row>
    <row r="106" spans="1:10" ht="18" x14ac:dyDescent="0.25">
      <c r="B106" s="160" t="s">
        <v>142</v>
      </c>
      <c r="C106" s="183"/>
      <c r="D106" s="183"/>
      <c r="E106" s="168"/>
      <c r="F106" s="183"/>
      <c r="G106" s="128"/>
      <c r="H106" s="183"/>
      <c r="I106" s="183"/>
    </row>
    <row r="107" spans="1:10" x14ac:dyDescent="0.25">
      <c r="B107" s="183"/>
      <c r="C107" s="183"/>
      <c r="D107" s="183"/>
      <c r="E107" s="168"/>
      <c r="F107" s="183"/>
      <c r="G107" s="128"/>
      <c r="H107" s="183"/>
      <c r="I107" s="183"/>
    </row>
    <row r="108" spans="1:10" x14ac:dyDescent="0.25">
      <c r="B108" s="138" t="s">
        <v>104</v>
      </c>
      <c r="C108" s="183"/>
      <c r="D108" s="183"/>
      <c r="E108" s="288" t="s">
        <v>185</v>
      </c>
      <c r="F108" s="288"/>
      <c r="G108" s="128"/>
      <c r="H108" s="183"/>
      <c r="I108" s="183"/>
    </row>
    <row r="109" spans="1:10" x14ac:dyDescent="0.25">
      <c r="B109" s="183"/>
      <c r="C109" s="183"/>
      <c r="D109" s="285"/>
      <c r="E109" s="286"/>
      <c r="F109" s="286"/>
      <c r="G109" s="286"/>
      <c r="H109" s="183"/>
      <c r="I109" s="183"/>
    </row>
    <row r="110" spans="1:10" x14ac:dyDescent="0.2">
      <c r="B110" s="138" t="s">
        <v>105</v>
      </c>
      <c r="C110" s="179"/>
      <c r="D110" s="179"/>
      <c r="E110" s="169"/>
      <c r="F110" s="179"/>
      <c r="G110" s="131"/>
      <c r="H110" s="179"/>
      <c r="I110" s="179"/>
    </row>
    <row r="111" spans="1:10" x14ac:dyDescent="0.25">
      <c r="B111" s="183"/>
      <c r="C111" s="183"/>
      <c r="D111" s="285"/>
      <c r="E111" s="284"/>
      <c r="F111" s="284"/>
      <c r="G111" s="284"/>
      <c r="H111" s="183"/>
      <c r="I111" s="183"/>
    </row>
    <row r="112" spans="1:10" x14ac:dyDescent="0.25">
      <c r="B112" s="138" t="s">
        <v>106</v>
      </c>
      <c r="C112" s="183"/>
      <c r="D112" s="183"/>
      <c r="E112" s="287" t="s">
        <v>143</v>
      </c>
      <c r="F112" s="287"/>
      <c r="G112" s="128"/>
      <c r="H112" s="183"/>
      <c r="I112" s="183"/>
    </row>
    <row r="113" spans="1:12" x14ac:dyDescent="0.25">
      <c r="B113" s="183"/>
      <c r="C113" s="183"/>
      <c r="D113" s="283"/>
      <c r="E113" s="284"/>
      <c r="F113" s="284"/>
      <c r="G113" s="284"/>
      <c r="H113" s="183"/>
      <c r="I113" s="183"/>
    </row>
    <row r="114" spans="1:12" x14ac:dyDescent="0.25">
      <c r="B114" s="183"/>
      <c r="C114" s="183"/>
      <c r="D114" s="183"/>
      <c r="E114" s="168"/>
      <c r="F114" s="183"/>
      <c r="G114" s="128"/>
      <c r="H114" s="183"/>
      <c r="I114" s="183"/>
    </row>
    <row r="115" spans="1:12" x14ac:dyDescent="0.25">
      <c r="B115" s="138" t="s">
        <v>109</v>
      </c>
      <c r="C115" s="183"/>
      <c r="D115" s="183"/>
      <c r="E115" s="119" t="s">
        <v>184</v>
      </c>
      <c r="F115" s="217"/>
      <c r="G115" s="128"/>
      <c r="H115" s="218" t="s">
        <v>110</v>
      </c>
      <c r="I115" s="133">
        <v>43740</v>
      </c>
    </row>
    <row r="116" spans="1:12" x14ac:dyDescent="0.25">
      <c r="B116" s="183"/>
      <c r="C116" s="183"/>
      <c r="D116" s="183"/>
      <c r="E116" s="106"/>
      <c r="F116" s="217"/>
      <c r="G116" s="128"/>
      <c r="H116" s="217"/>
      <c r="I116" s="217"/>
    </row>
    <row r="117" spans="1:12" x14ac:dyDescent="0.25">
      <c r="B117" s="138" t="s">
        <v>111</v>
      </c>
      <c r="C117" s="183"/>
      <c r="D117" s="183"/>
      <c r="E117" s="119" t="s">
        <v>183</v>
      </c>
      <c r="F117" s="217"/>
      <c r="G117" s="128"/>
      <c r="H117" s="218" t="s">
        <v>116</v>
      </c>
      <c r="I117" s="116"/>
    </row>
    <row r="118" spans="1:12" x14ac:dyDescent="0.25">
      <c r="B118" s="138" t="s">
        <v>114</v>
      </c>
      <c r="C118" s="183"/>
      <c r="D118" s="183"/>
      <c r="E118" s="134" t="s">
        <v>115</v>
      </c>
      <c r="F118" s="183"/>
      <c r="G118" s="128"/>
      <c r="H118" s="138" t="s">
        <v>117</v>
      </c>
      <c r="I118" s="134" t="s">
        <v>115</v>
      </c>
    </row>
    <row r="119" spans="1:12" x14ac:dyDescent="0.25">
      <c r="B119" s="61"/>
      <c r="C119" s="61"/>
      <c r="D119" s="48"/>
      <c r="E119" s="172"/>
      <c r="F119" s="61"/>
      <c r="G119" s="61"/>
      <c r="H119" s="13"/>
      <c r="I119" s="13"/>
    </row>
    <row r="120" spans="1:12" x14ac:dyDescent="0.25">
      <c r="B120" s="61"/>
      <c r="C120" s="61"/>
      <c r="D120" s="48"/>
      <c r="E120" s="172"/>
      <c r="F120" s="61"/>
      <c r="G120" s="61"/>
      <c r="H120" s="13"/>
      <c r="I120" s="13"/>
    </row>
    <row r="121" spans="1:12" ht="30" x14ac:dyDescent="0.25">
      <c r="A121" s="201"/>
      <c r="B121" s="202" t="s">
        <v>27</v>
      </c>
      <c r="C121" s="203" t="s">
        <v>28</v>
      </c>
      <c r="D121" s="204"/>
      <c r="E121" s="205" t="s">
        <v>151</v>
      </c>
      <c r="F121" s="203" t="s">
        <v>29</v>
      </c>
      <c r="G121" s="203" t="s">
        <v>30</v>
      </c>
      <c r="H121" s="206" t="s">
        <v>31</v>
      </c>
      <c r="I121" s="206" t="s">
        <v>32</v>
      </c>
      <c r="K121" s="162" t="s">
        <v>152</v>
      </c>
      <c r="L121" s="162" t="s">
        <v>153</v>
      </c>
    </row>
    <row r="122" spans="1:12" s="3" customFormat="1" ht="19.5" x14ac:dyDescent="0.25">
      <c r="A122" s="207"/>
      <c r="B122" s="139"/>
      <c r="C122" s="140"/>
      <c r="D122" s="141" t="s">
        <v>147</v>
      </c>
      <c r="E122" s="173" t="s">
        <v>47</v>
      </c>
      <c r="F122" s="140"/>
      <c r="G122" s="140"/>
      <c r="H122" s="142" t="s">
        <v>216</v>
      </c>
      <c r="I122" s="142">
        <f>SUM(I124:I134)</f>
        <v>0</v>
      </c>
    </row>
    <row r="123" spans="1:12" s="9" customFormat="1" x14ac:dyDescent="0.25">
      <c r="A123" s="208"/>
      <c r="B123" s="143"/>
      <c r="C123" s="6"/>
      <c r="D123" s="15"/>
      <c r="E123" s="174"/>
      <c r="F123" s="6"/>
      <c r="G123" s="6"/>
      <c r="H123" s="10"/>
      <c r="I123" s="10"/>
    </row>
    <row r="124" spans="1:12" s="9" customFormat="1" x14ac:dyDescent="0.25">
      <c r="A124" s="208"/>
      <c r="B124" s="144">
        <v>1</v>
      </c>
      <c r="C124" s="19" t="s">
        <v>25</v>
      </c>
      <c r="D124" s="20">
        <v>111301111</v>
      </c>
      <c r="E124" s="175" t="s">
        <v>44</v>
      </c>
      <c r="F124" s="7" t="s">
        <v>7</v>
      </c>
      <c r="G124" s="80">
        <v>32</v>
      </c>
      <c r="H124" s="270"/>
      <c r="I124" s="8">
        <f>H124*G124</f>
        <v>0</v>
      </c>
    </row>
    <row r="125" spans="1:12" s="11" customFormat="1" x14ac:dyDescent="0.25">
      <c r="A125" s="209"/>
      <c r="B125" s="145"/>
      <c r="C125" s="12" t="s">
        <v>26</v>
      </c>
      <c r="D125" s="16"/>
      <c r="E125" s="30" t="s">
        <v>187</v>
      </c>
      <c r="F125" s="17"/>
      <c r="G125" s="86">
        <v>32</v>
      </c>
      <c r="H125" s="281"/>
      <c r="I125" s="18"/>
    </row>
    <row r="126" spans="1:12" s="9" customFormat="1" x14ac:dyDescent="0.25">
      <c r="A126" s="208"/>
      <c r="B126" s="144">
        <v>2</v>
      </c>
      <c r="C126" s="19" t="s">
        <v>25</v>
      </c>
      <c r="D126" s="35" t="s">
        <v>54</v>
      </c>
      <c r="E126" s="175" t="s">
        <v>55</v>
      </c>
      <c r="F126" s="7" t="s">
        <v>7</v>
      </c>
      <c r="G126" s="80">
        <f>G124</f>
        <v>32</v>
      </c>
      <c r="H126" s="270"/>
      <c r="I126" s="8">
        <f>H126*G126</f>
        <v>0</v>
      </c>
    </row>
    <row r="127" spans="1:12" s="9" customFormat="1" x14ac:dyDescent="0.25">
      <c r="A127" s="208"/>
      <c r="B127" s="144"/>
      <c r="C127" s="12" t="s">
        <v>26</v>
      </c>
      <c r="D127" s="35"/>
      <c r="E127" s="41" t="s">
        <v>155</v>
      </c>
      <c r="F127" s="7"/>
      <c r="G127" s="80"/>
      <c r="H127" s="270"/>
      <c r="I127" s="8"/>
    </row>
    <row r="128" spans="1:12" s="9" customFormat="1" x14ac:dyDescent="0.25">
      <c r="A128" s="208"/>
      <c r="B128" s="144">
        <v>4</v>
      </c>
      <c r="C128" s="19" t="s">
        <v>25</v>
      </c>
      <c r="D128" s="35" t="s">
        <v>154</v>
      </c>
      <c r="E128" s="175" t="s">
        <v>48</v>
      </c>
      <c r="F128" s="7" t="s">
        <v>7</v>
      </c>
      <c r="G128" s="80">
        <f>G124</f>
        <v>32</v>
      </c>
      <c r="H128" s="270"/>
      <c r="I128" s="8">
        <f>H128*G128</f>
        <v>0</v>
      </c>
    </row>
    <row r="129" spans="1:12" s="9" customFormat="1" x14ac:dyDescent="0.25">
      <c r="A129" s="208"/>
      <c r="B129" s="144">
        <v>5</v>
      </c>
      <c r="C129" s="19" t="s">
        <v>25</v>
      </c>
      <c r="D129" s="35" t="s">
        <v>51</v>
      </c>
      <c r="E129" s="175" t="s">
        <v>45</v>
      </c>
      <c r="F129" s="7" t="s">
        <v>7</v>
      </c>
      <c r="G129" s="80">
        <f>G124</f>
        <v>32</v>
      </c>
      <c r="H129" s="270"/>
      <c r="I129" s="8">
        <f>H129*G129</f>
        <v>0</v>
      </c>
    </row>
    <row r="130" spans="1:12" s="11" customFormat="1" x14ac:dyDescent="0.25">
      <c r="A130" s="209"/>
      <c r="B130" s="145"/>
      <c r="C130" s="12" t="s">
        <v>26</v>
      </c>
      <c r="D130" s="16"/>
      <c r="E130" s="41" t="s">
        <v>49</v>
      </c>
      <c r="F130" s="17"/>
      <c r="G130" s="86"/>
      <c r="H130" s="281"/>
      <c r="I130" s="18"/>
    </row>
    <row r="131" spans="1:12" s="9" customFormat="1" x14ac:dyDescent="0.25">
      <c r="A131" s="208"/>
      <c r="B131" s="144">
        <v>6</v>
      </c>
      <c r="C131" s="19" t="s">
        <v>25</v>
      </c>
      <c r="D131" s="35" t="s">
        <v>52</v>
      </c>
      <c r="E131" s="175" t="s">
        <v>46</v>
      </c>
      <c r="F131" s="7" t="s">
        <v>7</v>
      </c>
      <c r="G131" s="80">
        <f>G124</f>
        <v>32</v>
      </c>
      <c r="H131" s="270"/>
      <c r="I131" s="8">
        <f>H131*G131</f>
        <v>0</v>
      </c>
    </row>
    <row r="132" spans="1:12" s="9" customFormat="1" x14ac:dyDescent="0.25">
      <c r="A132" s="208"/>
      <c r="B132" s="144">
        <v>7</v>
      </c>
      <c r="C132" s="19" t="s">
        <v>25</v>
      </c>
      <c r="D132" s="35" t="s">
        <v>217</v>
      </c>
      <c r="E132" s="27" t="s">
        <v>218</v>
      </c>
      <c r="F132" s="28" t="s">
        <v>10</v>
      </c>
      <c r="G132" s="87">
        <f>G133</f>
        <v>1.6</v>
      </c>
      <c r="H132" s="278"/>
      <c r="I132" s="29">
        <f t="shared" ref="I132" si="0">H132*G132</f>
        <v>0</v>
      </c>
    </row>
    <row r="133" spans="1:12" s="11" customFormat="1" x14ac:dyDescent="0.25">
      <c r="A133" s="209"/>
      <c r="B133" s="145"/>
      <c r="C133" s="12" t="s">
        <v>26</v>
      </c>
      <c r="D133" s="16"/>
      <c r="E133" s="32" t="s">
        <v>162</v>
      </c>
      <c r="F133" s="33"/>
      <c r="G133" s="88">
        <f>G124*0.05</f>
        <v>1.6</v>
      </c>
      <c r="H133" s="282"/>
      <c r="I133" s="34"/>
    </row>
    <row r="134" spans="1:12" s="9" customFormat="1" x14ac:dyDescent="0.25">
      <c r="A134" s="208"/>
      <c r="B134" s="144">
        <v>9</v>
      </c>
      <c r="C134" s="19" t="s">
        <v>25</v>
      </c>
      <c r="D134" s="35" t="s">
        <v>208</v>
      </c>
      <c r="E134" s="22" t="s">
        <v>209</v>
      </c>
      <c r="F134" s="23" t="s">
        <v>7</v>
      </c>
      <c r="G134" s="80">
        <v>32</v>
      </c>
      <c r="H134" s="270"/>
      <c r="I134" s="24">
        <f t="shared" ref="I134" si="1">H134*G134</f>
        <v>0</v>
      </c>
    </row>
    <row r="135" spans="1:12" s="9" customFormat="1" x14ac:dyDescent="0.25">
      <c r="A135" s="208"/>
      <c r="B135" s="143"/>
      <c r="C135" s="36"/>
      <c r="D135" s="50"/>
      <c r="E135" s="31"/>
      <c r="F135" s="6"/>
      <c r="G135" s="89"/>
      <c r="H135" s="10"/>
      <c r="I135" s="10"/>
    </row>
    <row r="136" spans="1:12" s="9" customFormat="1" x14ac:dyDescent="0.25">
      <c r="A136" s="208"/>
      <c r="B136" s="143"/>
      <c r="C136" s="6"/>
      <c r="D136" s="15"/>
      <c r="E136" s="174"/>
      <c r="F136" s="6"/>
      <c r="G136" s="6"/>
      <c r="H136" s="10"/>
      <c r="I136" s="10"/>
    </row>
    <row r="137" spans="1:12" s="3" customFormat="1" ht="19.5" x14ac:dyDescent="0.25">
      <c r="A137" s="207"/>
      <c r="B137" s="139"/>
      <c r="C137" s="140"/>
      <c r="D137" s="141" t="s">
        <v>148</v>
      </c>
      <c r="E137" s="173" t="s">
        <v>16</v>
      </c>
      <c r="F137" s="140"/>
      <c r="G137" s="140"/>
      <c r="H137" s="142" t="s">
        <v>216</v>
      </c>
      <c r="I137" s="142">
        <f>SUM(I139:I198)</f>
        <v>0</v>
      </c>
      <c r="L137" s="89">
        <f>SUM(L138:L198)</f>
        <v>1.1178309375000002</v>
      </c>
    </row>
    <row r="138" spans="1:12" x14ac:dyDescent="0.25">
      <c r="A138" s="210"/>
      <c r="B138" s="126"/>
      <c r="C138" s="61"/>
      <c r="D138" s="48"/>
      <c r="E138" s="172"/>
      <c r="F138" s="61"/>
      <c r="G138" s="61"/>
      <c r="H138" s="13"/>
      <c r="I138" s="13"/>
    </row>
    <row r="139" spans="1:12" x14ac:dyDescent="0.25">
      <c r="A139" s="210"/>
      <c r="B139" s="146">
        <v>12</v>
      </c>
      <c r="C139" s="58" t="s">
        <v>25</v>
      </c>
      <c r="D139" s="14" t="s">
        <v>73</v>
      </c>
      <c r="E139" s="176" t="s">
        <v>17</v>
      </c>
      <c r="F139" s="58" t="s">
        <v>0</v>
      </c>
      <c r="G139" s="90">
        <f>G152</f>
        <v>3</v>
      </c>
      <c r="H139" s="278"/>
      <c r="I139" s="29">
        <f>H139*G139</f>
        <v>0</v>
      </c>
    </row>
    <row r="140" spans="1:12" x14ac:dyDescent="0.25">
      <c r="A140" s="210"/>
      <c r="B140" s="147"/>
      <c r="C140" s="59"/>
      <c r="D140" s="47"/>
      <c r="E140" s="37" t="s">
        <v>56</v>
      </c>
      <c r="F140" s="59"/>
      <c r="G140" s="91">
        <f>G139</f>
        <v>3</v>
      </c>
      <c r="H140" s="279"/>
      <c r="I140" s="60"/>
    </row>
    <row r="141" spans="1:12" s="63" customFormat="1" x14ac:dyDescent="0.25">
      <c r="A141" s="211"/>
      <c r="B141" s="148">
        <v>13</v>
      </c>
      <c r="C141" s="65" t="s">
        <v>24</v>
      </c>
      <c r="D141" s="51" t="s">
        <v>75</v>
      </c>
      <c r="E141" s="177" t="s">
        <v>18</v>
      </c>
      <c r="F141" s="68" t="s">
        <v>10</v>
      </c>
      <c r="G141" s="92">
        <f>G145</f>
        <v>1.5</v>
      </c>
      <c r="H141" s="280"/>
      <c r="I141" s="69">
        <f t="shared" ref="I141:I149" si="2">H141*G141</f>
        <v>0</v>
      </c>
      <c r="K141" s="63">
        <v>0.22</v>
      </c>
      <c r="L141" s="63">
        <f>K141*G141</f>
        <v>0.33</v>
      </c>
    </row>
    <row r="142" spans="1:12" s="1" customFormat="1" x14ac:dyDescent="0.25">
      <c r="A142" s="212"/>
      <c r="B142" s="149"/>
      <c r="C142" s="36" t="s">
        <v>26</v>
      </c>
      <c r="D142" s="43"/>
      <c r="E142" s="44" t="s">
        <v>57</v>
      </c>
      <c r="F142" s="42"/>
      <c r="G142" s="93"/>
      <c r="H142" s="45"/>
      <c r="I142" s="45"/>
      <c r="L142" s="63"/>
    </row>
    <row r="143" spans="1:12" s="1" customFormat="1" x14ac:dyDescent="0.25">
      <c r="A143" s="212"/>
      <c r="B143" s="150"/>
      <c r="C143" s="36" t="s">
        <v>26</v>
      </c>
      <c r="D143" s="39"/>
      <c r="E143" s="41" t="s">
        <v>58</v>
      </c>
      <c r="F143" s="38"/>
      <c r="G143" s="94"/>
      <c r="H143" s="40"/>
      <c r="I143" s="40"/>
      <c r="L143" s="63"/>
    </row>
    <row r="144" spans="1:12" s="1" customFormat="1" x14ac:dyDescent="0.25">
      <c r="A144" s="212"/>
      <c r="B144" s="150"/>
      <c r="C144" s="36" t="s">
        <v>26</v>
      </c>
      <c r="D144" s="39"/>
      <c r="E144" s="41" t="s">
        <v>59</v>
      </c>
      <c r="F144" s="38"/>
      <c r="G144" s="94"/>
      <c r="H144" s="40"/>
      <c r="I144" s="40"/>
      <c r="L144" s="63"/>
    </row>
    <row r="145" spans="1:12" s="1" customFormat="1" x14ac:dyDescent="0.25">
      <c r="A145" s="212"/>
      <c r="B145" s="150"/>
      <c r="C145" s="36" t="s">
        <v>26</v>
      </c>
      <c r="D145" s="39"/>
      <c r="E145" s="30" t="s">
        <v>163</v>
      </c>
      <c r="F145" s="38"/>
      <c r="G145" s="82">
        <f>G139*0.5</f>
        <v>1.5</v>
      </c>
      <c r="H145" s="40"/>
      <c r="I145" s="40"/>
      <c r="L145" s="63"/>
    </row>
    <row r="146" spans="1:12" x14ac:dyDescent="0.25">
      <c r="A146" s="210"/>
      <c r="B146" s="151">
        <v>14</v>
      </c>
      <c r="C146" s="7" t="s">
        <v>25</v>
      </c>
      <c r="D146" s="35" t="s">
        <v>217</v>
      </c>
      <c r="E146" s="27" t="s">
        <v>218</v>
      </c>
      <c r="F146" s="7" t="s">
        <v>10</v>
      </c>
      <c r="G146" s="163">
        <v>1.5</v>
      </c>
      <c r="H146" s="270"/>
      <c r="I146" s="8">
        <f t="shared" si="2"/>
        <v>0</v>
      </c>
      <c r="L146" s="63"/>
    </row>
    <row r="147" spans="1:12" x14ac:dyDescent="0.25">
      <c r="A147" s="210"/>
      <c r="B147" s="126"/>
      <c r="C147" s="36" t="s">
        <v>26</v>
      </c>
      <c r="D147" s="48"/>
      <c r="E147" s="41" t="s">
        <v>60</v>
      </c>
      <c r="F147" s="61"/>
      <c r="G147" s="81"/>
      <c r="H147" s="277"/>
      <c r="I147" s="13"/>
      <c r="L147" s="63"/>
    </row>
    <row r="148" spans="1:12" x14ac:dyDescent="0.25">
      <c r="A148" s="210"/>
      <c r="B148" s="126"/>
      <c r="C148" s="36" t="s">
        <v>26</v>
      </c>
      <c r="D148" s="48"/>
      <c r="E148" s="30" t="s">
        <v>61</v>
      </c>
      <c r="F148" s="61"/>
      <c r="G148" s="220">
        <v>1.5</v>
      </c>
      <c r="H148" s="277"/>
      <c r="I148" s="13"/>
      <c r="L148" s="63"/>
    </row>
    <row r="149" spans="1:12" x14ac:dyDescent="0.25">
      <c r="A149" s="210"/>
      <c r="B149" s="151">
        <v>16</v>
      </c>
      <c r="C149" s="7" t="s">
        <v>25</v>
      </c>
      <c r="D149" s="14" t="s">
        <v>74</v>
      </c>
      <c r="E149" s="175" t="s">
        <v>19</v>
      </c>
      <c r="F149" s="7" t="s">
        <v>7</v>
      </c>
      <c r="G149" s="163">
        <v>2.4</v>
      </c>
      <c r="H149" s="270"/>
      <c r="I149" s="8">
        <f t="shared" si="2"/>
        <v>0</v>
      </c>
      <c r="L149" s="63"/>
    </row>
    <row r="150" spans="1:12" s="9" customFormat="1" x14ac:dyDescent="0.25">
      <c r="A150" s="208"/>
      <c r="B150" s="143"/>
      <c r="C150" s="12" t="s">
        <v>26</v>
      </c>
      <c r="D150" s="16"/>
      <c r="E150" s="44" t="s">
        <v>20</v>
      </c>
      <c r="F150" s="6"/>
      <c r="G150" s="81"/>
      <c r="H150" s="277"/>
      <c r="I150" s="10"/>
      <c r="J150" s="219"/>
      <c r="L150" s="63"/>
    </row>
    <row r="151" spans="1:12" s="227" customFormat="1" x14ac:dyDescent="0.2">
      <c r="B151" s="151">
        <v>17</v>
      </c>
      <c r="C151" s="7"/>
      <c r="D151" s="14"/>
      <c r="E151" s="248" t="s">
        <v>186</v>
      </c>
      <c r="F151" s="7" t="s">
        <v>2</v>
      </c>
      <c r="G151" s="228">
        <f>1.5*G152</f>
        <v>4.5</v>
      </c>
      <c r="H151" s="270"/>
      <c r="I151" s="8">
        <f>G151*H151</f>
        <v>0</v>
      </c>
    </row>
    <row r="152" spans="1:12" x14ac:dyDescent="0.25">
      <c r="A152" s="210"/>
      <c r="B152" s="151">
        <v>18</v>
      </c>
      <c r="C152" s="7" t="s">
        <v>25</v>
      </c>
      <c r="D152" s="14" t="s">
        <v>73</v>
      </c>
      <c r="E152" s="175" t="s">
        <v>23</v>
      </c>
      <c r="F152" s="7" t="s">
        <v>0</v>
      </c>
      <c r="G152" s="80">
        <v>3</v>
      </c>
      <c r="H152" s="270"/>
      <c r="I152" s="8">
        <f t="shared" ref="I152:I198" si="3">H152*G152</f>
        <v>0</v>
      </c>
      <c r="L152" s="63"/>
    </row>
    <row r="153" spans="1:12" x14ac:dyDescent="0.25">
      <c r="A153" s="210"/>
      <c r="B153" s="143"/>
      <c r="C153" s="12" t="s">
        <v>26</v>
      </c>
      <c r="D153" s="16"/>
      <c r="E153" s="30" t="s">
        <v>62</v>
      </c>
      <c r="F153" s="6"/>
      <c r="G153" s="86">
        <f>G152</f>
        <v>3</v>
      </c>
      <c r="H153" s="277"/>
      <c r="I153" s="10"/>
      <c r="L153" s="63"/>
    </row>
    <row r="154" spans="1:12" s="63" customFormat="1" x14ac:dyDescent="0.25">
      <c r="A154" s="211"/>
      <c r="B154" s="152">
        <v>19</v>
      </c>
      <c r="C154" s="65" t="s">
        <v>24</v>
      </c>
      <c r="D154" s="51"/>
      <c r="E154" s="178" t="s">
        <v>164</v>
      </c>
      <c r="F154" s="64" t="s">
        <v>0</v>
      </c>
      <c r="G154" s="83">
        <v>3</v>
      </c>
      <c r="H154" s="272"/>
      <c r="I154" s="67">
        <f>H154*G154</f>
        <v>0</v>
      </c>
      <c r="K154" s="63">
        <v>7.0000000000000007E-2</v>
      </c>
      <c r="L154" s="63">
        <f>K154*G154</f>
        <v>0.21000000000000002</v>
      </c>
    </row>
    <row r="155" spans="1:12" x14ac:dyDescent="0.25">
      <c r="A155" s="210"/>
      <c r="B155" s="151">
        <v>20</v>
      </c>
      <c r="C155" s="7" t="s">
        <v>25</v>
      </c>
      <c r="D155" s="14" t="s">
        <v>76</v>
      </c>
      <c r="E155" s="175" t="s">
        <v>1</v>
      </c>
      <c r="F155" s="7" t="s">
        <v>0</v>
      </c>
      <c r="G155" s="80">
        <f>G152</f>
        <v>3</v>
      </c>
      <c r="H155" s="270"/>
      <c r="I155" s="8">
        <f t="shared" si="3"/>
        <v>0</v>
      </c>
      <c r="K155" s="55">
        <v>6.0000000000000002E-5</v>
      </c>
      <c r="L155" s="63">
        <f>K155*G155</f>
        <v>1.8000000000000001E-4</v>
      </c>
    </row>
    <row r="156" spans="1:12" s="9" customFormat="1" x14ac:dyDescent="0.25">
      <c r="A156" s="208"/>
      <c r="B156" s="143"/>
      <c r="C156" s="12" t="s">
        <v>26</v>
      </c>
      <c r="D156" s="16"/>
      <c r="E156" s="44" t="s">
        <v>21</v>
      </c>
      <c r="F156" s="6"/>
      <c r="G156" s="81"/>
      <c r="H156" s="277"/>
      <c r="I156" s="10"/>
      <c r="L156" s="63"/>
    </row>
    <row r="157" spans="1:12" s="9" customFormat="1" x14ac:dyDescent="0.25">
      <c r="A157" s="208"/>
      <c r="B157" s="126"/>
      <c r="C157" s="36" t="s">
        <v>26</v>
      </c>
      <c r="D157" s="48"/>
      <c r="E157" s="30" t="s">
        <v>165</v>
      </c>
      <c r="F157" s="61"/>
      <c r="G157" s="82">
        <f>G152</f>
        <v>3</v>
      </c>
      <c r="H157" s="277"/>
      <c r="I157" s="13"/>
      <c r="L157" s="63"/>
    </row>
    <row r="158" spans="1:12" s="63" customFormat="1" x14ac:dyDescent="0.25">
      <c r="A158" s="211"/>
      <c r="B158" s="152">
        <v>21</v>
      </c>
      <c r="C158" s="65" t="s">
        <v>24</v>
      </c>
      <c r="D158" s="51" t="s">
        <v>158</v>
      </c>
      <c r="E158" s="178" t="s">
        <v>159</v>
      </c>
      <c r="F158" s="64" t="s">
        <v>0</v>
      </c>
      <c r="G158" s="83">
        <f>G152*3</f>
        <v>9</v>
      </c>
      <c r="H158" s="272"/>
      <c r="I158" s="67">
        <f t="shared" si="3"/>
        <v>0</v>
      </c>
      <c r="K158" s="63">
        <v>7.0899999999999999E-3</v>
      </c>
      <c r="L158" s="63">
        <f>K158*G158</f>
        <v>6.3810000000000006E-2</v>
      </c>
    </row>
    <row r="159" spans="1:12" s="1" customFormat="1" x14ac:dyDescent="0.25">
      <c r="A159" s="212"/>
      <c r="B159" s="143"/>
      <c r="C159" s="12" t="s">
        <v>26</v>
      </c>
      <c r="D159" s="16"/>
      <c r="E159" s="30" t="s">
        <v>166</v>
      </c>
      <c r="F159" s="6"/>
      <c r="G159" s="86">
        <f>G158</f>
        <v>9</v>
      </c>
      <c r="H159" s="277"/>
      <c r="I159" s="10"/>
      <c r="L159" s="63"/>
    </row>
    <row r="160" spans="1:12" s="63" customFormat="1" x14ac:dyDescent="0.25">
      <c r="A160" s="211"/>
      <c r="B160" s="152">
        <v>22</v>
      </c>
      <c r="C160" s="65" t="s">
        <v>24</v>
      </c>
      <c r="D160" s="51" t="s">
        <v>77</v>
      </c>
      <c r="E160" s="178" t="s">
        <v>3</v>
      </c>
      <c r="F160" s="64" t="s">
        <v>2</v>
      </c>
      <c r="G160" s="83">
        <f>G162</f>
        <v>15.3</v>
      </c>
      <c r="H160" s="272"/>
      <c r="I160" s="67">
        <f t="shared" si="3"/>
        <v>0</v>
      </c>
      <c r="K160" s="63">
        <v>3.8E-3</v>
      </c>
      <c r="L160" s="63">
        <f>K160*G160</f>
        <v>5.8140000000000004E-2</v>
      </c>
    </row>
    <row r="161" spans="1:12" s="1" customFormat="1" x14ac:dyDescent="0.25">
      <c r="A161" s="212"/>
      <c r="B161" s="143"/>
      <c r="C161" s="12" t="s">
        <v>26</v>
      </c>
      <c r="D161" s="16"/>
      <c r="E161" s="44" t="s">
        <v>63</v>
      </c>
      <c r="F161" s="6"/>
      <c r="G161" s="81"/>
      <c r="H161" s="277"/>
      <c r="I161" s="10"/>
      <c r="L161" s="63"/>
    </row>
    <row r="162" spans="1:12" s="1" customFormat="1" x14ac:dyDescent="0.25">
      <c r="A162" s="212"/>
      <c r="B162" s="126"/>
      <c r="C162" s="36" t="s">
        <v>26</v>
      </c>
      <c r="D162" s="48"/>
      <c r="E162" s="30" t="s">
        <v>167</v>
      </c>
      <c r="F162" s="61"/>
      <c r="G162" s="82">
        <v>15.3</v>
      </c>
      <c r="H162" s="277"/>
      <c r="I162" s="13"/>
      <c r="L162" s="63"/>
    </row>
    <row r="163" spans="1:12" x14ac:dyDescent="0.25">
      <c r="A163" s="210"/>
      <c r="B163" s="151">
        <v>23</v>
      </c>
      <c r="C163" s="7" t="s">
        <v>25</v>
      </c>
      <c r="D163" s="14" t="s">
        <v>78</v>
      </c>
      <c r="E163" s="175" t="s">
        <v>4</v>
      </c>
      <c r="F163" s="7" t="s">
        <v>0</v>
      </c>
      <c r="G163" s="80">
        <f>G152</f>
        <v>3</v>
      </c>
      <c r="H163" s="270"/>
      <c r="I163" s="8">
        <f t="shared" si="3"/>
        <v>0</v>
      </c>
      <c r="L163" s="63"/>
    </row>
    <row r="164" spans="1:12" x14ac:dyDescent="0.25">
      <c r="A164" s="210"/>
      <c r="B164" s="143"/>
      <c r="C164" s="12" t="s">
        <v>26</v>
      </c>
      <c r="D164" s="16"/>
      <c r="E164" s="30" t="s">
        <v>64</v>
      </c>
      <c r="F164" s="6"/>
      <c r="G164" s="86">
        <f>G152</f>
        <v>3</v>
      </c>
      <c r="H164" s="277"/>
      <c r="I164" s="10"/>
      <c r="L164" s="63">
        <f>K164*G164</f>
        <v>0</v>
      </c>
    </row>
    <row r="165" spans="1:12" s="63" customFormat="1" x14ac:dyDescent="0.25">
      <c r="A165" s="211"/>
      <c r="B165" s="152">
        <v>24</v>
      </c>
      <c r="C165" s="65" t="s">
        <v>24</v>
      </c>
      <c r="D165" s="51" t="s">
        <v>79</v>
      </c>
      <c r="E165" s="178" t="s">
        <v>66</v>
      </c>
      <c r="F165" s="64" t="s">
        <v>5</v>
      </c>
      <c r="G165" s="83">
        <f>G167</f>
        <v>15</v>
      </c>
      <c r="H165" s="272"/>
      <c r="I165" s="67">
        <f t="shared" si="3"/>
        <v>0</v>
      </c>
      <c r="K165" s="63">
        <v>3.2000000000000003E-4</v>
      </c>
      <c r="L165" s="63">
        <f>K165*G165</f>
        <v>4.8000000000000004E-3</v>
      </c>
    </row>
    <row r="166" spans="1:12" s="1" customFormat="1" x14ac:dyDescent="0.25">
      <c r="A166" s="212"/>
      <c r="B166" s="143"/>
      <c r="C166" s="12" t="s">
        <v>26</v>
      </c>
      <c r="D166" s="16"/>
      <c r="E166" s="44" t="s">
        <v>65</v>
      </c>
      <c r="F166" s="6"/>
      <c r="G166" s="81"/>
      <c r="H166" s="277"/>
      <c r="I166" s="10"/>
      <c r="L166" s="63"/>
    </row>
    <row r="167" spans="1:12" s="1" customFormat="1" x14ac:dyDescent="0.25">
      <c r="A167" s="212"/>
      <c r="B167" s="126"/>
      <c r="C167" s="36" t="s">
        <v>26</v>
      </c>
      <c r="D167" s="48"/>
      <c r="E167" s="30" t="s">
        <v>168</v>
      </c>
      <c r="F167" s="61"/>
      <c r="G167" s="82">
        <f>5*G152</f>
        <v>15</v>
      </c>
      <c r="H167" s="277"/>
      <c r="I167" s="13"/>
      <c r="L167" s="63"/>
    </row>
    <row r="168" spans="1:12" x14ac:dyDescent="0.25">
      <c r="A168" s="210"/>
      <c r="B168" s="151">
        <v>25</v>
      </c>
      <c r="C168" s="7" t="s">
        <v>25</v>
      </c>
      <c r="D168" s="14" t="s">
        <v>80</v>
      </c>
      <c r="E168" s="175" t="s">
        <v>6</v>
      </c>
      <c r="F168" s="7" t="s">
        <v>7</v>
      </c>
      <c r="G168" s="80">
        <f>G170</f>
        <v>2.1</v>
      </c>
      <c r="H168" s="270"/>
      <c r="I168" s="8">
        <f t="shared" si="3"/>
        <v>0</v>
      </c>
      <c r="K168" s="55">
        <v>3.0000000000000001E-5</v>
      </c>
      <c r="L168" s="63">
        <f>K168*G168</f>
        <v>6.3E-5</v>
      </c>
    </row>
    <row r="169" spans="1:12" x14ac:dyDescent="0.25">
      <c r="A169" s="210"/>
      <c r="B169" s="143"/>
      <c r="C169" s="12" t="s">
        <v>26</v>
      </c>
      <c r="D169" s="16"/>
      <c r="E169" s="41" t="s">
        <v>67</v>
      </c>
      <c r="F169" s="6"/>
      <c r="G169" s="81"/>
      <c r="H169" s="277"/>
      <c r="I169" s="10"/>
      <c r="L169" s="63"/>
    </row>
    <row r="170" spans="1:12" x14ac:dyDescent="0.25">
      <c r="A170" s="210"/>
      <c r="B170" s="143"/>
      <c r="C170" s="36" t="s">
        <v>26</v>
      </c>
      <c r="D170" s="15"/>
      <c r="E170" s="30" t="s">
        <v>169</v>
      </c>
      <c r="F170" s="6"/>
      <c r="G170" s="82">
        <v>2.1</v>
      </c>
      <c r="H170" s="277"/>
      <c r="I170" s="10"/>
      <c r="L170" s="63"/>
    </row>
    <row r="171" spans="1:12" s="63" customFormat="1" x14ac:dyDescent="0.25">
      <c r="A171" s="211"/>
      <c r="B171" s="152">
        <v>26</v>
      </c>
      <c r="C171" s="65" t="s">
        <v>24</v>
      </c>
      <c r="D171" s="51" t="s">
        <v>81</v>
      </c>
      <c r="E171" s="178" t="s">
        <v>160</v>
      </c>
      <c r="F171" s="64" t="s">
        <v>7</v>
      </c>
      <c r="G171" s="83">
        <f>G172</f>
        <v>3.12</v>
      </c>
      <c r="H171" s="272"/>
      <c r="I171" s="67">
        <f t="shared" si="3"/>
        <v>0</v>
      </c>
      <c r="K171" s="63">
        <v>5.0000000000000001E-4</v>
      </c>
      <c r="L171" s="63">
        <f>K171*G171</f>
        <v>1.5600000000000002E-3</v>
      </c>
    </row>
    <row r="172" spans="1:12" s="1" customFormat="1" x14ac:dyDescent="0.25">
      <c r="A172" s="212"/>
      <c r="B172" s="143"/>
      <c r="C172" s="12" t="s">
        <v>26</v>
      </c>
      <c r="D172" s="16"/>
      <c r="E172" s="30" t="s">
        <v>170</v>
      </c>
      <c r="F172" s="6"/>
      <c r="G172" s="86">
        <f>3*1.04</f>
        <v>3.12</v>
      </c>
      <c r="H172" s="277"/>
      <c r="I172" s="10"/>
      <c r="L172" s="63"/>
    </row>
    <row r="173" spans="1:12" x14ac:dyDescent="0.25">
      <c r="A173" s="210"/>
      <c r="B173" s="151">
        <v>27</v>
      </c>
      <c r="C173" s="7" t="s">
        <v>25</v>
      </c>
      <c r="D173" s="289" t="s">
        <v>82</v>
      </c>
      <c r="E173" s="249" t="s">
        <v>219</v>
      </c>
      <c r="F173" s="7" t="s">
        <v>0</v>
      </c>
      <c r="G173" s="80">
        <f>G175</f>
        <v>3</v>
      </c>
      <c r="H173" s="270"/>
      <c r="I173" s="8">
        <f t="shared" si="3"/>
        <v>0</v>
      </c>
      <c r="L173" s="63"/>
    </row>
    <row r="174" spans="1:12" x14ac:dyDescent="0.25">
      <c r="A174" s="210"/>
      <c r="B174" s="143"/>
      <c r="C174" s="12" t="s">
        <v>26</v>
      </c>
      <c r="D174" s="16"/>
      <c r="E174" s="290" t="s">
        <v>171</v>
      </c>
      <c r="F174" s="6"/>
      <c r="G174" s="81"/>
      <c r="H174" s="277"/>
      <c r="I174" s="10"/>
      <c r="L174" s="63"/>
    </row>
    <row r="175" spans="1:12" x14ac:dyDescent="0.25">
      <c r="A175" s="210"/>
      <c r="B175" s="143"/>
      <c r="C175" s="36" t="s">
        <v>26</v>
      </c>
      <c r="D175" s="15"/>
      <c r="E175" s="30">
        <v>3</v>
      </c>
      <c r="F175" s="6"/>
      <c r="G175" s="82">
        <f>G152</f>
        <v>3</v>
      </c>
      <c r="H175" s="277"/>
      <c r="I175" s="10"/>
      <c r="L175" s="63"/>
    </row>
    <row r="176" spans="1:12" x14ac:dyDescent="0.25">
      <c r="A176" s="210"/>
      <c r="B176" s="151">
        <v>28</v>
      </c>
      <c r="C176" s="7" t="s">
        <v>25</v>
      </c>
      <c r="D176" s="14" t="s">
        <v>83</v>
      </c>
      <c r="E176" s="175" t="s">
        <v>8</v>
      </c>
      <c r="F176" s="7" t="s">
        <v>0</v>
      </c>
      <c r="G176" s="80">
        <f>G152</f>
        <v>3</v>
      </c>
      <c r="H176" s="270"/>
      <c r="I176" s="8">
        <f t="shared" si="3"/>
        <v>0</v>
      </c>
      <c r="L176" s="63"/>
    </row>
    <row r="177" spans="1:12" x14ac:dyDescent="0.25">
      <c r="A177" s="210"/>
      <c r="B177" s="143"/>
      <c r="C177" s="12" t="s">
        <v>26</v>
      </c>
      <c r="D177" s="16"/>
      <c r="E177" s="30" t="s">
        <v>172</v>
      </c>
      <c r="F177" s="6"/>
      <c r="G177" s="86">
        <f>G152</f>
        <v>3</v>
      </c>
      <c r="H177" s="277"/>
      <c r="I177" s="10"/>
      <c r="L177" s="63"/>
    </row>
    <row r="178" spans="1:12" x14ac:dyDescent="0.25">
      <c r="A178" s="210"/>
      <c r="B178" s="151">
        <v>29</v>
      </c>
      <c r="C178" s="7" t="s">
        <v>25</v>
      </c>
      <c r="D178" s="14" t="s">
        <v>84</v>
      </c>
      <c r="E178" s="175" t="s">
        <v>9</v>
      </c>
      <c r="F178" s="7" t="s">
        <v>7</v>
      </c>
      <c r="G178" s="80">
        <f>G180</f>
        <v>3.9799500000000005</v>
      </c>
      <c r="H178" s="270"/>
      <c r="I178" s="8">
        <f t="shared" si="3"/>
        <v>0</v>
      </c>
      <c r="L178" s="63"/>
    </row>
    <row r="179" spans="1:12" x14ac:dyDescent="0.25">
      <c r="A179" s="210"/>
      <c r="B179" s="143"/>
      <c r="C179" s="12" t="s">
        <v>26</v>
      </c>
      <c r="D179" s="16"/>
      <c r="E179" s="41" t="s">
        <v>188</v>
      </c>
      <c r="F179" s="6"/>
      <c r="G179" s="81"/>
      <c r="H179" s="277"/>
      <c r="I179" s="10"/>
      <c r="L179" s="63"/>
    </row>
    <row r="180" spans="1:12" x14ac:dyDescent="0.25">
      <c r="A180" s="210"/>
      <c r="B180" s="143"/>
      <c r="C180" s="36" t="s">
        <v>26</v>
      </c>
      <c r="D180" s="52" t="s">
        <v>68</v>
      </c>
      <c r="E180" s="153" t="s">
        <v>173</v>
      </c>
      <c r="F180" s="6"/>
      <c r="G180" s="82">
        <f>0.65*0.65*3.14*3</f>
        <v>3.9799500000000005</v>
      </c>
      <c r="H180" s="277"/>
      <c r="I180" s="10"/>
      <c r="L180" s="63"/>
    </row>
    <row r="181" spans="1:12" s="63" customFormat="1" x14ac:dyDescent="0.25">
      <c r="A181" s="211"/>
      <c r="B181" s="152">
        <v>30</v>
      </c>
      <c r="C181" s="65" t="s">
        <v>24</v>
      </c>
      <c r="D181" s="51" t="s">
        <v>85</v>
      </c>
      <c r="E181" s="178" t="s">
        <v>36</v>
      </c>
      <c r="F181" s="64" t="s">
        <v>10</v>
      </c>
      <c r="G181" s="83">
        <f>G182</f>
        <v>0.41391480000000014</v>
      </c>
      <c r="H181" s="272"/>
      <c r="I181" s="67">
        <f t="shared" si="3"/>
        <v>0</v>
      </c>
      <c r="K181" s="63">
        <v>0.2</v>
      </c>
      <c r="L181" s="63">
        <f>K181*G181</f>
        <v>8.278296000000003E-2</v>
      </c>
    </row>
    <row r="182" spans="1:12" s="1" customFormat="1" x14ac:dyDescent="0.25">
      <c r="A182" s="212"/>
      <c r="B182" s="143"/>
      <c r="C182" s="12" t="s">
        <v>26</v>
      </c>
      <c r="D182" s="16"/>
      <c r="E182" s="30" t="s">
        <v>69</v>
      </c>
      <c r="F182" s="6"/>
      <c r="G182" s="88">
        <f>G178*0.1*1.04</f>
        <v>0.41391480000000014</v>
      </c>
      <c r="H182" s="277"/>
      <c r="I182" s="10"/>
      <c r="L182" s="63"/>
    </row>
    <row r="183" spans="1:12" x14ac:dyDescent="0.25">
      <c r="A183" s="210"/>
      <c r="B183" s="151">
        <v>31</v>
      </c>
      <c r="C183" s="7" t="s">
        <v>25</v>
      </c>
      <c r="D183" s="14" t="s">
        <v>86</v>
      </c>
      <c r="E183" s="175" t="s">
        <v>11</v>
      </c>
      <c r="F183" s="7" t="s">
        <v>12</v>
      </c>
      <c r="G183" s="200">
        <f>G185</f>
        <v>1.4999999999999999E-4</v>
      </c>
      <c r="H183" s="270"/>
      <c r="I183" s="8">
        <f t="shared" si="3"/>
        <v>0</v>
      </c>
      <c r="L183" s="63"/>
    </row>
    <row r="184" spans="1:12" x14ac:dyDescent="0.25">
      <c r="A184" s="210"/>
      <c r="B184" s="143"/>
      <c r="C184" s="12" t="s">
        <v>26</v>
      </c>
      <c r="D184" s="16"/>
      <c r="E184" s="41" t="s">
        <v>174</v>
      </c>
      <c r="F184" s="6"/>
      <c r="G184" s="96"/>
      <c r="H184" s="277"/>
      <c r="I184" s="10"/>
      <c r="L184" s="63"/>
    </row>
    <row r="185" spans="1:12" x14ac:dyDescent="0.25">
      <c r="A185" s="210"/>
      <c r="B185" s="143"/>
      <c r="C185" s="36" t="s">
        <v>26</v>
      </c>
      <c r="D185" s="52"/>
      <c r="E185" s="153" t="s">
        <v>175</v>
      </c>
      <c r="F185" s="6"/>
      <c r="G185" s="97">
        <f>3*5*0.01*0.001</f>
        <v>1.4999999999999999E-4</v>
      </c>
      <c r="H185" s="277"/>
      <c r="I185" s="10"/>
      <c r="L185" s="63"/>
    </row>
    <row r="186" spans="1:12" s="63" customFormat="1" x14ac:dyDescent="0.25">
      <c r="A186" s="211"/>
      <c r="B186" s="152">
        <v>32</v>
      </c>
      <c r="C186" s="65" t="s">
        <v>24</v>
      </c>
      <c r="D186" s="51" t="s">
        <v>87</v>
      </c>
      <c r="E186" s="178" t="s">
        <v>39</v>
      </c>
      <c r="F186" s="64" t="s">
        <v>0</v>
      </c>
      <c r="G186" s="83">
        <f>G188</f>
        <v>15</v>
      </c>
      <c r="H186" s="272"/>
      <c r="I186" s="67">
        <f t="shared" si="3"/>
        <v>0</v>
      </c>
      <c r="K186" s="63">
        <v>1.0000000000000001E-5</v>
      </c>
      <c r="L186" s="63">
        <f>K186*G186</f>
        <v>1.5000000000000001E-4</v>
      </c>
    </row>
    <row r="187" spans="1:12" s="1" customFormat="1" x14ac:dyDescent="0.25">
      <c r="A187" s="212"/>
      <c r="B187" s="143"/>
      <c r="C187" s="12" t="s">
        <v>26</v>
      </c>
      <c r="D187" s="16"/>
      <c r="E187" s="41" t="s">
        <v>174</v>
      </c>
      <c r="F187" s="6"/>
      <c r="G187" s="81"/>
      <c r="H187" s="277"/>
      <c r="I187" s="10"/>
      <c r="L187" s="63"/>
    </row>
    <row r="188" spans="1:12" s="1" customFormat="1" x14ac:dyDescent="0.25">
      <c r="A188" s="212"/>
      <c r="B188" s="143"/>
      <c r="C188" s="36" t="s">
        <v>26</v>
      </c>
      <c r="D188" s="52"/>
      <c r="E188" s="153" t="s">
        <v>168</v>
      </c>
      <c r="F188" s="6"/>
      <c r="G188" s="82">
        <v>15</v>
      </c>
      <c r="H188" s="277"/>
      <c r="I188" s="10"/>
      <c r="L188" s="63"/>
    </row>
    <row r="189" spans="1:12" x14ac:dyDescent="0.25">
      <c r="A189" s="210"/>
      <c r="B189" s="151">
        <v>33</v>
      </c>
      <c r="C189" s="7" t="s">
        <v>25</v>
      </c>
      <c r="D189" s="289" t="s">
        <v>88</v>
      </c>
      <c r="E189" s="248" t="s">
        <v>70</v>
      </c>
      <c r="F189" s="7" t="s">
        <v>10</v>
      </c>
      <c r="G189" s="80">
        <f>G191</f>
        <v>1.5000000000000002</v>
      </c>
      <c r="H189" s="270"/>
      <c r="I189" s="8">
        <f t="shared" si="3"/>
        <v>0</v>
      </c>
      <c r="L189" s="63"/>
    </row>
    <row r="190" spans="1:12" x14ac:dyDescent="0.25">
      <c r="A190" s="210"/>
      <c r="B190" s="143"/>
      <c r="C190" s="12" t="s">
        <v>26</v>
      </c>
      <c r="D190" s="16"/>
      <c r="E190" s="290" t="s">
        <v>176</v>
      </c>
      <c r="F190" s="6"/>
      <c r="G190" s="81"/>
      <c r="H190" s="277"/>
      <c r="I190" s="10"/>
      <c r="L190" s="63"/>
    </row>
    <row r="191" spans="1:12" s="9" customFormat="1" x14ac:dyDescent="0.25">
      <c r="A191" s="208"/>
      <c r="B191" s="143"/>
      <c r="C191" s="12" t="s">
        <v>26</v>
      </c>
      <c r="D191" s="16"/>
      <c r="E191" s="30" t="s">
        <v>22</v>
      </c>
      <c r="F191" s="6"/>
      <c r="G191" s="82">
        <f>3*0.1*5</f>
        <v>1.5000000000000002</v>
      </c>
      <c r="H191" s="277"/>
      <c r="I191" s="10"/>
      <c r="L191" s="63"/>
    </row>
    <row r="192" spans="1:12" x14ac:dyDescent="0.25">
      <c r="A192" s="210"/>
      <c r="B192" s="151">
        <v>34</v>
      </c>
      <c r="C192" s="7" t="s">
        <v>25</v>
      </c>
      <c r="D192" s="14" t="s">
        <v>220</v>
      </c>
      <c r="E192" s="175" t="s">
        <v>13</v>
      </c>
      <c r="F192" s="7" t="s">
        <v>10</v>
      </c>
      <c r="G192" s="80">
        <f>G189</f>
        <v>1.5000000000000002</v>
      </c>
      <c r="H192" s="270"/>
      <c r="I192" s="8">
        <f t="shared" si="3"/>
        <v>0</v>
      </c>
      <c r="L192" s="63"/>
    </row>
    <row r="193" spans="1:12" x14ac:dyDescent="0.25">
      <c r="A193" s="210"/>
      <c r="B193" s="151">
        <v>35</v>
      </c>
      <c r="C193" s="7" t="s">
        <v>25</v>
      </c>
      <c r="D193" s="14" t="s">
        <v>90</v>
      </c>
      <c r="E193" s="175" t="s">
        <v>14</v>
      </c>
      <c r="F193" s="7" t="s">
        <v>10</v>
      </c>
      <c r="G193" s="80">
        <f>G189</f>
        <v>1.5000000000000002</v>
      </c>
      <c r="H193" s="270"/>
      <c r="I193" s="8">
        <f t="shared" si="3"/>
        <v>0</v>
      </c>
      <c r="L193" s="63"/>
    </row>
    <row r="194" spans="1:12" x14ac:dyDescent="0.25">
      <c r="A194" s="210"/>
      <c r="B194" s="143"/>
      <c r="C194" s="12" t="s">
        <v>26</v>
      </c>
      <c r="D194" s="16"/>
      <c r="E194" s="44" t="s">
        <v>71</v>
      </c>
      <c r="F194" s="6"/>
      <c r="G194" s="81"/>
      <c r="H194" s="277"/>
      <c r="I194" s="10"/>
      <c r="L194" s="63"/>
    </row>
    <row r="195" spans="1:12" x14ac:dyDescent="0.25">
      <c r="A195" s="210"/>
      <c r="B195" s="151">
        <v>36</v>
      </c>
      <c r="C195" s="7" t="s">
        <v>25</v>
      </c>
      <c r="D195" s="14" t="s">
        <v>91</v>
      </c>
      <c r="E195" s="175" t="s">
        <v>15</v>
      </c>
      <c r="F195" s="7" t="s">
        <v>10</v>
      </c>
      <c r="G195" s="80">
        <f>G197</f>
        <v>0.19075500000000001</v>
      </c>
      <c r="H195" s="270"/>
      <c r="I195" s="8">
        <f t="shared" si="3"/>
        <v>0</v>
      </c>
      <c r="K195" s="55">
        <v>1.9205000000000001</v>
      </c>
      <c r="L195" s="63">
        <f>K195*G195</f>
        <v>0.36634497750000006</v>
      </c>
    </row>
    <row r="196" spans="1:12" x14ac:dyDescent="0.25">
      <c r="A196" s="210"/>
      <c r="B196" s="143"/>
      <c r="C196" s="12" t="s">
        <v>26</v>
      </c>
      <c r="D196" s="16"/>
      <c r="E196" s="44" t="s">
        <v>72</v>
      </c>
      <c r="F196" s="6"/>
      <c r="G196" s="81"/>
      <c r="H196" s="277"/>
      <c r="I196" s="10"/>
      <c r="L196" s="63"/>
    </row>
    <row r="197" spans="1:12" x14ac:dyDescent="0.25">
      <c r="A197" s="210"/>
      <c r="B197" s="143"/>
      <c r="C197" s="12" t="s">
        <v>26</v>
      </c>
      <c r="D197" s="16"/>
      <c r="E197" s="153" t="s">
        <v>177</v>
      </c>
      <c r="F197" s="6"/>
      <c r="G197" s="82">
        <f>3*3.14*0.45*0.45*0.1</f>
        <v>0.19075500000000001</v>
      </c>
      <c r="H197" s="277"/>
      <c r="I197" s="10"/>
      <c r="L197" s="63"/>
    </row>
    <row r="198" spans="1:12" x14ac:dyDescent="0.25">
      <c r="A198" s="210"/>
      <c r="B198" s="151">
        <v>37</v>
      </c>
      <c r="C198" s="7" t="s">
        <v>25</v>
      </c>
      <c r="D198" s="14" t="s">
        <v>92</v>
      </c>
      <c r="E198" s="175" t="s">
        <v>53</v>
      </c>
      <c r="F198" s="7" t="s">
        <v>12</v>
      </c>
      <c r="G198" s="163">
        <f>L137</f>
        <v>1.1178309375000002</v>
      </c>
      <c r="H198" s="270"/>
      <c r="I198" s="8">
        <f t="shared" si="3"/>
        <v>0</v>
      </c>
      <c r="L198" s="63"/>
    </row>
    <row r="199" spans="1:12" x14ac:dyDescent="0.25">
      <c r="A199" s="210"/>
      <c r="B199" s="126"/>
      <c r="C199" s="61"/>
      <c r="D199" s="48"/>
      <c r="E199" s="172"/>
      <c r="F199" s="61"/>
      <c r="G199" s="81"/>
      <c r="H199" s="13"/>
      <c r="I199" s="13"/>
      <c r="L199" s="63"/>
    </row>
    <row r="200" spans="1:12" x14ac:dyDescent="0.25">
      <c r="A200" s="210"/>
      <c r="B200" s="126"/>
      <c r="C200" s="61"/>
      <c r="D200" s="48"/>
      <c r="E200" s="172"/>
      <c r="F200" s="61"/>
      <c r="G200" s="61"/>
      <c r="H200" s="13"/>
      <c r="I200" s="13"/>
      <c r="L200" s="63"/>
    </row>
    <row r="201" spans="1:12" s="3" customFormat="1" ht="19.5" x14ac:dyDescent="0.25">
      <c r="A201" s="207"/>
      <c r="B201" s="139"/>
      <c r="C201" s="140"/>
      <c r="D201" s="141" t="s">
        <v>149</v>
      </c>
      <c r="E201" s="173" t="s">
        <v>161</v>
      </c>
      <c r="F201" s="140"/>
      <c r="G201" s="140"/>
      <c r="H201" s="142" t="s">
        <v>216</v>
      </c>
      <c r="I201" s="142">
        <f>SUM(I203:I246)</f>
        <v>0</v>
      </c>
      <c r="L201" s="89">
        <f>SUM(L202:L246)</f>
        <v>7.8934399999999991</v>
      </c>
    </row>
    <row r="202" spans="1:12" s="3" customFormat="1" ht="19.5" x14ac:dyDescent="0.25">
      <c r="A202" s="207"/>
      <c r="B202" s="139"/>
      <c r="C202" s="140"/>
      <c r="D202" s="154"/>
      <c r="E202" s="173"/>
      <c r="F202" s="140"/>
      <c r="G202" s="155"/>
      <c r="H202" s="142"/>
      <c r="I202" s="142"/>
      <c r="L202" s="63"/>
    </row>
    <row r="203" spans="1:12" x14ac:dyDescent="0.25">
      <c r="A203" s="210"/>
      <c r="B203" s="151">
        <v>38</v>
      </c>
      <c r="C203" s="72" t="s">
        <v>25</v>
      </c>
      <c r="D203" s="21" t="s">
        <v>93</v>
      </c>
      <c r="E203" s="22" t="s">
        <v>191</v>
      </c>
      <c r="F203" s="23" t="s">
        <v>7</v>
      </c>
      <c r="G203" s="100">
        <v>32</v>
      </c>
      <c r="H203" s="265"/>
      <c r="I203" s="8">
        <f>H203*G203</f>
        <v>0</v>
      </c>
      <c r="L203" s="63"/>
    </row>
    <row r="204" spans="1:12" x14ac:dyDescent="0.25">
      <c r="A204" s="210"/>
      <c r="B204" s="156"/>
      <c r="C204" s="230" t="s">
        <v>26</v>
      </c>
      <c r="D204" s="231" t="s">
        <v>103</v>
      </c>
      <c r="E204" s="41" t="s">
        <v>192</v>
      </c>
      <c r="F204" s="232"/>
      <c r="G204" s="233" t="s">
        <v>103</v>
      </c>
      <c r="H204" s="266"/>
      <c r="I204" s="232"/>
      <c r="L204" s="63"/>
    </row>
    <row r="205" spans="1:12" s="9" customFormat="1" x14ac:dyDescent="0.25">
      <c r="A205" s="208"/>
      <c r="B205" s="156"/>
      <c r="C205" s="230" t="s">
        <v>26</v>
      </c>
      <c r="D205" s="234" t="s">
        <v>193</v>
      </c>
      <c r="E205" s="71" t="s">
        <v>206</v>
      </c>
      <c r="F205" s="235"/>
      <c r="G205" s="236">
        <v>32</v>
      </c>
      <c r="H205" s="267"/>
      <c r="I205" s="235"/>
      <c r="L205" s="63"/>
    </row>
    <row r="206" spans="1:12" x14ac:dyDescent="0.25">
      <c r="A206" s="210"/>
      <c r="B206" s="151">
        <v>39</v>
      </c>
      <c r="C206" s="72" t="s">
        <v>25</v>
      </c>
      <c r="D206" s="21" t="s">
        <v>194</v>
      </c>
      <c r="E206" s="22" t="s">
        <v>195</v>
      </c>
      <c r="F206" s="23" t="s">
        <v>7</v>
      </c>
      <c r="G206" s="100">
        <v>32</v>
      </c>
      <c r="H206" s="265"/>
      <c r="I206" s="8">
        <f>H206*G206</f>
        <v>0</v>
      </c>
      <c r="L206" s="63"/>
    </row>
    <row r="207" spans="1:12" x14ac:dyDescent="0.25">
      <c r="A207" s="210"/>
      <c r="B207" s="156"/>
      <c r="C207" s="230" t="s">
        <v>26</v>
      </c>
      <c r="D207" s="234" t="s">
        <v>103</v>
      </c>
      <c r="E207" s="71" t="s">
        <v>205</v>
      </c>
      <c r="F207" s="235"/>
      <c r="G207" s="236">
        <v>32</v>
      </c>
      <c r="H207" s="267"/>
      <c r="I207" s="235"/>
      <c r="L207" s="63"/>
    </row>
    <row r="208" spans="1:12" s="9" customFormat="1" x14ac:dyDescent="0.25">
      <c r="A208" s="208"/>
      <c r="B208" s="152">
        <v>40</v>
      </c>
      <c r="C208" s="237" t="s">
        <v>24</v>
      </c>
      <c r="D208" s="238" t="s">
        <v>196</v>
      </c>
      <c r="E208" s="25" t="s">
        <v>197</v>
      </c>
      <c r="F208" s="26" t="s">
        <v>10</v>
      </c>
      <c r="G208" s="239">
        <f>G203*0.5</f>
        <v>16</v>
      </c>
      <c r="H208" s="268"/>
      <c r="I208" s="67">
        <f>H208*G208</f>
        <v>0</v>
      </c>
      <c r="K208" s="63">
        <v>0.22</v>
      </c>
      <c r="L208" s="63">
        <f>K208*G208</f>
        <v>3.52</v>
      </c>
    </row>
    <row r="209" spans="1:12" x14ac:dyDescent="0.25">
      <c r="A209" s="210"/>
      <c r="B209" s="156"/>
      <c r="C209" s="230" t="s">
        <v>26</v>
      </c>
      <c r="D209" s="234" t="s">
        <v>103</v>
      </c>
      <c r="E209" s="71" t="s">
        <v>198</v>
      </c>
      <c r="F209" s="235"/>
      <c r="G209" s="236">
        <f>G208</f>
        <v>16</v>
      </c>
      <c r="H209" s="267"/>
      <c r="I209" s="235"/>
      <c r="L209" s="63"/>
    </row>
    <row r="210" spans="1:12" x14ac:dyDescent="0.25">
      <c r="A210" s="210"/>
      <c r="B210" s="151">
        <v>41</v>
      </c>
      <c r="C210" s="72" t="s">
        <v>25</v>
      </c>
      <c r="D210" s="21" t="s">
        <v>94</v>
      </c>
      <c r="E210" s="22" t="s">
        <v>199</v>
      </c>
      <c r="F210" s="23" t="s">
        <v>7</v>
      </c>
      <c r="G210" s="100">
        <f>G203</f>
        <v>32</v>
      </c>
      <c r="H210" s="265"/>
      <c r="I210" s="8">
        <f>H210*G210</f>
        <v>0</v>
      </c>
      <c r="J210" s="9"/>
      <c r="K210" s="219"/>
      <c r="L210" s="63"/>
    </row>
    <row r="211" spans="1:12" s="9" customFormat="1" x14ac:dyDescent="0.25">
      <c r="A211" s="208"/>
      <c r="B211" s="156"/>
      <c r="C211" s="230" t="s">
        <v>26</v>
      </c>
      <c r="D211" s="234" t="s">
        <v>103</v>
      </c>
      <c r="E211" s="71" t="s">
        <v>200</v>
      </c>
      <c r="F211" s="235"/>
      <c r="G211" s="236">
        <f>G210</f>
        <v>32</v>
      </c>
      <c r="H211" s="267"/>
      <c r="I211" s="235"/>
      <c r="L211" s="63"/>
    </row>
    <row r="212" spans="1:12" s="63" customFormat="1" x14ac:dyDescent="0.25">
      <c r="A212" s="211"/>
      <c r="B212" s="151">
        <v>42</v>
      </c>
      <c r="C212" s="72" t="s">
        <v>25</v>
      </c>
      <c r="D212" s="21" t="s">
        <v>201</v>
      </c>
      <c r="E212" s="22" t="s">
        <v>202</v>
      </c>
      <c r="F212" s="23" t="s">
        <v>7</v>
      </c>
      <c r="G212" s="100">
        <f>G203</f>
        <v>32</v>
      </c>
      <c r="H212" s="265"/>
      <c r="I212" s="8">
        <f>H212*G212</f>
        <v>0</v>
      </c>
    </row>
    <row r="213" spans="1:12" s="70" customFormat="1" x14ac:dyDescent="0.25">
      <c r="A213" s="213"/>
      <c r="B213" s="156"/>
      <c r="C213" s="230" t="s">
        <v>26</v>
      </c>
      <c r="D213" s="234" t="s">
        <v>103</v>
      </c>
      <c r="E213" s="71" t="s">
        <v>200</v>
      </c>
      <c r="F213" s="235"/>
      <c r="G213" s="236">
        <f>G203</f>
        <v>32</v>
      </c>
      <c r="H213" s="267"/>
      <c r="I213" s="235"/>
      <c r="L213" s="63"/>
    </row>
    <row r="214" spans="1:12" x14ac:dyDescent="0.25">
      <c r="A214" s="210"/>
      <c r="B214" s="151">
        <v>43</v>
      </c>
      <c r="C214" s="72" t="s">
        <v>25</v>
      </c>
      <c r="D214" s="21" t="s">
        <v>51</v>
      </c>
      <c r="E214" s="22" t="s">
        <v>45</v>
      </c>
      <c r="F214" s="23" t="s">
        <v>7</v>
      </c>
      <c r="G214" s="100">
        <f>G203*2</f>
        <v>64</v>
      </c>
      <c r="H214" s="265"/>
      <c r="I214" s="8">
        <f>H214*G214</f>
        <v>0</v>
      </c>
      <c r="L214" s="63"/>
    </row>
    <row r="215" spans="1:12" s="70" customFormat="1" x14ac:dyDescent="0.25">
      <c r="A215" s="213"/>
      <c r="B215" s="156"/>
      <c r="C215" s="230" t="s">
        <v>26</v>
      </c>
      <c r="D215" s="234" t="s">
        <v>103</v>
      </c>
      <c r="E215" s="71" t="s">
        <v>203</v>
      </c>
      <c r="F215" s="235"/>
      <c r="G215" s="236">
        <f>G203</f>
        <v>32</v>
      </c>
      <c r="H215" s="267"/>
      <c r="I215" s="235"/>
      <c r="L215" s="63"/>
    </row>
    <row r="216" spans="1:12" s="70" customFormat="1" x14ac:dyDescent="0.25">
      <c r="A216" s="213"/>
      <c r="B216" s="156"/>
      <c r="C216" s="230" t="s">
        <v>26</v>
      </c>
      <c r="D216" s="234" t="s">
        <v>103</v>
      </c>
      <c r="E216" s="71" t="s">
        <v>204</v>
      </c>
      <c r="F216" s="235"/>
      <c r="G216" s="236">
        <f>G203</f>
        <v>32</v>
      </c>
      <c r="H216" s="267"/>
      <c r="I216" s="235"/>
      <c r="L216" s="63"/>
    </row>
    <row r="217" spans="1:12" x14ac:dyDescent="0.25">
      <c r="A217" s="210"/>
      <c r="B217" s="156"/>
      <c r="C217" s="230" t="s">
        <v>26</v>
      </c>
      <c r="D217" s="243" t="s">
        <v>103</v>
      </c>
      <c r="E217" s="31" t="s">
        <v>50</v>
      </c>
      <c r="F217" s="244"/>
      <c r="G217" s="245">
        <f>G215+G216</f>
        <v>64</v>
      </c>
      <c r="H217" s="269"/>
      <c r="I217" s="244"/>
      <c r="L217" s="63"/>
    </row>
    <row r="218" spans="1:12" x14ac:dyDescent="0.25">
      <c r="A218" s="210"/>
      <c r="B218" s="151">
        <v>44</v>
      </c>
      <c r="C218" s="7" t="s">
        <v>25</v>
      </c>
      <c r="D218" s="14" t="s">
        <v>95</v>
      </c>
      <c r="E218" s="175" t="s">
        <v>33</v>
      </c>
      <c r="F218" s="7" t="s">
        <v>0</v>
      </c>
      <c r="G218" s="80">
        <v>133</v>
      </c>
      <c r="H218" s="270"/>
      <c r="I218" s="8">
        <f t="shared" ref="I218:I246" si="4">H218*G218</f>
        <v>0</v>
      </c>
      <c r="L218" s="63"/>
    </row>
    <row r="219" spans="1:12" s="70" customFormat="1" x14ac:dyDescent="0.25">
      <c r="A219" s="213"/>
      <c r="B219" s="157"/>
      <c r="C219" s="12" t="s">
        <v>26</v>
      </c>
      <c r="D219" s="49"/>
      <c r="E219" s="30" t="s">
        <v>189</v>
      </c>
      <c r="F219" s="76"/>
      <c r="G219" s="82">
        <f>G218</f>
        <v>133</v>
      </c>
      <c r="H219" s="271"/>
      <c r="I219" s="77"/>
      <c r="L219" s="63"/>
    </row>
    <row r="220" spans="1:12" s="63" customFormat="1" x14ac:dyDescent="0.25">
      <c r="A220" s="211"/>
      <c r="B220" s="152">
        <v>45</v>
      </c>
      <c r="C220" s="65" t="s">
        <v>24</v>
      </c>
      <c r="D220" s="66" t="s">
        <v>96</v>
      </c>
      <c r="E220" s="178" t="s">
        <v>178</v>
      </c>
      <c r="F220" s="64" t="s">
        <v>0</v>
      </c>
      <c r="G220" s="83">
        <v>133</v>
      </c>
      <c r="H220" s="272"/>
      <c r="I220" s="67">
        <f t="shared" si="4"/>
        <v>0</v>
      </c>
      <c r="K220" s="63">
        <v>2.7E-2</v>
      </c>
      <c r="L220" s="63">
        <f>K220*G220</f>
        <v>3.5909999999999997</v>
      </c>
    </row>
    <row r="221" spans="1:12" x14ac:dyDescent="0.25">
      <c r="A221" s="210"/>
      <c r="B221" s="151">
        <v>46</v>
      </c>
      <c r="C221" s="7" t="s">
        <v>25</v>
      </c>
      <c r="D221" s="14" t="s">
        <v>97</v>
      </c>
      <c r="E221" s="175" t="s">
        <v>34</v>
      </c>
      <c r="F221" s="7" t="s">
        <v>7</v>
      </c>
      <c r="G221" s="80">
        <f>G203</f>
        <v>32</v>
      </c>
      <c r="H221" s="270"/>
      <c r="I221" s="8">
        <f t="shared" si="4"/>
        <v>0</v>
      </c>
      <c r="L221" s="63"/>
    </row>
    <row r="222" spans="1:12" x14ac:dyDescent="0.25">
      <c r="A222" s="210"/>
      <c r="B222" s="151">
        <v>47</v>
      </c>
      <c r="C222" s="7" t="s">
        <v>25</v>
      </c>
      <c r="D222" s="14" t="s">
        <v>98</v>
      </c>
      <c r="E222" s="175" t="s">
        <v>35</v>
      </c>
      <c r="F222" s="7" t="s">
        <v>7</v>
      </c>
      <c r="G222" s="80">
        <f>G203</f>
        <v>32</v>
      </c>
      <c r="H222" s="270"/>
      <c r="I222" s="8">
        <f t="shared" si="4"/>
        <v>0</v>
      </c>
      <c r="L222" s="63"/>
    </row>
    <row r="223" spans="1:12" x14ac:dyDescent="0.25">
      <c r="A223" s="210"/>
      <c r="B223" s="151">
        <v>48</v>
      </c>
      <c r="C223" s="7" t="s">
        <v>25</v>
      </c>
      <c r="D223" s="14" t="s">
        <v>99</v>
      </c>
      <c r="E223" s="175" t="s">
        <v>9</v>
      </c>
      <c r="F223" s="7" t="s">
        <v>7</v>
      </c>
      <c r="G223" s="80">
        <f>G203</f>
        <v>32</v>
      </c>
      <c r="H223" s="270"/>
      <c r="I223" s="8">
        <f t="shared" si="4"/>
        <v>0</v>
      </c>
      <c r="L223" s="63"/>
    </row>
    <row r="224" spans="1:12" s="70" customFormat="1" x14ac:dyDescent="0.25">
      <c r="A224" s="213"/>
      <c r="B224" s="157"/>
      <c r="C224" s="12" t="s">
        <v>26</v>
      </c>
      <c r="D224" s="49"/>
      <c r="E224" s="44" t="s">
        <v>101</v>
      </c>
      <c r="F224" s="76"/>
      <c r="G224" s="84"/>
      <c r="H224" s="271"/>
      <c r="I224" s="77"/>
      <c r="L224" s="63"/>
    </row>
    <row r="225" spans="1:12" s="70" customFormat="1" x14ac:dyDescent="0.25">
      <c r="A225" s="213"/>
      <c r="B225" s="157"/>
      <c r="C225" s="12" t="s">
        <v>26</v>
      </c>
      <c r="D225" s="49"/>
      <c r="E225" s="71" t="s">
        <v>190</v>
      </c>
      <c r="F225" s="76"/>
      <c r="G225" s="82">
        <f>G203</f>
        <v>32</v>
      </c>
      <c r="H225" s="271"/>
      <c r="I225" s="77"/>
      <c r="L225" s="63"/>
    </row>
    <row r="226" spans="1:12" s="63" customFormat="1" x14ac:dyDescent="0.25">
      <c r="A226" s="211"/>
      <c r="B226" s="152">
        <v>49</v>
      </c>
      <c r="C226" s="65" t="s">
        <v>24</v>
      </c>
      <c r="D226" s="51" t="s">
        <v>85</v>
      </c>
      <c r="E226" s="178" t="s">
        <v>36</v>
      </c>
      <c r="F226" s="64" t="s">
        <v>10</v>
      </c>
      <c r="G226" s="83">
        <f>G223*0.1</f>
        <v>3.2</v>
      </c>
      <c r="H226" s="272"/>
      <c r="I226" s="67">
        <f t="shared" si="4"/>
        <v>0</v>
      </c>
      <c r="K226" s="63">
        <v>0.2</v>
      </c>
      <c r="L226" s="63">
        <f>K226*G226</f>
        <v>0.64000000000000012</v>
      </c>
    </row>
    <row r="227" spans="1:12" x14ac:dyDescent="0.25">
      <c r="A227" s="210"/>
      <c r="B227" s="151">
        <v>50</v>
      </c>
      <c r="C227" s="7" t="s">
        <v>25</v>
      </c>
      <c r="D227" s="14" t="s">
        <v>86</v>
      </c>
      <c r="E227" s="175" t="s">
        <v>11</v>
      </c>
      <c r="F227" s="7" t="s">
        <v>12</v>
      </c>
      <c r="G227" s="95">
        <f>0.14*0.001</f>
        <v>1.4000000000000001E-4</v>
      </c>
      <c r="H227" s="270"/>
      <c r="I227" s="8">
        <f t="shared" si="4"/>
        <v>0</v>
      </c>
      <c r="L227" s="63"/>
    </row>
    <row r="228" spans="1:12" s="78" customFormat="1" x14ac:dyDescent="0.25">
      <c r="A228" s="214"/>
      <c r="B228" s="157"/>
      <c r="C228" s="12" t="s">
        <v>26</v>
      </c>
      <c r="D228" s="49"/>
      <c r="E228" s="44" t="s">
        <v>37</v>
      </c>
      <c r="F228" s="76"/>
      <c r="G228" s="98"/>
      <c r="H228" s="271"/>
      <c r="I228" s="77"/>
      <c r="L228" s="63"/>
    </row>
    <row r="229" spans="1:12" s="78" customFormat="1" x14ac:dyDescent="0.25">
      <c r="A229" s="214"/>
      <c r="B229" s="157"/>
      <c r="C229" s="12" t="s">
        <v>26</v>
      </c>
      <c r="D229" s="49"/>
      <c r="E229" s="71" t="s">
        <v>179</v>
      </c>
      <c r="F229" s="76"/>
      <c r="G229" s="97">
        <f>G210*2*0.01*0.001</f>
        <v>6.4000000000000005E-4</v>
      </c>
      <c r="H229" s="271"/>
      <c r="I229" s="77"/>
      <c r="L229" s="63"/>
    </row>
    <row r="230" spans="1:12" s="63" customFormat="1" x14ac:dyDescent="0.25">
      <c r="A230" s="211"/>
      <c r="B230" s="152">
        <v>51</v>
      </c>
      <c r="C230" s="65" t="s">
        <v>24</v>
      </c>
      <c r="D230" s="66" t="s">
        <v>87</v>
      </c>
      <c r="E230" s="178" t="s">
        <v>38</v>
      </c>
      <c r="F230" s="64" t="s">
        <v>0</v>
      </c>
      <c r="G230" s="83">
        <f>G210*2</f>
        <v>64</v>
      </c>
      <c r="H230" s="272"/>
      <c r="I230" s="67">
        <f t="shared" si="4"/>
        <v>0</v>
      </c>
      <c r="K230" s="63">
        <v>1.0000000000000001E-5</v>
      </c>
      <c r="L230" s="63">
        <f>K230*G230</f>
        <v>6.4000000000000005E-4</v>
      </c>
    </row>
    <row r="231" spans="1:12" s="70" customFormat="1" x14ac:dyDescent="0.25">
      <c r="A231" s="213"/>
      <c r="B231" s="157"/>
      <c r="C231" s="12" t="s">
        <v>26</v>
      </c>
      <c r="D231" s="49"/>
      <c r="E231" s="71" t="s">
        <v>180</v>
      </c>
      <c r="F231" s="76"/>
      <c r="G231" s="82">
        <f>G230</f>
        <v>64</v>
      </c>
      <c r="H231" s="271"/>
      <c r="I231" s="77"/>
      <c r="L231" s="63"/>
    </row>
    <row r="232" spans="1:12" s="2" customFormat="1" x14ac:dyDescent="0.25">
      <c r="A232" s="215"/>
      <c r="B232" s="158">
        <v>52</v>
      </c>
      <c r="C232" s="4" t="s">
        <v>25</v>
      </c>
      <c r="D232" s="14" t="s">
        <v>88</v>
      </c>
      <c r="E232" s="175" t="s">
        <v>40</v>
      </c>
      <c r="F232" s="4" t="s">
        <v>10</v>
      </c>
      <c r="G232" s="85">
        <f>G210*0.02*5</f>
        <v>3.2</v>
      </c>
      <c r="H232" s="273"/>
      <c r="I232" s="5">
        <f t="shared" si="4"/>
        <v>0</v>
      </c>
      <c r="L232" s="63"/>
    </row>
    <row r="233" spans="1:12" s="78" customFormat="1" x14ac:dyDescent="0.25">
      <c r="A233" s="214"/>
      <c r="B233" s="157"/>
      <c r="C233" s="12" t="s">
        <v>26</v>
      </c>
      <c r="D233" s="49"/>
      <c r="E233" s="44" t="s">
        <v>43</v>
      </c>
      <c r="F233" s="76"/>
      <c r="G233" s="84"/>
      <c r="H233" s="271"/>
      <c r="I233" s="77"/>
      <c r="L233" s="63"/>
    </row>
    <row r="234" spans="1:12" s="78" customFormat="1" x14ac:dyDescent="0.25">
      <c r="A234" s="214"/>
      <c r="B234" s="157"/>
      <c r="C234" s="12" t="s">
        <v>26</v>
      </c>
      <c r="D234" s="49"/>
      <c r="E234" s="71" t="s">
        <v>100</v>
      </c>
      <c r="F234" s="76"/>
      <c r="G234" s="82">
        <f>G210*0.02*5</f>
        <v>3.2</v>
      </c>
      <c r="H234" s="271"/>
      <c r="I234" s="77"/>
      <c r="L234" s="63"/>
    </row>
    <row r="235" spans="1:12" s="2" customFormat="1" x14ac:dyDescent="0.25">
      <c r="A235" s="215"/>
      <c r="B235" s="158">
        <v>53</v>
      </c>
      <c r="C235" s="4" t="s">
        <v>25</v>
      </c>
      <c r="D235" s="14" t="s">
        <v>89</v>
      </c>
      <c r="E235" s="175" t="s">
        <v>41</v>
      </c>
      <c r="F235" s="4" t="s">
        <v>10</v>
      </c>
      <c r="G235" s="85">
        <f>G232</f>
        <v>3.2</v>
      </c>
      <c r="H235" s="273"/>
      <c r="I235" s="5">
        <f t="shared" si="4"/>
        <v>0</v>
      </c>
      <c r="L235" s="63"/>
    </row>
    <row r="236" spans="1:12" s="2" customFormat="1" x14ac:dyDescent="0.25">
      <c r="A236" s="215"/>
      <c r="B236" s="158">
        <v>54</v>
      </c>
      <c r="C236" s="4" t="s">
        <v>25</v>
      </c>
      <c r="D236" s="14" t="s">
        <v>90</v>
      </c>
      <c r="E236" s="175" t="s">
        <v>42</v>
      </c>
      <c r="F236" s="4" t="s">
        <v>10</v>
      </c>
      <c r="G236" s="85">
        <f>G235</f>
        <v>3.2</v>
      </c>
      <c r="H236" s="273"/>
      <c r="I236" s="5">
        <f t="shared" si="4"/>
        <v>0</v>
      </c>
      <c r="L236" s="63"/>
    </row>
    <row r="237" spans="1:12" s="79" customFormat="1" x14ac:dyDescent="0.25">
      <c r="A237" s="216"/>
      <c r="B237" s="157"/>
      <c r="C237" s="12" t="s">
        <v>26</v>
      </c>
      <c r="D237" s="49"/>
      <c r="E237" s="44" t="s">
        <v>102</v>
      </c>
      <c r="F237" s="76"/>
      <c r="G237" s="84"/>
      <c r="H237" s="271"/>
      <c r="I237" s="77"/>
      <c r="L237" s="63"/>
    </row>
    <row r="238" spans="1:12" s="2" customFormat="1" x14ac:dyDescent="0.25">
      <c r="A238" s="215"/>
      <c r="B238" s="158">
        <v>55</v>
      </c>
      <c r="C238" s="4" t="s">
        <v>25</v>
      </c>
      <c r="D238" s="14" t="s">
        <v>146</v>
      </c>
      <c r="E238" s="249" t="s">
        <v>181</v>
      </c>
      <c r="F238" s="4" t="s">
        <v>0</v>
      </c>
      <c r="G238" s="85">
        <v>20</v>
      </c>
      <c r="H238" s="273"/>
      <c r="I238" s="5">
        <f t="shared" si="4"/>
        <v>0</v>
      </c>
      <c r="J238" s="247"/>
      <c r="L238" s="63"/>
    </row>
    <row r="239" spans="1:12" s="63" customFormat="1" x14ac:dyDescent="0.25">
      <c r="A239" s="211"/>
      <c r="B239" s="152">
        <v>56</v>
      </c>
      <c r="C239" s="65" t="s">
        <v>24</v>
      </c>
      <c r="D239" s="51" t="s">
        <v>157</v>
      </c>
      <c r="E239" s="250" t="s">
        <v>156</v>
      </c>
      <c r="F239" s="64" t="s">
        <v>0</v>
      </c>
      <c r="G239" s="83">
        <v>20</v>
      </c>
      <c r="H239" s="272"/>
      <c r="I239" s="67">
        <f t="shared" si="4"/>
        <v>0</v>
      </c>
      <c r="K239" s="63">
        <v>7.0899999999999999E-3</v>
      </c>
      <c r="L239" s="63">
        <f>K239*G239</f>
        <v>0.14180000000000001</v>
      </c>
    </row>
    <row r="240" spans="1:12" s="2" customFormat="1" x14ac:dyDescent="0.25">
      <c r="A240" s="215"/>
      <c r="B240" s="158">
        <v>57</v>
      </c>
      <c r="C240" s="4" t="s">
        <v>25</v>
      </c>
      <c r="D240" s="14" t="s">
        <v>215</v>
      </c>
      <c r="E240" s="249" t="s">
        <v>211</v>
      </c>
      <c r="F240" s="4" t="s">
        <v>0</v>
      </c>
      <c r="G240" s="85">
        <f>G245</f>
        <v>266</v>
      </c>
      <c r="H240" s="273"/>
      <c r="I240" s="254">
        <f t="shared" si="4"/>
        <v>0</v>
      </c>
      <c r="L240" s="63"/>
    </row>
    <row r="241" spans="1:12" s="2" customFormat="1" x14ac:dyDescent="0.25">
      <c r="A241" s="215"/>
      <c r="B241" s="152">
        <v>58</v>
      </c>
      <c r="C241" s="65" t="s">
        <v>24</v>
      </c>
      <c r="D241" s="51"/>
      <c r="E241" s="250" t="s">
        <v>212</v>
      </c>
      <c r="F241" s="64" t="s">
        <v>213</v>
      </c>
      <c r="G241" s="83">
        <v>3.84</v>
      </c>
      <c r="H241" s="272"/>
      <c r="I241" s="67">
        <f>G241*H241</f>
        <v>0</v>
      </c>
      <c r="L241" s="63"/>
    </row>
    <row r="242" spans="1:12" s="2" customFormat="1" x14ac:dyDescent="0.25">
      <c r="A242" s="215"/>
      <c r="B242" s="240"/>
      <c r="C242" s="12" t="s">
        <v>26</v>
      </c>
      <c r="D242" s="241"/>
      <c r="E242" s="251" t="s">
        <v>214</v>
      </c>
      <c r="F242" s="252"/>
      <c r="G242" s="253"/>
      <c r="H242" s="274"/>
      <c r="I242" s="242"/>
      <c r="L242" s="63"/>
    </row>
    <row r="243" spans="1:12" s="2" customFormat="1" x14ac:dyDescent="0.25">
      <c r="A243" s="215"/>
      <c r="B243" s="159"/>
      <c r="C243" s="53"/>
      <c r="D243" s="103"/>
      <c r="E243" s="41" t="s">
        <v>150</v>
      </c>
      <c r="F243" s="53"/>
      <c r="G243" s="104"/>
      <c r="H243" s="275"/>
      <c r="I243" s="54"/>
      <c r="L243" s="63"/>
    </row>
    <row r="244" spans="1:12" s="2" customFormat="1" x14ac:dyDescent="0.25">
      <c r="A244" s="215"/>
      <c r="B244" s="159"/>
      <c r="C244" s="53"/>
      <c r="D244" s="103"/>
      <c r="E244" s="41" t="s">
        <v>210</v>
      </c>
      <c r="F244" s="53"/>
      <c r="G244" s="104"/>
      <c r="H244" s="275"/>
      <c r="I244" s="54"/>
      <c r="L244" s="63"/>
    </row>
    <row r="245" spans="1:12" s="2" customFormat="1" x14ac:dyDescent="0.25">
      <c r="A245" s="215"/>
      <c r="B245" s="159"/>
      <c r="C245" s="53"/>
      <c r="D245" s="103"/>
      <c r="E245" s="71" t="s">
        <v>182</v>
      </c>
      <c r="F245" s="53"/>
      <c r="G245" s="82">
        <f>G220*2</f>
        <v>266</v>
      </c>
      <c r="H245" s="275"/>
      <c r="I245" s="54"/>
      <c r="L245" s="63"/>
    </row>
    <row r="246" spans="1:12" s="2" customFormat="1" x14ac:dyDescent="0.25">
      <c r="A246" s="215"/>
      <c r="B246" s="158">
        <v>59</v>
      </c>
      <c r="C246" s="4" t="s">
        <v>25</v>
      </c>
      <c r="D246" s="14" t="s">
        <v>222</v>
      </c>
      <c r="E246" s="175" t="s">
        <v>221</v>
      </c>
      <c r="F246" s="4" t="s">
        <v>12</v>
      </c>
      <c r="G246" s="229">
        <f>L201</f>
        <v>7.8934399999999991</v>
      </c>
      <c r="H246" s="273"/>
      <c r="I246" s="5">
        <f t="shared" si="4"/>
        <v>0</v>
      </c>
      <c r="L246" s="63"/>
    </row>
    <row r="247" spans="1:12" s="2" customFormat="1" x14ac:dyDescent="0.25">
      <c r="A247" s="215"/>
      <c r="B247" s="221"/>
      <c r="C247" s="222"/>
      <c r="D247" s="223"/>
      <c r="E247" s="224"/>
      <c r="F247" s="222"/>
      <c r="G247" s="225"/>
      <c r="H247" s="276"/>
      <c r="I247" s="226"/>
      <c r="L247" s="63"/>
    </row>
    <row r="248" spans="1:12" x14ac:dyDescent="0.25">
      <c r="B248" s="61"/>
      <c r="C248" s="61"/>
      <c r="D248" s="48"/>
      <c r="E248" s="172"/>
      <c r="F248" s="61"/>
      <c r="G248" s="61"/>
      <c r="H248" s="13"/>
      <c r="I248" s="13"/>
      <c r="J248" s="62"/>
    </row>
    <row r="249" spans="1:12" x14ac:dyDescent="0.25">
      <c r="B249" s="61"/>
      <c r="C249" s="61"/>
      <c r="D249" s="48"/>
      <c r="E249" s="172"/>
      <c r="F249" s="61"/>
      <c r="G249" s="61"/>
      <c r="H249" s="13"/>
      <c r="I249" s="13"/>
      <c r="J249" s="62"/>
    </row>
    <row r="250" spans="1:12" x14ac:dyDescent="0.25">
      <c r="B250" s="61"/>
      <c r="C250" s="61"/>
      <c r="D250" s="48"/>
      <c r="E250" s="172"/>
      <c r="F250" s="61"/>
      <c r="G250" s="61"/>
      <c r="H250" s="13"/>
      <c r="I250" s="13"/>
      <c r="J250" s="62"/>
    </row>
    <row r="251" spans="1:12" x14ac:dyDescent="0.25">
      <c r="B251" s="61"/>
      <c r="C251" s="61"/>
      <c r="D251" s="48"/>
      <c r="E251" s="172"/>
      <c r="F251" s="61"/>
      <c r="G251" s="61"/>
      <c r="H251" s="13"/>
      <c r="I251" s="13"/>
      <c r="J251" s="62"/>
    </row>
    <row r="252" spans="1:12" x14ac:dyDescent="0.25">
      <c r="B252" s="61"/>
      <c r="C252" s="61"/>
      <c r="D252" s="48"/>
      <c r="E252" s="172"/>
      <c r="F252" s="61"/>
      <c r="G252" s="61"/>
      <c r="H252" s="13"/>
      <c r="I252" s="13"/>
      <c r="J252" s="62"/>
    </row>
  </sheetData>
  <customSheetViews>
    <customSheetView guid="{5AB769AC-A2DA-4EFB-A70C-8D1D8525D7CD}" scale="60" showPageBreaks="1" printArea="1" view="pageBreakPreview" topLeftCell="A61">
      <selection activeCell="C98" sqref="C98:C104"/>
      <rowBreaks count="10" manualBreakCount="10">
        <brk id="41" min="1" max="9" man="1"/>
        <brk id="79" min="1" max="9" man="1"/>
        <brk id="108" min="1" max="9" man="1"/>
        <brk id="153" min="1" max="9" man="1"/>
        <brk id="218" min="1" max="9" man="1"/>
        <brk id="264" min="1" max="9" man="1"/>
        <brk id="266" min="1" max="9" man="1"/>
        <brk id="309" min="1" max="9" man="1"/>
        <brk id="372" min="1" max="9" man="1"/>
        <brk id="412" min="1" max="9" man="1"/>
      </rowBreaks>
      <pageMargins left="0.59055118110236227" right="0.59055118110236227" top="0.70866141732283472" bottom="0.70866141732283472" header="0.31496062992125984" footer="0.31496062992125984"/>
      <printOptions horizontalCentered="1"/>
      <pageSetup paperSize="9" scale="65" orientation="landscape" r:id="rId1"/>
    </customSheetView>
  </customSheetViews>
  <mergeCells count="13">
    <mergeCell ref="E5:F5"/>
    <mergeCell ref="E83:F83"/>
    <mergeCell ref="E108:F108"/>
    <mergeCell ref="E87:F87"/>
    <mergeCell ref="E9:F9"/>
    <mergeCell ref="D113:G113"/>
    <mergeCell ref="D109:G109"/>
    <mergeCell ref="D111:G111"/>
    <mergeCell ref="E112:F112"/>
    <mergeCell ref="D6:E6"/>
    <mergeCell ref="D84:E84"/>
    <mergeCell ref="D10:E10"/>
    <mergeCell ref="D88:E88"/>
  </mergeCells>
  <printOptions horizontalCentered="1"/>
  <pageMargins left="0.59055118110236227" right="0.59055118110236227" top="0.70866141732283472" bottom="0.70866141732283472" header="0.31496062992125984" footer="0.31496062992125984"/>
  <pageSetup paperSize="9" scale="65" orientation="landscape" r:id="rId2"/>
  <headerFooter>
    <oddFooter>Stránka &amp;P z &amp;N</oddFooter>
  </headerFooter>
  <rowBreaks count="3" manualBreakCount="3">
    <brk id="42" min="1" max="9" man="1"/>
    <brk id="79" min="1" max="9" man="1"/>
    <brk id="10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řešení zeleně</vt:lpstr>
      <vt:lpstr>'řešení zeleně'!Názvy_tisku</vt:lpstr>
      <vt:lpstr>'řešení zeleně'!Oblast_tisku</vt:lpstr>
    </vt:vector>
  </TitlesOfParts>
  <Company>Sendler Babka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SB4</dc:creator>
  <cp:lastModifiedBy>Wurzelová Dana Ing.</cp:lastModifiedBy>
  <cp:lastPrinted>2019-09-23T11:20:21Z</cp:lastPrinted>
  <dcterms:created xsi:type="dcterms:W3CDTF">2019-09-16T10:42:03Z</dcterms:created>
  <dcterms:modified xsi:type="dcterms:W3CDTF">2020-02-03T13:46:41Z</dcterms:modified>
</cp:coreProperties>
</file>