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8680" yWindow="-120" windowWidth="29040" windowHeight="15840"/>
  </bookViews>
  <sheets>
    <sheet name="Pokyny pro vyplnění" sheetId="11" r:id="rId1"/>
    <sheet name="Stavba" sheetId="1" r:id="rId2"/>
    <sheet name="VzorPolozky" sheetId="10" state="hidden" r:id="rId3"/>
    <sheet name="01 01 Pol" sheetId="12" r:id="rId4"/>
    <sheet name="99 1 Pol" sheetId="13" r:id="rId5"/>
  </sheets>
  <externalReferences>
    <externalReference r:id="rId6"/>
  </externalReferences>
  <definedNames>
    <definedName name="CelkemDPHVypocet" localSheetId="1">Stavba!$H$45</definedName>
    <definedName name="CenaCelkem">Stavba!$G$29</definedName>
    <definedName name="CenaCelkemBezDPH">Stavba!$G$28</definedName>
    <definedName name="CenaCelkemVypocet" localSheetId="1">Stavba!$I$45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_xlnm.Print_Titles" localSheetId="4">'99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Pol'!$A$1:$X$82</definedName>
    <definedName name="_xlnm.Print_Area" localSheetId="4">'99 1 Pol'!$A$1:$X$50</definedName>
    <definedName name="_xlnm.Print_Area" localSheetId="1">Stavba!$A$1:$J$61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Stavba!$F$45</definedName>
    <definedName name="ZakladDPHZakl">Stavba!$G$25</definedName>
    <definedName name="ZakladDPHZaklVypocet" localSheetId="1">Stavba!$G$45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14210" fullCalcOnLoad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0" i="1"/>
  <c r="I59"/>
  <c r="I58"/>
  <c r="I57"/>
  <c r="I56"/>
  <c r="I55"/>
  <c r="I54"/>
  <c r="I53"/>
  <c r="I52"/>
  <c r="G44"/>
  <c r="F44"/>
  <c r="G43"/>
  <c r="F43"/>
  <c r="G42"/>
  <c r="F42"/>
  <c r="G41"/>
  <c r="F41"/>
  <c r="G39"/>
  <c r="F39"/>
  <c r="G49" i="13"/>
  <c r="BA38"/>
  <c r="BA35"/>
  <c r="BA33"/>
  <c r="BA31"/>
  <c r="BA25"/>
  <c r="BA22"/>
  <c r="BA20"/>
  <c r="BA15"/>
  <c r="BA10"/>
  <c r="G9"/>
  <c r="G16"/>
  <c r="G8"/>
  <c r="I9"/>
  <c r="I16"/>
  <c r="I8"/>
  <c r="K9"/>
  <c r="K16"/>
  <c r="K8"/>
  <c r="M9"/>
  <c r="M16"/>
  <c r="M8"/>
  <c r="O9"/>
  <c r="O16"/>
  <c r="O8"/>
  <c r="Q9"/>
  <c r="Q16"/>
  <c r="Q8"/>
  <c r="V9"/>
  <c r="V16"/>
  <c r="V8"/>
  <c r="G18"/>
  <c r="G21"/>
  <c r="G30"/>
  <c r="G32"/>
  <c r="G34"/>
  <c r="G17"/>
  <c r="I18"/>
  <c r="I21"/>
  <c r="I30"/>
  <c r="I32"/>
  <c r="I34"/>
  <c r="I17"/>
  <c r="K18"/>
  <c r="K21"/>
  <c r="K30"/>
  <c r="K32"/>
  <c r="K34"/>
  <c r="K17"/>
  <c r="M18"/>
  <c r="M21"/>
  <c r="M30"/>
  <c r="M32"/>
  <c r="M34"/>
  <c r="M17"/>
  <c r="O18"/>
  <c r="O21"/>
  <c r="O30"/>
  <c r="O32"/>
  <c r="O34"/>
  <c r="O17"/>
  <c r="Q18"/>
  <c r="Q21"/>
  <c r="Q30"/>
  <c r="Q32"/>
  <c r="Q34"/>
  <c r="Q17"/>
  <c r="V18"/>
  <c r="V21"/>
  <c r="V30"/>
  <c r="V32"/>
  <c r="V34"/>
  <c r="V17"/>
  <c r="G37"/>
  <c r="G39"/>
  <c r="G41"/>
  <c r="G47"/>
  <c r="G36"/>
  <c r="I37"/>
  <c r="I39"/>
  <c r="I41"/>
  <c r="I47"/>
  <c r="I36"/>
  <c r="K37"/>
  <c r="K39"/>
  <c r="K41"/>
  <c r="K47"/>
  <c r="K36"/>
  <c r="M37"/>
  <c r="M39"/>
  <c r="M41"/>
  <c r="M47"/>
  <c r="M36"/>
  <c r="O37"/>
  <c r="O39"/>
  <c r="O41"/>
  <c r="O47"/>
  <c r="O36"/>
  <c r="Q37"/>
  <c r="Q39"/>
  <c r="Q41"/>
  <c r="Q47"/>
  <c r="Q36"/>
  <c r="V37"/>
  <c r="V39"/>
  <c r="V41"/>
  <c r="V47"/>
  <c r="V36"/>
  <c r="AE49"/>
  <c r="AF49"/>
  <c r="G81" i="12"/>
  <c r="BA66"/>
  <c r="BA44"/>
  <c r="BA30"/>
  <c r="BA22"/>
  <c r="BA19"/>
  <c r="BA17"/>
  <c r="G9"/>
  <c r="G11"/>
  <c r="G13"/>
  <c r="G16"/>
  <c r="G18"/>
  <c r="G21"/>
  <c r="G24"/>
  <c r="G26"/>
  <c r="G29"/>
  <c r="G31"/>
  <c r="G32"/>
  <c r="G33"/>
  <c r="G36"/>
  <c r="G8"/>
  <c r="I9"/>
  <c r="I11"/>
  <c r="I13"/>
  <c r="I16"/>
  <c r="I18"/>
  <c r="I21"/>
  <c r="I24"/>
  <c r="I26"/>
  <c r="I29"/>
  <c r="I31"/>
  <c r="I32"/>
  <c r="I33"/>
  <c r="I36"/>
  <c r="I8"/>
  <c r="K9"/>
  <c r="K11"/>
  <c r="K13"/>
  <c r="K16"/>
  <c r="K18"/>
  <c r="K21"/>
  <c r="K24"/>
  <c r="K26"/>
  <c r="K29"/>
  <c r="K31"/>
  <c r="K32"/>
  <c r="K33"/>
  <c r="K36"/>
  <c r="K8"/>
  <c r="M9"/>
  <c r="M11"/>
  <c r="M13"/>
  <c r="M16"/>
  <c r="M18"/>
  <c r="M21"/>
  <c r="M24"/>
  <c r="M26"/>
  <c r="M29"/>
  <c r="M31"/>
  <c r="M32"/>
  <c r="M33"/>
  <c r="M36"/>
  <c r="M8"/>
  <c r="O9"/>
  <c r="O11"/>
  <c r="O13"/>
  <c r="O16"/>
  <c r="O18"/>
  <c r="O21"/>
  <c r="O24"/>
  <c r="O26"/>
  <c r="O29"/>
  <c r="O31"/>
  <c r="O32"/>
  <c r="O33"/>
  <c r="O36"/>
  <c r="O8"/>
  <c r="Q9"/>
  <c r="Q11"/>
  <c r="Q13"/>
  <c r="Q16"/>
  <c r="Q18"/>
  <c r="Q21"/>
  <c r="Q24"/>
  <c r="Q26"/>
  <c r="Q29"/>
  <c r="Q31"/>
  <c r="Q32"/>
  <c r="Q33"/>
  <c r="Q36"/>
  <c r="Q8"/>
  <c r="V9"/>
  <c r="V11"/>
  <c r="V13"/>
  <c r="V16"/>
  <c r="V18"/>
  <c r="V21"/>
  <c r="V24"/>
  <c r="V26"/>
  <c r="V29"/>
  <c r="V31"/>
  <c r="V32"/>
  <c r="V33"/>
  <c r="V36"/>
  <c r="V8"/>
  <c r="G39"/>
  <c r="G40"/>
  <c r="G43"/>
  <c r="G45"/>
  <c r="G47"/>
  <c r="G50"/>
  <c r="G51"/>
  <c r="G53"/>
  <c r="G55"/>
  <c r="G38"/>
  <c r="I39"/>
  <c r="I40"/>
  <c r="I43"/>
  <c r="I45"/>
  <c r="I47"/>
  <c r="I50"/>
  <c r="I51"/>
  <c r="I53"/>
  <c r="I55"/>
  <c r="I38"/>
  <c r="K39"/>
  <c r="K40"/>
  <c r="K43"/>
  <c r="K45"/>
  <c r="K47"/>
  <c r="K50"/>
  <c r="K51"/>
  <c r="K53"/>
  <c r="K55"/>
  <c r="K38"/>
  <c r="M39"/>
  <c r="M40"/>
  <c r="M43"/>
  <c r="M45"/>
  <c r="M47"/>
  <c r="M50"/>
  <c r="M51"/>
  <c r="M53"/>
  <c r="M55"/>
  <c r="M38"/>
  <c r="O39"/>
  <c r="O40"/>
  <c r="O43"/>
  <c r="O45"/>
  <c r="O47"/>
  <c r="O50"/>
  <c r="O51"/>
  <c r="O53"/>
  <c r="O55"/>
  <c r="O38"/>
  <c r="Q39"/>
  <c r="Q40"/>
  <c r="Q43"/>
  <c r="Q45"/>
  <c r="Q47"/>
  <c r="Q50"/>
  <c r="Q51"/>
  <c r="Q53"/>
  <c r="Q55"/>
  <c r="Q38"/>
  <c r="V39"/>
  <c r="V40"/>
  <c r="V43"/>
  <c r="V45"/>
  <c r="V47"/>
  <c r="V50"/>
  <c r="V51"/>
  <c r="V53"/>
  <c r="V55"/>
  <c r="V38"/>
  <c r="G57"/>
  <c r="G56"/>
  <c r="I57"/>
  <c r="I56"/>
  <c r="K57"/>
  <c r="K56"/>
  <c r="M57"/>
  <c r="M56"/>
  <c r="O57"/>
  <c r="O56"/>
  <c r="Q57"/>
  <c r="Q56"/>
  <c r="V57"/>
  <c r="V56"/>
  <c r="G59"/>
  <c r="G61"/>
  <c r="G62"/>
  <c r="G58"/>
  <c r="I59"/>
  <c r="I61"/>
  <c r="I62"/>
  <c r="I58"/>
  <c r="K59"/>
  <c r="K61"/>
  <c r="K62"/>
  <c r="K58"/>
  <c r="M59"/>
  <c r="M61"/>
  <c r="M62"/>
  <c r="M58"/>
  <c r="O59"/>
  <c r="O61"/>
  <c r="O62"/>
  <c r="O58"/>
  <c r="Q59"/>
  <c r="Q61"/>
  <c r="Q62"/>
  <c r="Q58"/>
  <c r="V59"/>
  <c r="V61"/>
  <c r="V62"/>
  <c r="V58"/>
  <c r="G65"/>
  <c r="G64"/>
  <c r="I65"/>
  <c r="I64"/>
  <c r="K65"/>
  <c r="K64"/>
  <c r="M65"/>
  <c r="M64"/>
  <c r="O65"/>
  <c r="O64"/>
  <c r="Q65"/>
  <c r="Q64"/>
  <c r="V65"/>
  <c r="V64"/>
  <c r="G68"/>
  <c r="G67"/>
  <c r="I68"/>
  <c r="I67"/>
  <c r="K68"/>
  <c r="K67"/>
  <c r="M68"/>
  <c r="M67"/>
  <c r="O68"/>
  <c r="O67"/>
  <c r="Q68"/>
  <c r="Q67"/>
  <c r="V68"/>
  <c r="V67"/>
  <c r="G71"/>
  <c r="G73"/>
  <c r="G76"/>
  <c r="G78"/>
  <c r="G79"/>
  <c r="G70"/>
  <c r="I71"/>
  <c r="I73"/>
  <c r="I76"/>
  <c r="I78"/>
  <c r="I79"/>
  <c r="I70"/>
  <c r="K71"/>
  <c r="K73"/>
  <c r="K76"/>
  <c r="K78"/>
  <c r="K79"/>
  <c r="K70"/>
  <c r="M71"/>
  <c r="M73"/>
  <c r="M76"/>
  <c r="M78"/>
  <c r="M79"/>
  <c r="M70"/>
  <c r="O71"/>
  <c r="O73"/>
  <c r="O76"/>
  <c r="O78"/>
  <c r="O79"/>
  <c r="O70"/>
  <c r="Q71"/>
  <c r="Q73"/>
  <c r="Q76"/>
  <c r="Q78"/>
  <c r="Q79"/>
  <c r="Q70"/>
  <c r="V71"/>
  <c r="V73"/>
  <c r="V76"/>
  <c r="V78"/>
  <c r="V79"/>
  <c r="V70"/>
  <c r="AE81"/>
  <c r="AF81"/>
  <c r="I20" i="1"/>
  <c r="I19"/>
  <c r="I18"/>
  <c r="I17"/>
  <c r="I16"/>
  <c r="I61"/>
  <c r="J52"/>
  <c r="J53"/>
  <c r="J54"/>
  <c r="J55"/>
  <c r="J56"/>
  <c r="J57"/>
  <c r="J58"/>
  <c r="J59"/>
  <c r="J60"/>
  <c r="J61"/>
  <c r="F45"/>
  <c r="G23"/>
  <c r="G45"/>
  <c r="G25"/>
  <c r="A27"/>
  <c r="G28"/>
  <c r="G27"/>
  <c r="G29"/>
  <c r="A28"/>
  <c r="H45"/>
  <c r="I39"/>
  <c r="I45"/>
  <c r="J39"/>
  <c r="J45"/>
  <c r="J44"/>
  <c r="I44"/>
  <c r="J43"/>
  <c r="I43"/>
  <c r="J42"/>
  <c r="I42"/>
  <c r="J41"/>
  <c r="I41"/>
  <c r="I21"/>
  <c r="J28"/>
  <c r="J26"/>
  <c r="G38"/>
  <c r="F38"/>
  <c r="J23"/>
  <c r="J24"/>
  <c r="J25"/>
  <c r="J27"/>
  <c r="E24"/>
  <c r="G24"/>
  <c r="E26"/>
  <c r="G26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Honza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Honza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<sst xmlns="http://schemas.openxmlformats.org/spreadsheetml/2006/main" count="683" uniqueCount="279">
  <si>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</si>
  <si>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</si>
  <si>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</si>
  <si>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</si>
  <si>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</si>
  <si>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</si>
  <si>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</si>
  <si>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</si>
  <si>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</si>
  <si>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</si>
  <si>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</si>
  <si>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</si>
  <si>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</si>
  <si>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</si>
  <si>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</si>
  <si>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</si>
  <si>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</si>
  <si>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</si>
  <si>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</si>
  <si>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</si>
  <si>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</si>
  <si>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</si>
  <si>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</si>
  <si>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</si>
  <si>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</si>
  <si>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</si>
  <si>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</si>
  <si>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</si>
  <si>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</si>
  <si>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</si>
  <si>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</si>
  <si>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</si>
  <si>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</si>
  <si>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</si>
  <si>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</si>
  <si>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</si>
  <si>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</si>
  <si>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</si>
  <si>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</si>
  <si>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</si>
  <si>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</si>
  <si>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</si>
  <si>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</si>
  <si>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Ing. Jan Červinka</t>
  </si>
  <si>
    <t>19E07-1</t>
  </si>
  <si>
    <t>Úprava parkoviště Chelčického, Žďár</t>
  </si>
  <si>
    <t>Stavba</t>
  </si>
  <si>
    <t>Stavební objekt</t>
  </si>
  <si>
    <t>01</t>
  </si>
  <si>
    <t>Parkoviště</t>
  </si>
  <si>
    <t>Rozpočet</t>
  </si>
  <si>
    <t>99</t>
  </si>
  <si>
    <t>Ostatní a vedlejší náklady</t>
  </si>
  <si>
    <t>1</t>
  </si>
  <si>
    <t>Celkem za stavbu</t>
  </si>
  <si>
    <t>CZK</t>
  </si>
  <si>
    <t>Rekapitulace dílů</t>
  </si>
  <si>
    <t>Typ dílu</t>
  </si>
  <si>
    <t>Zemní práce</t>
  </si>
  <si>
    <t>5</t>
  </si>
  <si>
    <t>Komunikace</t>
  </si>
  <si>
    <t>8</t>
  </si>
  <si>
    <t>Trubní vedení</t>
  </si>
  <si>
    <t>91</t>
  </si>
  <si>
    <t>Doplňující práce na komunikaci</t>
  </si>
  <si>
    <t>96</t>
  </si>
  <si>
    <t>Bourání konstrukcí</t>
  </si>
  <si>
    <t>Staveništní přesun hmot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</si>
  <si>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</si>
  <si>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</si>
  <si>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</si>
  <si>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</si>
  <si>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</si>
  <si>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</si>
  <si>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</si>
  <si>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</si>
  <si>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</si>
  <si>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</si>
  <si>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</si>
  <si>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</si>
  <si>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</si>
  <si>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</si>
  <si>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</si>
  <si>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</si>
  <si>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</si>
  <si>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</si>
  <si>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</si>
  <si>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</si>
  <si>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</si>
  <si>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</si>
  <si>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</si>
  <si>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</si>
  <si>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</si>
  <si>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</si>
  <si>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</si>
  <si>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</si>
  <si>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</si>
  <si>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</si>
  <si>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</si>
  <si>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</si>
  <si>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</si>
  <si>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113106212R00</t>
  </si>
  <si>
    <t>Rozebrání vozovek a ploch s jakoukoliv výplní spár _x000D_
 v ploše jednotlivě do 200 m2, z velkých kostek, kladených do lože ze živice</t>
  </si>
  <si>
    <t>m2</t>
  </si>
  <si>
    <t>822-1</t>
  </si>
  <si>
    <t>RTS 20/ I</t>
  </si>
  <si>
    <t>Práce</t>
  </si>
  <si>
    <t>POL1_</t>
  </si>
  <si>
    <t>s přemístěním hmot na skládku na vzdálenost do 3 m nebo s naložením na dopravní prostředek</t>
  </si>
  <si>
    <t>SPI</t>
  </si>
  <si>
    <t>113108310R00</t>
  </si>
  <si>
    <t>Odstranění podkladů nebo krytů živičných, v ploše jednotlivě do 50 m2, tloušťka vrstvy 100 mm</t>
  </si>
  <si>
    <t>VV</t>
  </si>
  <si>
    <t>113152112R00</t>
  </si>
  <si>
    <t>Odstranění podkladů zpevněných ploch kamenivo drcené</t>
  </si>
  <si>
    <t>m3</t>
  </si>
  <si>
    <t>800-2</t>
  </si>
  <si>
    <t>s přemístěním na skládku na vzdálenost do 20 m nebo s naložením na dopravní prostředek,</t>
  </si>
  <si>
    <t>komunikace : (1+12)*0,3</t>
  </si>
  <si>
    <t>113202111R00</t>
  </si>
  <si>
    <t>Vytrhání obrub z krajníků nebo obrubníků stojatých</t>
  </si>
  <si>
    <t>m</t>
  </si>
  <si>
    <t>s vybouráním lože, s přemístěním hmot na skládku na vzdálenost do 3 m nebo naložením na dopravní prostředek</t>
  </si>
  <si>
    <t>121101100R00</t>
  </si>
  <si>
    <t>Sejmutí ornice s přemístěním na vzdálenost do 50 m</t>
  </si>
  <si>
    <t>800-1</t>
  </si>
  <si>
    <t>POL1_1</t>
  </si>
  <si>
    <t>nebo lesní půdy, s vodorovným přemístěním na hromady v místě upotřebení nebo na dočasné či trvalé skládky se složením</t>
  </si>
  <si>
    <t>151*0,1</t>
  </si>
  <si>
    <t>122202201R00</t>
  </si>
  <si>
    <t>Odkopávky a prokopávky pro silnice v hornině 3 do 100 m3</t>
  </si>
  <si>
    <t>s přemístěním výkopku v příčných profilech na vzdálenost do 15 m nebo s naložením na dopravní prostředek.</t>
  </si>
  <si>
    <t>151*0,3</t>
  </si>
  <si>
    <t>180402111R00</t>
  </si>
  <si>
    <t>Založení trávníku parkový trávník, výsevem, v rovině nebo na svahu do 1:5</t>
  </si>
  <si>
    <t>823-1</t>
  </si>
  <si>
    <t>na půdě předem připravené s pokosením, naložením, odvozem odpadu do 20 km a se složením,</t>
  </si>
  <si>
    <t>181101102R00</t>
  </si>
  <si>
    <t>Úprava pláně v zářezech v hornině 1 až 4, se zhutněním</t>
  </si>
  <si>
    <t>vyrovnáním výškových rozdílů, ploch vodorovných a ploch do sklonu 1 : 5.</t>
  </si>
  <si>
    <t>151+1+12</t>
  </si>
  <si>
    <t>181301103R00</t>
  </si>
  <si>
    <t>Rozprostření a urovnání ornice v rovině v souvislé ploše do 500 m2, tloušťka vrstvy přes 150 do 200 mm</t>
  </si>
  <si>
    <t>s případným nutným přemístěním hromad nebo dočasných skládek na místo potřeby ze vzdálenosti do 30 m, v rovině nebo ve svahu do 1 : 5,</t>
  </si>
  <si>
    <t>199000002R00</t>
  </si>
  <si>
    <t>Poplatky za skládku horniny 1- 4</t>
  </si>
  <si>
    <t>Odstranění, odvoz a likvidace pařezu</t>
  </si>
  <si>
    <t xml:space="preserve">ks    </t>
  </si>
  <si>
    <t>Vlastní</t>
  </si>
  <si>
    <t>Indiv</t>
  </si>
  <si>
    <t>02</t>
  </si>
  <si>
    <t>Nakládání a vodorovné přemístění výkopku z hor.1-4 na skládku - vzdálenost dle nabídky dodavatele</t>
  </si>
  <si>
    <t>ornice : 15,1-20*0,15</t>
  </si>
  <si>
    <t>zemina : 45,3</t>
  </si>
  <si>
    <t>00572400R</t>
  </si>
  <si>
    <t>směs travní parková, pro běžnou zátěž</t>
  </si>
  <si>
    <t>kg</t>
  </si>
  <si>
    <t>SPCM</t>
  </si>
  <si>
    <t>Specifikace</t>
  </si>
  <si>
    <t>POL3_1</t>
  </si>
  <si>
    <t>20*0,04</t>
  </si>
  <si>
    <t>564851111RT2</t>
  </si>
  <si>
    <t>Podklad ze štěrkodrti s rozprostřením a zhutněním frakce 0-32 mm, tloušťka po zhutnění 150 mm</t>
  </si>
  <si>
    <t>564861111R00</t>
  </si>
  <si>
    <t>Podklad ze štěrkodrti s rozprostřením a zhutněním frakce 0-63 mm, tloušťka po zhutnění 200 mm</t>
  </si>
  <si>
    <t>pod obrubníky a přídlažbu : 20,5</t>
  </si>
  <si>
    <t>pod dlažbou : 144+8</t>
  </si>
  <si>
    <t>596215040R00</t>
  </si>
  <si>
    <t>Kladení zámkové dlažby do drtě tloušťka dlažby 80 mm, tloušťka lože 40 mm</t>
  </si>
  <si>
    <t>s provedením lože z kameniva drceného, s vyplněním spár, s dvojitým hutněním a se smetením přebytečného materiálu na krajnici. S dodáním hmot pro lože a výplň spár.</t>
  </si>
  <si>
    <t>596921113R00</t>
  </si>
  <si>
    <t>Kladení vegetačních tvárnic betonových, plocha do 500 m2</t>
  </si>
  <si>
    <t>zřízení podkladního lože, položení tvárnic.</t>
  </si>
  <si>
    <t>596921191R00</t>
  </si>
  <si>
    <t>Kladení vegetačních tvárnic betonových, příplatek z a výplň spár vegetačních tvárnic, bez dodávky materiálu</t>
  </si>
  <si>
    <t>144*0,024</t>
  </si>
  <si>
    <t>03</t>
  </si>
  <si>
    <t>Asfaltová zálivka svislých styků mezi novými povrchy vozovky a ostatními konstrukcemi a prvky</t>
  </si>
  <si>
    <t xml:space="preserve">m     </t>
  </si>
  <si>
    <t>583414034R</t>
  </si>
  <si>
    <t>kamenivo přírodní drcené frakce 4,0 až 8,0 mm; třída B</t>
  </si>
  <si>
    <t>t</t>
  </si>
  <si>
    <t>POL3_</t>
  </si>
  <si>
    <t>3,456*1,45</t>
  </si>
  <si>
    <t>592452570R</t>
  </si>
  <si>
    <t>dlažba betonová dvouvrstvá; obdélník; dlaždice zatravňovací; šedá; l = 240 mm; š = 170 mm; tl. 80,0 mm; podíl otevřené plochy 27,5 %</t>
  </si>
  <si>
    <t>Eko kostka 20x20x8 šedá : 144*1,1</t>
  </si>
  <si>
    <t>59245266R</t>
  </si>
  <si>
    <t>dlažba betonová dvouvrstvá; obdélník; červená; l = 200 mm; š = 100 mm; tl. 80,0 mm</t>
  </si>
  <si>
    <t>04</t>
  </si>
  <si>
    <t>Výšková úprava a výměna poklopu kanalizační šachty (bez dodávky poklopu) s likvidací starého poklopu, včetně dodávky dvou bet. prstenců 625/100/120 a 625/40/120 - viz TZ</t>
  </si>
  <si>
    <t>soubor</t>
  </si>
  <si>
    <t>917762111RT7</t>
  </si>
  <si>
    <t>Osazení silničního nebo chodníkového obrubníku včetně dodávky betonovéího obrubníku_x000D_
 rozměru 1000/150/250 mm, ležatého, s boční opěrou z betonu prostého, do lože z betonu prostého C 12/15</t>
  </si>
  <si>
    <t>S dodáním hmot pro lože tl. 80-100 mm.</t>
  </si>
  <si>
    <t>917931112R00</t>
  </si>
  <si>
    <t>Osazení silniční přídlažby  z kamenných kostek, kladených ve dvou řadách, lože z betonu C12/15, bez dodávky přídlažby</t>
  </si>
  <si>
    <t>919735112R00</t>
  </si>
  <si>
    <t>Řezání stávajících krytů nebo podkladů živičných, hloubky přes 50 do 100 mm</t>
  </si>
  <si>
    <t>včetně spotřeby vody</t>
  </si>
  <si>
    <t>979071112R00</t>
  </si>
  <si>
    <t>Očištění vybouraných dlažebních kostek velkých, s původním vyplněním spár živicí nebo cementovou maltou</t>
  </si>
  <si>
    <t>od spojovacího materiálu, s uložením očištěných kostek na skládku, s odklizením odpadových hmot na hromady a s odklizením vybouraných kostek na vzdálenost do 3 m</t>
  </si>
  <si>
    <t>998225111R00</t>
  </si>
  <si>
    <t>Přesun hmot komunikací a letišť, kryt živičný jakékoliv délky objektu</t>
  </si>
  <si>
    <t>Přesun hmot</t>
  </si>
  <si>
    <t>POL7_</t>
  </si>
  <si>
    <t>vodorovně do 200 m</t>
  </si>
  <si>
    <t>979082219R00</t>
  </si>
  <si>
    <t>Vodorovná doprava suti po suchu příplatek k ceně za každý další i započatý 1 km přes 1 km</t>
  </si>
  <si>
    <t>22,42*5</t>
  </si>
  <si>
    <t>979990001R00</t>
  </si>
  <si>
    <t>Poplatek za skládku stavební suti</t>
  </si>
  <si>
    <t>801-3</t>
  </si>
  <si>
    <t>podkladní kamenivo : 5,07</t>
  </si>
  <si>
    <t>přídlažba : 6,06</t>
  </si>
  <si>
    <t>979990103R00</t>
  </si>
  <si>
    <t>Poplatek za skládku beton do 30x30 cm</t>
  </si>
  <si>
    <t>obrubníky včetně lože : 11,07</t>
  </si>
  <si>
    <t>979990112R00</t>
  </si>
  <si>
    <t xml:space="preserve">Poplatek za skládku obalovaný asfalt </t>
  </si>
  <si>
    <t>979081111R00</t>
  </si>
  <si>
    <t>Odvoz suti a vybouraných hmot na skládku do 1 km</t>
  </si>
  <si>
    <t>Přesun suti</t>
  </si>
  <si>
    <t>POL8_</t>
  </si>
  <si>
    <t>SUM</t>
  </si>
  <si>
    <t>END</t>
  </si>
  <si>
    <t>005241010R</t>
  </si>
  <si>
    <t xml:space="preserve">Dokumentace skutečného provedení </t>
  </si>
  <si>
    <t>Soubor</t>
  </si>
  <si>
    <t>VRN</t>
  </si>
  <si>
    <t>POL99_8</t>
  </si>
  <si>
    <t>POP</t>
  </si>
  <si>
    <t>· v případě liniových staveb elaborát pro uložení věcných břemen.</t>
  </si>
  <si>
    <t>Dokumentace skutečného provedení bude zhotovitelem předána objednateli v dohodnutém počtu  paré a bude předána objednateli před vydáním protokolu o evidenci prací nebo před vydáním potvrzení o předání díla. Současně bude objednateli předána v jednom vyhotovení v digitální formě.</t>
  </si>
  <si>
    <t>Geometrický plán</t>
  </si>
  <si>
    <t>005111020R</t>
  </si>
  <si>
    <t>Vytyčení stavby</t>
  </si>
  <si>
    <t>Vyhotovení protokolu o vytyčení stavby se seznamem souřadnic vytyčených bodů a jejich polohopisnými (S-JTSK) a výškopisnými (Bpv) hodnotami.</t>
  </si>
  <si>
    <t>005121010R</t>
  </si>
  <si>
    <t>Vybudování zařízení staveniště</t>
  </si>
  <si>
    <t>Položka zahrnuje i náklady na zabezpečení staveniště, dále</t>
  </si>
  <si>
    <t>Zhotovitel nacení položku na základě svého POV.</t>
  </si>
  <si>
    <t>005121020R</t>
  </si>
  <si>
    <t xml:space="preserve">Provoz zařízení staveniště </t>
  </si>
  <si>
    <t>Náklady na vybavení objektů zařízení staveniště ,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</si>
  <si>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</si>
  <si>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</si>
  <si>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</si>
  <si>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005111021R</t>
  </si>
  <si>
    <t>Vytyčení inženýrských sítí</t>
  </si>
  <si>
    <t>Zaměření a vytýčení stávajících inženýrských sítí v místě stavby z hlediska jejich ochrany při provádění stavby.</t>
  </si>
  <si>
    <t>Přechodné dopravní značení a zařízení</t>
  </si>
  <si>
    <t>kpl</t>
  </si>
  <si>
    <t>-zahrnuje dopravní opatření (dopravní značky a zařízení, zákazy vjezdu, vstupu), dočasné zábory a dopravní zařízení</t>
  </si>
  <si>
    <t>Vyřízení zvláštního užívání místních komunikací</t>
  </si>
  <si>
    <t>-projednání dopravní inspektorát, správa komunikací, obecní úřad</t>
  </si>
  <si>
    <t>Geodetické zaměření dokončeného díla</t>
  </si>
  <si>
    <t>Zahrnuje zaměření dokončeného díla Microstation s vyhotovením  polohopisu a výškopisu.</t>
  </si>
  <si>
    <t>-ostatní zaměření a kartografické práce potřebné pro realizaci stavby</t>
  </si>
  <si>
    <t>05</t>
  </si>
  <si>
    <t>Statická zkoušky pláně</t>
  </si>
  <si>
    <t>soub.</t>
  </si>
  <si>
    <t>R-položka</t>
  </si>
  <si>
    <t>POL12_1</t>
  </si>
  <si>
    <t>Náklady na vyhotovení dokumentace skutečného provedení stavby a její předání objednateli v požadované formě a požadovaném počtu.		Dokumentace skutečného provedení bude minimálně obsahovat kompletní výkresy skutečného provedení a kompletní seznam použitých materiálů. Dokumentace skutečného provedení bude zahrnovat kromě výše uvedeného tyto následující části:</t>
  </si>
  <si>
    <t>· projektovou dokumentaci se zakreslením všech změn odsouhlasených správcem stavby</t>
  </si>
  <si>
    <t>·dokumentaci od příslušných předepsaných zkoušek</t>
  </si>
  <si>
    <t>Koncept dokumentace skutečného provedení  bude předložen objednateli k odsouhlasení.</t>
  </si>
  <si>
    <t>Geodetické zaměření rohů stavby, stabilizace bodů a sestavení laviček.</t>
  </si>
  <si>
    <t>Náklady spojené s případným vypracováním pNáklady spojené se zřízením přípojek energií k objektům zařízení staveniště, vybudování případných měřících odběrných míst a zařízení, případná příprava území pro objekty zařízení staveniště a vlastní vybudování objektů zařízení staveniště.</t>
  </si>
  <si>
    <t>-vnitrostaveništní komunikace, mosty do 5 m délky</t>
  </si>
  <si>
    <t>-zábory, vyřízení povolení pro zábory			-venkovní osvětlení staveniště, výkopů, manipulačních skladových ploch</t>
  </si>
  <si>
    <t>-revizní zprávy zařízení staveniště</t>
  </si>
  <si>
    <t>-čistící zóny u výjezdů ze staveniště</t>
  </si>
  <si>
    <t>-součástí je i projednání povolení</t>
  </si>
  <si>
    <t>-zaměření skutečného provedení</t>
  </si>
  <si>
    <t>-zaměření pro záborové plány</t>
  </si>
  <si>
    <t>-zaměření pro vecná břemena</t>
  </si>
</sst>
</file>

<file path=xl/styles.xml><?xml version="1.0" encoding="utf-8"?>
<styleSheet xmlns="http://schemas.openxmlformats.org/spreadsheetml/2006/main">
  <numFmts count="1">
    <numFmt numFmtId="164" formatCode="#,##0.00000"/>
  </numFmts>
  <fonts count="22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name val="Arial CE"/>
      <charset val="238"/>
    </font>
    <font>
      <sz val="10"/>
      <color indexed="26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  <font>
      <sz val="8"/>
      <color indexed="17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7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8" fillId="0" borderId="8" xfId="0" applyFont="1" applyBorder="1" applyAlignment="1">
      <alignment vertical="center"/>
    </xf>
    <xf numFmtId="0" fontId="0" fillId="0" borderId="9" xfId="0" applyBorder="1"/>
    <xf numFmtId="0" fontId="0" fillId="0" borderId="7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9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49" fontId="0" fillId="0" borderId="11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0" xfId="0" applyBorder="1" applyAlignment="1">
      <alignment horizontal="left" indent="1"/>
    </xf>
    <xf numFmtId="0" fontId="0" fillId="0" borderId="12" xfId="0" applyBorder="1" applyAlignment="1">
      <alignment horizontal="left" vertical="top" indent="1"/>
    </xf>
    <xf numFmtId="0" fontId="8" fillId="0" borderId="13" xfId="0" applyFont="1" applyBorder="1" applyAlignment="1">
      <alignment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/>
    <xf numFmtId="0" fontId="0" fillId="0" borderId="15" xfId="0" applyBorder="1"/>
    <xf numFmtId="0" fontId="8" fillId="0" borderId="10" xfId="0" applyFont="1" applyBorder="1" applyAlignment="1">
      <alignment horizontal="left" vertical="center" indent="1"/>
    </xf>
    <xf numFmtId="49" fontId="0" fillId="0" borderId="8" xfId="0" applyNumberFormat="1" applyBorder="1" applyAlignment="1">
      <alignment vertical="center"/>
    </xf>
    <xf numFmtId="0" fontId="0" fillId="0" borderId="16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3" xfId="0" applyBorder="1" applyAlignment="1">
      <alignment vertical="top" wrapText="1"/>
    </xf>
    <xf numFmtId="0" fontId="8" fillId="0" borderId="13" xfId="0" applyFont="1" applyBorder="1" applyAlignment="1">
      <alignment horizontal="left" vertical="top" wrapText="1"/>
    </xf>
    <xf numFmtId="0" fontId="8" fillId="0" borderId="13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wrapText="1"/>
    </xf>
    <xf numFmtId="0" fontId="8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wrapText="1"/>
    </xf>
    <xf numFmtId="1" fontId="8" fillId="0" borderId="8" xfId="0" applyNumberFormat="1" applyFont="1" applyBorder="1" applyAlignment="1">
      <alignment horizontal="right" vertical="center" wrapText="1"/>
    </xf>
    <xf numFmtId="1" fontId="8" fillId="0" borderId="17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8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7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3" fontId="0" fillId="0" borderId="0" xfId="0" applyNumberFormat="1"/>
    <xf numFmtId="4" fontId="0" fillId="0" borderId="23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17" xfId="0" applyNumberFormat="1" applyFont="1" applyFill="1" applyBorder="1" applyAlignment="1">
      <alignment vertical="center"/>
    </xf>
    <xf numFmtId="4" fontId="7" fillId="5" borderId="8" xfId="0" applyNumberFormat="1" applyFont="1" applyFill="1" applyBorder="1" applyAlignment="1">
      <alignment vertical="center" wrapText="1"/>
    </xf>
    <xf numFmtId="4" fontId="10" fillId="5" borderId="16" xfId="0" applyNumberFormat="1" applyFont="1" applyFill="1" applyBorder="1" applyAlignment="1">
      <alignment horizontal="center" vertical="center" wrapText="1" shrinkToFit="1"/>
    </xf>
    <xf numFmtId="4" fontId="7" fillId="5" borderId="17" xfId="0" applyNumberFormat="1" applyFont="1" applyFill="1" applyBorder="1" applyAlignment="1">
      <alignment horizontal="center" vertical="center" wrapText="1" shrinkToFit="1"/>
    </xf>
    <xf numFmtId="4" fontId="7" fillId="5" borderId="16" xfId="0" applyNumberFormat="1" applyFont="1" applyFill="1" applyBorder="1" applyAlignment="1">
      <alignment horizontal="center" vertical="center" wrapText="1" shrinkToFit="1"/>
    </xf>
    <xf numFmtId="3" fontId="7" fillId="5" borderId="16" xfId="0" applyNumberFormat="1" applyFont="1" applyFill="1" applyBorder="1" applyAlignment="1">
      <alignment horizontal="center" vertical="center" wrapText="1"/>
    </xf>
    <xf numFmtId="4" fontId="0" fillId="0" borderId="17" xfId="0" applyNumberFormat="1" applyBorder="1" applyAlignment="1">
      <alignment vertical="center"/>
    </xf>
    <xf numFmtId="4" fontId="3" fillId="0" borderId="8" xfId="0" applyNumberFormat="1" applyFont="1" applyBorder="1" applyAlignment="1">
      <alignment horizontal="right" vertical="center" wrapText="1" shrinkToFit="1"/>
    </xf>
    <xf numFmtId="4" fontId="3" fillId="0" borderId="8" xfId="0" applyNumberFormat="1" applyFont="1" applyBorder="1" applyAlignment="1">
      <alignment horizontal="right" vertical="center" shrinkToFit="1"/>
    </xf>
    <xf numFmtId="4" fontId="0" fillId="0" borderId="8" xfId="0" applyNumberFormat="1" applyBorder="1" applyAlignment="1">
      <alignment vertical="center" shrinkToFit="1"/>
    </xf>
    <xf numFmtId="4" fontId="0" fillId="0" borderId="16" xfId="0" applyNumberFormat="1" applyBorder="1" applyAlignment="1">
      <alignment vertical="center" shrinkToFit="1"/>
    </xf>
    <xf numFmtId="3" fontId="0" fillId="0" borderId="16" xfId="0" applyNumberFormat="1" applyBorder="1" applyAlignment="1">
      <alignment vertical="center"/>
    </xf>
    <xf numFmtId="4" fontId="8" fillId="0" borderId="17" xfId="0" applyNumberFormat="1" applyFont="1" applyBorder="1" applyAlignment="1">
      <alignment vertical="center"/>
    </xf>
    <xf numFmtId="4" fontId="8" fillId="0" borderId="8" xfId="0" applyNumberFormat="1" applyFont="1" applyBorder="1" applyAlignment="1">
      <alignment vertical="center" wrapText="1" shrinkToFit="1"/>
    </xf>
    <xf numFmtId="4" fontId="8" fillId="0" borderId="8" xfId="0" applyNumberFormat="1" applyFont="1" applyBorder="1" applyAlignment="1">
      <alignment vertical="center" shrinkToFit="1"/>
    </xf>
    <xf numFmtId="4" fontId="8" fillId="0" borderId="16" xfId="0" applyNumberFormat="1" applyFont="1" applyBorder="1" applyAlignment="1">
      <alignment vertical="center" shrinkToFit="1"/>
    </xf>
    <xf numFmtId="3" fontId="8" fillId="0" borderId="16" xfId="0" applyNumberFormat="1" applyFont="1" applyBorder="1" applyAlignment="1">
      <alignment vertical="center"/>
    </xf>
    <xf numFmtId="4" fontId="0" fillId="0" borderId="17" xfId="0" applyNumberFormat="1" applyBorder="1" applyAlignment="1">
      <alignment horizontal="left" vertical="center"/>
    </xf>
    <xf numFmtId="4" fontId="0" fillId="0" borderId="8" xfId="0" applyNumberFormat="1" applyBorder="1" applyAlignment="1">
      <alignment vertical="center" wrapText="1" shrinkToFit="1"/>
    </xf>
    <xf numFmtId="4" fontId="16" fillId="3" borderId="8" xfId="0" applyNumberFormat="1" applyFont="1" applyFill="1" applyBorder="1" applyAlignment="1">
      <alignment vertical="center" wrapText="1" shrinkToFit="1"/>
    </xf>
    <xf numFmtId="4" fontId="16" fillId="3" borderId="8" xfId="0" applyNumberFormat="1" applyFont="1" applyFill="1" applyBorder="1" applyAlignment="1">
      <alignment vertical="center" shrinkToFit="1"/>
    </xf>
    <xf numFmtId="4" fontId="0" fillId="3" borderId="16" xfId="0" applyNumberFormat="1" applyFill="1" applyBorder="1" applyAlignment="1">
      <alignment vertical="center" shrinkToFit="1"/>
    </xf>
    <xf numFmtId="3" fontId="0" fillId="3" borderId="16" xfId="0" applyNumberFormat="1" applyFill="1" applyBorder="1" applyAlignment="1">
      <alignment vertical="center"/>
    </xf>
    <xf numFmtId="0" fontId="4" fillId="3" borderId="24" xfId="0" applyFont="1" applyFill="1" applyBorder="1" applyAlignment="1">
      <alignment horizontal="left" vertical="center" indent="1"/>
    </xf>
    <xf numFmtId="0" fontId="5" fillId="3" borderId="25" xfId="0" applyFont="1" applyFill="1" applyBorder="1" applyAlignment="1">
      <alignment horizontal="left" vertical="center" wrapText="1"/>
    </xf>
    <xf numFmtId="0" fontId="0" fillId="3" borderId="25" xfId="0" applyFill="1" applyBorder="1" applyAlignment="1">
      <alignment horizontal="left" vertical="center" wrapText="1"/>
    </xf>
    <xf numFmtId="4" fontId="4" fillId="3" borderId="25" xfId="0" applyNumberFormat="1" applyFon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0" fillId="3" borderId="25" xfId="0" applyFill="1" applyBorder="1" applyAlignment="1">
      <alignment wrapText="1"/>
    </xf>
    <xf numFmtId="0" fontId="0" fillId="3" borderId="25" xfId="0" applyFill="1" applyBorder="1"/>
    <xf numFmtId="49" fontId="8" fillId="3" borderId="26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7" fillId="0" borderId="23" xfId="0" applyFont="1" applyBorder="1" applyAlignment="1">
      <alignment horizontal="center" vertical="center" wrapText="1"/>
    </xf>
    <xf numFmtId="0" fontId="7" fillId="0" borderId="23" xfId="0" applyFont="1" applyBorder="1" applyAlignment="1">
      <alignment vertical="center"/>
    </xf>
    <xf numFmtId="0" fontId="7" fillId="0" borderId="23" xfId="0" applyFont="1" applyBorder="1"/>
    <xf numFmtId="0" fontId="17" fillId="5" borderId="17" xfId="0" applyFont="1" applyFill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center" vertical="center" wrapText="1"/>
    </xf>
    <xf numFmtId="0" fontId="17" fillId="5" borderId="16" xfId="0" applyFont="1" applyFill="1" applyBorder="1" applyAlignment="1">
      <alignment horizontal="center" vertical="center" wrapText="1"/>
    </xf>
    <xf numFmtId="49" fontId="7" fillId="0" borderId="17" xfId="0" applyNumberFormat="1" applyFont="1" applyBorder="1" applyAlignment="1">
      <alignment vertical="center"/>
    </xf>
    <xf numFmtId="0" fontId="7" fillId="3" borderId="17" xfId="0" applyFont="1" applyFill="1" applyBorder="1" applyAlignment="1">
      <alignment vertical="center"/>
    </xf>
    <xf numFmtId="0" fontId="7" fillId="3" borderId="17" xfId="0" applyFont="1" applyFill="1" applyBorder="1" applyAlignment="1">
      <alignment vertical="center" wrapText="1"/>
    </xf>
    <xf numFmtId="0" fontId="7" fillId="3" borderId="8" xfId="0" applyFont="1" applyFill="1" applyBorder="1" applyAlignment="1">
      <alignment vertical="center" wrapText="1"/>
    </xf>
    <xf numFmtId="3" fontId="7" fillId="0" borderId="16" xfId="0" applyNumberFormat="1" applyFont="1" applyBorder="1" applyAlignment="1">
      <alignment vertical="center"/>
    </xf>
    <xf numFmtId="3" fontId="7" fillId="3" borderId="16" xfId="0" applyNumberFormat="1" applyFont="1" applyFill="1" applyBorder="1" applyAlignment="1">
      <alignment vertical="center"/>
    </xf>
    <xf numFmtId="4" fontId="7" fillId="0" borderId="16" xfId="0" applyNumberFormat="1" applyFont="1" applyBorder="1" applyAlignment="1">
      <alignment horizontal="center" vertical="center"/>
    </xf>
    <xf numFmtId="4" fontId="7" fillId="0" borderId="16" xfId="0" applyNumberFormat="1" applyFont="1" applyBorder="1" applyAlignment="1">
      <alignment vertical="center"/>
    </xf>
    <xf numFmtId="4" fontId="7" fillId="3" borderId="16" xfId="0" applyNumberFormat="1" applyFont="1" applyFill="1" applyBorder="1" applyAlignment="1">
      <alignment horizontal="center" vertical="center"/>
    </xf>
    <xf numFmtId="4" fontId="7" fillId="3" borderId="1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5" fillId="0" borderId="16" xfId="0" applyFont="1" applyBorder="1" applyAlignment="1">
      <alignment vertical="center"/>
    </xf>
    <xf numFmtId="0" fontId="15" fillId="3" borderId="16" xfId="0" applyFont="1" applyFill="1" applyBorder="1" applyAlignment="1">
      <alignment vertical="center"/>
    </xf>
    <xf numFmtId="49" fontId="0" fillId="3" borderId="8" xfId="0" applyNumberFormat="1" applyFill="1" applyBorder="1" applyAlignment="1">
      <alignment vertical="center"/>
    </xf>
    <xf numFmtId="0" fontId="0" fillId="5" borderId="16" xfId="0" applyFill="1" applyBorder="1"/>
    <xf numFmtId="0" fontId="0" fillId="5" borderId="16" xfId="0" applyFill="1" applyBorder="1" applyAlignment="1">
      <alignment horizontal="center"/>
    </xf>
    <xf numFmtId="49" fontId="0" fillId="5" borderId="16" xfId="0" applyNumberFormat="1" applyFill="1" applyBorder="1"/>
    <xf numFmtId="0" fontId="0" fillId="5" borderId="16" xfId="0" applyFill="1" applyBorder="1" applyAlignment="1">
      <alignment wrapText="1"/>
    </xf>
    <xf numFmtId="0" fontId="18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7" xfId="0" applyFont="1" applyFill="1" applyBorder="1" applyAlignment="1">
      <alignment vertical="top"/>
    </xf>
    <xf numFmtId="49" fontId="8" fillId="3" borderId="8" xfId="0" applyNumberFormat="1" applyFont="1" applyFill="1" applyBorder="1" applyAlignment="1">
      <alignment vertical="top"/>
    </xf>
    <xf numFmtId="0" fontId="8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vertical="top"/>
    </xf>
    <xf numFmtId="0" fontId="18" fillId="0" borderId="0" xfId="0" applyFont="1" applyBorder="1" applyAlignment="1">
      <alignment vertical="top"/>
    </xf>
    <xf numFmtId="49" fontId="18" fillId="0" borderId="0" xfId="0" applyNumberFormat="1" applyFont="1" applyBorder="1" applyAlignment="1">
      <alignment vertical="top"/>
    </xf>
    <xf numFmtId="4" fontId="18" fillId="0" borderId="0" xfId="0" applyNumberFormat="1" applyFont="1" applyBorder="1" applyAlignment="1">
      <alignment vertical="top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8" xfId="0" applyFont="1" applyFill="1" applyBorder="1" applyAlignment="1">
      <alignment horizontal="center" vertical="top" shrinkToFit="1"/>
    </xf>
    <xf numFmtId="164" fontId="8" fillId="3" borderId="8" xfId="0" applyNumberFormat="1" applyFont="1" applyFill="1" applyBorder="1" applyAlignment="1">
      <alignment vertical="top" shrinkToFit="1"/>
    </xf>
    <xf numFmtId="4" fontId="8" fillId="3" borderId="8" xfId="0" applyNumberFormat="1" applyFont="1" applyFill="1" applyBorder="1" applyAlignment="1">
      <alignment vertical="top" shrinkToFit="1"/>
    </xf>
    <xf numFmtId="4" fontId="8" fillId="3" borderId="19" xfId="0" applyNumberFormat="1" applyFont="1" applyFill="1" applyBorder="1" applyAlignment="1">
      <alignment vertical="top" shrinkToFit="1"/>
    </xf>
    <xf numFmtId="0" fontId="18" fillId="0" borderId="27" xfId="0" applyFont="1" applyBorder="1" applyAlignment="1">
      <alignment vertical="top"/>
    </xf>
    <xf numFmtId="49" fontId="18" fillId="0" borderId="28" xfId="0" applyNumberFormat="1" applyFont="1" applyBorder="1" applyAlignment="1">
      <alignment vertical="top"/>
    </xf>
    <xf numFmtId="0" fontId="18" fillId="0" borderId="28" xfId="0" applyFont="1" applyBorder="1" applyAlignment="1">
      <alignment horizontal="center" vertical="top" shrinkToFit="1"/>
    </xf>
    <xf numFmtId="164" fontId="18" fillId="0" borderId="28" xfId="0" applyNumberFormat="1" applyFont="1" applyBorder="1" applyAlignment="1">
      <alignment vertical="top" shrinkToFit="1"/>
    </xf>
    <xf numFmtId="4" fontId="18" fillId="4" borderId="28" xfId="0" applyNumberFormat="1" applyFont="1" applyFill="1" applyBorder="1" applyAlignment="1" applyProtection="1">
      <alignment vertical="top" shrinkToFit="1"/>
      <protection locked="0"/>
    </xf>
    <xf numFmtId="4" fontId="18" fillId="0" borderId="28" xfId="0" applyNumberFormat="1" applyFont="1" applyBorder="1" applyAlignment="1">
      <alignment vertical="top" shrinkToFit="1"/>
    </xf>
    <xf numFmtId="4" fontId="18" fillId="0" borderId="29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4" fontId="8" fillId="3" borderId="19" xfId="0" applyNumberFormat="1" applyFont="1" applyFill="1" applyBorder="1" applyAlignment="1">
      <alignment vertical="top"/>
    </xf>
    <xf numFmtId="49" fontId="8" fillId="3" borderId="8" xfId="0" applyNumberFormat="1" applyFont="1" applyFill="1" applyBorder="1" applyAlignment="1">
      <alignment horizontal="left" vertical="top" wrapText="1"/>
    </xf>
    <xf numFmtId="49" fontId="18" fillId="0" borderId="28" xfId="0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17" xfId="0" applyNumberFormat="1" applyFont="1" applyBorder="1" applyAlignment="1">
      <alignment vertical="center" wrapText="1"/>
    </xf>
    <xf numFmtId="49" fontId="7" fillId="0" borderId="8" xfId="0" applyNumberFormat="1" applyFont="1" applyBorder="1" applyAlignment="1">
      <alignment vertical="center" wrapText="1"/>
    </xf>
    <xf numFmtId="4" fontId="8" fillId="0" borderId="8" xfId="0" applyNumberFormat="1" applyFont="1" applyBorder="1" applyAlignment="1">
      <alignment vertical="center" wrapText="1"/>
    </xf>
    <xf numFmtId="4" fontId="0" fillId="0" borderId="8" xfId="0" applyNumberFormat="1" applyBorder="1" applyAlignment="1">
      <alignment vertical="center" wrapText="1"/>
    </xf>
    <xf numFmtId="4" fontId="0" fillId="3" borderId="17" xfId="0" applyNumberFormat="1" applyFill="1" applyBorder="1" applyAlignment="1">
      <alignment vertical="center"/>
    </xf>
    <xf numFmtId="4" fontId="0" fillId="3" borderId="8" xfId="0" applyNumberFormat="1" applyFill="1" applyBorder="1" applyAlignment="1">
      <alignment vertical="center"/>
    </xf>
    <xf numFmtId="0" fontId="8" fillId="4" borderId="13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9" xfId="0" applyBorder="1" applyAlignment="1">
      <alignment horizontal="right" indent="1"/>
    </xf>
    <xf numFmtId="4" fontId="13" fillId="0" borderId="17" xfId="0" applyNumberFormat="1" applyFont="1" applyBorder="1" applyAlignment="1">
      <alignment horizontal="right" vertical="center" indent="1"/>
    </xf>
    <xf numFmtId="4" fontId="13" fillId="0" borderId="11" xfId="0" applyNumberFormat="1" applyFont="1" applyBorder="1" applyAlignment="1">
      <alignment horizontal="right" vertical="center" inden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3" xfId="0" applyNumberFormat="1" applyFont="1" applyBorder="1" applyAlignment="1">
      <alignment horizontal="right" vertical="center"/>
    </xf>
    <xf numFmtId="4" fontId="13" fillId="0" borderId="19" xfId="0" applyNumberFormat="1" applyFont="1" applyBorder="1" applyAlignment="1">
      <alignment horizontal="right" vertical="center" indent="1"/>
    </xf>
    <xf numFmtId="49" fontId="6" fillId="3" borderId="13" xfId="0" applyNumberFormat="1" applyFont="1" applyFill="1" applyBorder="1" applyAlignment="1">
      <alignment horizontal="left" vertical="center" wrapText="1"/>
    </xf>
    <xf numFmtId="0" fontId="0" fillId="3" borderId="13" xfId="0" applyFill="1" applyBorder="1" applyAlignment="1">
      <alignment wrapText="1"/>
    </xf>
    <xf numFmtId="0" fontId="0" fillId="3" borderId="14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3" xfId="0" applyFont="1" applyBorder="1" applyAlignment="1">
      <alignment horizontal="left" vertical="center" wrapText="1"/>
    </xf>
    <xf numFmtId="0" fontId="0" fillId="0" borderId="13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4" fontId="11" fillId="0" borderId="17" xfId="0" applyNumberFormat="1" applyFont="1" applyBorder="1" applyAlignment="1">
      <alignment vertical="center"/>
    </xf>
    <xf numFmtId="4" fontId="11" fillId="0" borderId="8" xfId="0" applyNumberFormat="1" applyFont="1" applyBorder="1" applyAlignment="1">
      <alignment vertical="center"/>
    </xf>
    <xf numFmtId="2" fontId="12" fillId="3" borderId="25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11" fillId="0" borderId="17" xfId="0" applyNumberFormat="1" applyFont="1" applyBorder="1" applyAlignment="1">
      <alignment horizontal="right" vertical="center" indent="1"/>
    </xf>
    <xf numFmtId="4" fontId="11" fillId="0" borderId="19" xfId="0" applyNumberFormat="1" applyFont="1" applyBorder="1" applyAlignment="1">
      <alignment horizontal="right" vertical="center" indent="1"/>
    </xf>
    <xf numFmtId="0" fontId="0" fillId="0" borderId="13" xfId="0" applyBorder="1" applyAlignment="1">
      <alignment horizontal="center" wrapText="1"/>
    </xf>
    <xf numFmtId="4" fontId="11" fillId="0" borderId="17" xfId="0" applyNumberFormat="1" applyFont="1" applyBorder="1" applyAlignment="1">
      <alignment horizontal="right" vertical="center"/>
    </xf>
    <xf numFmtId="4" fontId="11" fillId="0" borderId="8" xfId="0" applyNumberFormat="1" applyFont="1" applyBorder="1" applyAlignment="1">
      <alignment horizontal="right" vertical="center"/>
    </xf>
    <xf numFmtId="4" fontId="11" fillId="0" borderId="11" xfId="0" applyNumberFormat="1" applyFont="1" applyBorder="1" applyAlignment="1">
      <alignment horizontal="right" vertical="center" indent="1"/>
    </xf>
    <xf numFmtId="4" fontId="12" fillId="3" borderId="25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8" xfId="0" applyNumberFormat="1" applyBorder="1" applyAlignment="1">
      <alignment vertical="center" shrinkToFit="1"/>
    </xf>
    <xf numFmtId="49" fontId="0" fillId="0" borderId="19" xfId="0" applyNumberFormat="1" applyBorder="1" applyAlignment="1">
      <alignment vertical="center" shrinkToFit="1"/>
    </xf>
    <xf numFmtId="0" fontId="18" fillId="0" borderId="13" xfId="0" applyNumberFormat="1" applyFont="1" applyBorder="1" applyAlignment="1">
      <alignment horizontal="left" vertical="top" wrapText="1"/>
    </xf>
    <xf numFmtId="0" fontId="18" fillId="0" borderId="13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8" xfId="0" applyNumberForma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9" xfId="0" applyBorder="1" applyAlignment="1">
      <alignment vertical="center"/>
    </xf>
    <xf numFmtId="49" fontId="0" fillId="3" borderId="8" xfId="0" applyNumberForma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19" xfId="0" applyFill="1" applyBorder="1" applyAlignment="1">
      <alignment vertical="center"/>
    </xf>
    <xf numFmtId="0" fontId="21" fillId="0" borderId="0" xfId="0" applyNumberFormat="1" applyFont="1" applyBorder="1" applyAlignment="1">
      <alignment horizontal="left" vertical="top" wrapText="1"/>
    </xf>
    <xf numFmtId="0" fontId="21" fillId="0" borderId="0" xfId="0" applyNumberFormat="1" applyFont="1" applyBorder="1" applyAlignment="1">
      <alignment vertical="top" wrapText="1"/>
    </xf>
    <xf numFmtId="0" fontId="21" fillId="0" borderId="13" xfId="0" applyNumberFormat="1" applyFont="1" applyBorder="1" applyAlignment="1">
      <alignment horizontal="left" vertical="top" wrapText="1"/>
    </xf>
    <xf numFmtId="0" fontId="21" fillId="0" borderId="13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tabSelected="1" workbookViewId="0">
      <selection activeCell="A2" sqref="A2:G2"/>
    </sheetView>
  </sheetViews>
  <sheetFormatPr defaultRowHeight="12.45"/>
  <sheetData>
    <row r="1" spans="1:7">
      <c r="A1" s="21" t="s">
        <v>38</v>
      </c>
    </row>
    <row r="2" spans="1:7" ht="57.75" customHeight="1">
      <c r="A2" s="181" t="s">
        <v>39</v>
      </c>
      <c r="B2" s="181"/>
      <c r="C2" s="181"/>
      <c r="D2" s="181"/>
      <c r="E2" s="181"/>
      <c r="F2" s="181"/>
      <c r="G2" s="181"/>
    </row>
  </sheetData>
  <sheetProtection password="9231" sheet="1"/>
  <mergeCells count="1">
    <mergeCell ref="A2:G2"/>
  </mergeCells>
  <phoneticPr fontId="18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64"/>
  <sheetViews>
    <sheetView showGridLines="0" topLeftCell="B1" zoomScaleNormal="100" zoomScaleSheetLayoutView="75" workbookViewId="0">
      <selection activeCell="A29" sqref="A29"/>
    </sheetView>
  </sheetViews>
  <sheetFormatPr defaultColWidth="9" defaultRowHeight="12.45"/>
  <cols>
    <col min="1" max="1" width="8.3828125" hidden="1" customWidth="1"/>
    <col min="2" max="2" width="13.3828125" customWidth="1"/>
    <col min="3" max="3" width="7.3828125" style="52" customWidth="1"/>
    <col min="4" max="4" width="13" style="52" customWidth="1"/>
    <col min="5" max="5" width="9.69140625" style="52" customWidth="1"/>
    <col min="6" max="6" width="11.69140625" customWidth="1"/>
    <col min="7" max="9" width="13" customWidth="1"/>
    <col min="10" max="10" width="5.53515625" customWidth="1"/>
    <col min="11" max="11" width="4.3046875" customWidth="1"/>
    <col min="12" max="15" width="10.69140625" customWidth="1"/>
  </cols>
  <sheetData>
    <row r="1" spans="1:15" ht="33.75" customHeight="1">
      <c r="A1" s="47" t="s">
        <v>36</v>
      </c>
      <c r="B1" s="193" t="s">
        <v>41</v>
      </c>
      <c r="C1" s="194"/>
      <c r="D1" s="194"/>
      <c r="E1" s="194"/>
      <c r="F1" s="194"/>
      <c r="G1" s="194"/>
      <c r="H1" s="194"/>
      <c r="I1" s="194"/>
      <c r="J1" s="195"/>
    </row>
    <row r="2" spans="1:15" ht="36" customHeight="1">
      <c r="A2" s="2"/>
      <c r="B2" s="76" t="s">
        <v>22</v>
      </c>
      <c r="C2" s="77"/>
      <c r="D2" s="78" t="s">
        <v>44</v>
      </c>
      <c r="E2" s="200" t="s">
        <v>45</v>
      </c>
      <c r="F2" s="201"/>
      <c r="G2" s="201"/>
      <c r="H2" s="201"/>
      <c r="I2" s="201"/>
      <c r="J2" s="202"/>
      <c r="O2" s="1"/>
    </row>
    <row r="3" spans="1:15" ht="27" hidden="1" customHeight="1">
      <c r="A3" s="2"/>
      <c r="B3" s="79"/>
      <c r="C3" s="77"/>
      <c r="D3" s="80"/>
      <c r="E3" s="203"/>
      <c r="F3" s="204"/>
      <c r="G3" s="204"/>
      <c r="H3" s="204"/>
      <c r="I3" s="204"/>
      <c r="J3" s="205"/>
    </row>
    <row r="4" spans="1:15" ht="23.25" customHeight="1">
      <c r="A4" s="2"/>
      <c r="B4" s="81"/>
      <c r="C4" s="82"/>
      <c r="D4" s="83"/>
      <c r="E4" s="208"/>
      <c r="F4" s="208"/>
      <c r="G4" s="208"/>
      <c r="H4" s="208"/>
      <c r="I4" s="208"/>
      <c r="J4" s="209"/>
    </row>
    <row r="5" spans="1:15" ht="24" customHeight="1">
      <c r="A5" s="2"/>
      <c r="B5" s="31" t="s">
        <v>42</v>
      </c>
      <c r="D5" s="212"/>
      <c r="E5" s="213"/>
      <c r="F5" s="213"/>
      <c r="G5" s="213"/>
      <c r="H5" s="18" t="s">
        <v>40</v>
      </c>
      <c r="I5" s="22"/>
      <c r="J5" s="8"/>
    </row>
    <row r="6" spans="1:15" ht="15.75" customHeight="1">
      <c r="A6" s="2"/>
      <c r="B6" s="28"/>
      <c r="C6" s="55"/>
      <c r="D6" s="214"/>
      <c r="E6" s="215"/>
      <c r="F6" s="215"/>
      <c r="G6" s="215"/>
      <c r="H6" s="18" t="s">
        <v>34</v>
      </c>
      <c r="I6" s="22"/>
      <c r="J6" s="8"/>
    </row>
    <row r="7" spans="1:15" ht="15.75" customHeight="1">
      <c r="A7" s="2"/>
      <c r="B7" s="29"/>
      <c r="C7" s="56"/>
      <c r="D7" s="53"/>
      <c r="E7" s="216"/>
      <c r="F7" s="217"/>
      <c r="G7" s="217"/>
      <c r="H7" s="24"/>
      <c r="I7" s="23"/>
      <c r="J7" s="34"/>
    </row>
    <row r="8" spans="1:15" ht="24" hidden="1" customHeight="1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>
      <c r="A9" s="2"/>
      <c r="B9" s="2"/>
      <c r="D9" s="51"/>
      <c r="H9" s="18" t="s">
        <v>34</v>
      </c>
      <c r="I9" s="22"/>
      <c r="J9" s="8"/>
    </row>
    <row r="10" spans="1:15" ht="15.75" hidden="1" customHeight="1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>
      <c r="A11" s="2"/>
      <c r="B11" s="31" t="s">
        <v>19</v>
      </c>
      <c r="D11" s="188"/>
      <c r="E11" s="188"/>
      <c r="F11" s="188"/>
      <c r="G11" s="188"/>
      <c r="H11" s="18" t="s">
        <v>40</v>
      </c>
      <c r="I11" s="84"/>
      <c r="J11" s="8"/>
    </row>
    <row r="12" spans="1:15" ht="15.75" customHeight="1">
      <c r="A12" s="2"/>
      <c r="B12" s="28"/>
      <c r="C12" s="55"/>
      <c r="D12" s="207"/>
      <c r="E12" s="207"/>
      <c r="F12" s="207"/>
      <c r="G12" s="207"/>
      <c r="H12" s="18" t="s">
        <v>34</v>
      </c>
      <c r="I12" s="84"/>
      <c r="J12" s="8"/>
    </row>
    <row r="13" spans="1:15" ht="15.75" customHeight="1">
      <c r="A13" s="2"/>
      <c r="B13" s="29"/>
      <c r="C13" s="56"/>
      <c r="D13" s="85"/>
      <c r="E13" s="210"/>
      <c r="F13" s="211"/>
      <c r="G13" s="211"/>
      <c r="H13" s="19"/>
      <c r="I13" s="23"/>
      <c r="J13" s="34"/>
    </row>
    <row r="14" spans="1:15" ht="24" customHeight="1">
      <c r="A14" s="2"/>
      <c r="B14" s="43" t="s">
        <v>21</v>
      </c>
      <c r="C14" s="58"/>
      <c r="D14" s="59" t="s">
        <v>43</v>
      </c>
      <c r="E14" s="60"/>
      <c r="F14" s="44"/>
      <c r="G14" s="44"/>
      <c r="H14" s="45"/>
      <c r="I14" s="44"/>
      <c r="J14" s="46"/>
    </row>
    <row r="15" spans="1:15" ht="32.25" customHeight="1">
      <c r="A15" s="2"/>
      <c r="B15" s="35" t="s">
        <v>32</v>
      </c>
      <c r="C15" s="61"/>
      <c r="D15" s="54"/>
      <c r="E15" s="206"/>
      <c r="F15" s="206"/>
      <c r="G15" s="189"/>
      <c r="H15" s="189"/>
      <c r="I15" s="189" t="s">
        <v>29</v>
      </c>
      <c r="J15" s="190"/>
    </row>
    <row r="16" spans="1:15" ht="23.25" customHeight="1">
      <c r="A16" s="142" t="s">
        <v>24</v>
      </c>
      <c r="B16" s="38" t="s">
        <v>24</v>
      </c>
      <c r="C16" s="62"/>
      <c r="D16" s="63"/>
      <c r="E16" s="191"/>
      <c r="F16" s="199"/>
      <c r="G16" s="191"/>
      <c r="H16" s="199"/>
      <c r="I16" s="191">
        <f>SUMIF(F52:F60,A16,I52:I60)+SUMIF(F52:F60,"PSU",I52:I60)</f>
        <v>0</v>
      </c>
      <c r="J16" s="192"/>
    </row>
    <row r="17" spans="1:10" ht="23.25" customHeight="1">
      <c r="A17" s="142" t="s">
        <v>25</v>
      </c>
      <c r="B17" s="38" t="s">
        <v>25</v>
      </c>
      <c r="C17" s="62"/>
      <c r="D17" s="63"/>
      <c r="E17" s="191"/>
      <c r="F17" s="199"/>
      <c r="G17" s="191"/>
      <c r="H17" s="199"/>
      <c r="I17" s="191">
        <f>SUMIF(F52:F60,A17,I52:I60)</f>
        <v>0</v>
      </c>
      <c r="J17" s="192"/>
    </row>
    <row r="18" spans="1:10" ht="23.25" customHeight="1">
      <c r="A18" s="142" t="s">
        <v>26</v>
      </c>
      <c r="B18" s="38" t="s">
        <v>26</v>
      </c>
      <c r="C18" s="62"/>
      <c r="D18" s="63"/>
      <c r="E18" s="191"/>
      <c r="F18" s="199"/>
      <c r="G18" s="191"/>
      <c r="H18" s="199"/>
      <c r="I18" s="191">
        <f>SUMIF(F52:F60,A18,I52:I60)</f>
        <v>0</v>
      </c>
      <c r="J18" s="192"/>
    </row>
    <row r="19" spans="1:10" ht="23.25" customHeight="1">
      <c r="A19" s="142" t="s">
        <v>71</v>
      </c>
      <c r="B19" s="38" t="s">
        <v>27</v>
      </c>
      <c r="C19" s="62"/>
      <c r="D19" s="63"/>
      <c r="E19" s="191"/>
      <c r="F19" s="199"/>
      <c r="G19" s="191"/>
      <c r="H19" s="199"/>
      <c r="I19" s="191">
        <f>SUMIF(F52:F60,A19,I52:I60)</f>
        <v>0</v>
      </c>
      <c r="J19" s="192"/>
    </row>
    <row r="20" spans="1:10" ht="23.25" customHeight="1">
      <c r="A20" s="142" t="s">
        <v>72</v>
      </c>
      <c r="B20" s="38" t="s">
        <v>28</v>
      </c>
      <c r="C20" s="62"/>
      <c r="D20" s="63"/>
      <c r="E20" s="191"/>
      <c r="F20" s="199"/>
      <c r="G20" s="191"/>
      <c r="H20" s="199"/>
      <c r="I20" s="191">
        <f>SUMIF(F52:F60,A20,I52:I60)</f>
        <v>0</v>
      </c>
      <c r="J20" s="192"/>
    </row>
    <row r="21" spans="1:10" ht="23.25" customHeight="1">
      <c r="A21" s="2"/>
      <c r="B21" s="48" t="s">
        <v>29</v>
      </c>
      <c r="C21" s="64"/>
      <c r="D21" s="65"/>
      <c r="E21" s="225"/>
      <c r="F21" s="226"/>
      <c r="G21" s="225"/>
      <c r="H21" s="226"/>
      <c r="I21" s="225">
        <f>SUM(I16:J20)</f>
        <v>0</v>
      </c>
      <c r="J21" s="230"/>
    </row>
    <row r="22" spans="1:10" ht="33" customHeight="1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>
      <c r="A23" s="2"/>
      <c r="B23" s="38" t="s">
        <v>12</v>
      </c>
      <c r="C23" s="62"/>
      <c r="D23" s="63"/>
      <c r="E23" s="67">
        <v>15</v>
      </c>
      <c r="F23" s="39" t="s">
        <v>0</v>
      </c>
      <c r="G23" s="218">
        <f ca="1">ZakladDPHSniVypocet</f>
        <v>0</v>
      </c>
      <c r="H23" s="219"/>
      <c r="I23" s="219"/>
      <c r="J23" s="40" t="str">
        <f t="shared" ref="J23:J28" ca="1" si="0">Mena</f>
        <v>CZK</v>
      </c>
    </row>
    <row r="24" spans="1:10" ht="23.25" hidden="1" customHeight="1">
      <c r="A24" s="2"/>
      <c r="B24" s="38" t="s">
        <v>13</v>
      </c>
      <c r="C24" s="62"/>
      <c r="D24" s="63"/>
      <c r="E24" s="67">
        <f ca="1">SazbaDPH1</f>
        <v>15</v>
      </c>
      <c r="F24" s="39" t="s">
        <v>0</v>
      </c>
      <c r="G24" s="228">
        <f>I23*E23/100</f>
        <v>0</v>
      </c>
      <c r="H24" s="229"/>
      <c r="I24" s="229"/>
      <c r="J24" s="40" t="str">
        <f t="shared" ca="1" si="0"/>
        <v>CZK</v>
      </c>
    </row>
    <row r="25" spans="1:10" ht="23.25" customHeight="1">
      <c r="A25" s="2"/>
      <c r="B25" s="38" t="s">
        <v>14</v>
      </c>
      <c r="C25" s="62"/>
      <c r="D25" s="63"/>
      <c r="E25" s="67">
        <v>21</v>
      </c>
      <c r="F25" s="39" t="s">
        <v>0</v>
      </c>
      <c r="G25" s="218">
        <f ca="1">ZakladDPHZaklVypocet</f>
        <v>0</v>
      </c>
      <c r="H25" s="219"/>
      <c r="I25" s="219"/>
      <c r="J25" s="40" t="str">
        <f t="shared" ca="1" si="0"/>
        <v>CZK</v>
      </c>
    </row>
    <row r="26" spans="1:10" ht="23.25" hidden="1" customHeight="1">
      <c r="A26" s="2"/>
      <c r="B26" s="32" t="s">
        <v>15</v>
      </c>
      <c r="C26" s="68"/>
      <c r="D26" s="54"/>
      <c r="E26" s="69">
        <f ca="1">SazbaDPH2</f>
        <v>21</v>
      </c>
      <c r="F26" s="30" t="s">
        <v>0</v>
      </c>
      <c r="G26" s="196">
        <f>I25*E25/100</f>
        <v>0</v>
      </c>
      <c r="H26" s="197"/>
      <c r="I26" s="197"/>
      <c r="J26" s="37" t="str">
        <f t="shared" ca="1" si="0"/>
        <v>CZK</v>
      </c>
    </row>
    <row r="27" spans="1:10" ht="23.25" customHeight="1" thickBot="1">
      <c r="A27" s="2">
        <f ca="1">ZakladDPHSni+ZakladDPHZakl</f>
        <v>0</v>
      </c>
      <c r="B27" s="31" t="s">
        <v>4</v>
      </c>
      <c r="C27" s="70"/>
      <c r="D27" s="71"/>
      <c r="E27" s="70"/>
      <c r="F27" s="16"/>
      <c r="G27" s="198">
        <f ca="1">CenaCelkemBezDPH-(ZakladDPHSni+ZakladDPHZakl)</f>
        <v>0</v>
      </c>
      <c r="H27" s="198"/>
      <c r="I27" s="198"/>
      <c r="J27" s="41" t="str">
        <f t="shared" ca="1" si="0"/>
        <v>CZK</v>
      </c>
    </row>
    <row r="28" spans="1:10" ht="27.75" customHeight="1" thickBot="1">
      <c r="A28" s="2">
        <f>(A27-INT(A27))*100</f>
        <v>0</v>
      </c>
      <c r="B28" s="116" t="s">
        <v>23</v>
      </c>
      <c r="C28" s="117"/>
      <c r="D28" s="117"/>
      <c r="E28" s="118"/>
      <c r="F28" s="119"/>
      <c r="G28" s="220">
        <f ca="1">A27</f>
        <v>0</v>
      </c>
      <c r="H28" s="220"/>
      <c r="I28" s="220"/>
      <c r="J28" s="120" t="str">
        <f t="shared" ca="1" si="0"/>
        <v>CZK</v>
      </c>
    </row>
    <row r="29" spans="1:10" ht="27.75" hidden="1" customHeight="1" thickBot="1">
      <c r="A29" s="2"/>
      <c r="B29" s="116" t="s">
        <v>35</v>
      </c>
      <c r="C29" s="121"/>
      <c r="D29" s="121"/>
      <c r="E29" s="121"/>
      <c r="F29" s="122"/>
      <c r="G29" s="231">
        <f ca="1">ZakladDPHSni+DPHSni+ZakladDPHZakl+DPHZakl+Zaokrouhleni</f>
        <v>0</v>
      </c>
      <c r="H29" s="231"/>
      <c r="I29" s="231"/>
      <c r="J29" s="123" t="s">
        <v>55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4"/>
      <c r="D34" s="221"/>
      <c r="E34" s="222"/>
      <c r="G34" s="223"/>
      <c r="H34" s="224"/>
      <c r="I34" s="224"/>
      <c r="J34" s="25"/>
    </row>
    <row r="35" spans="1:10" ht="12.75" customHeight="1">
      <c r="A35" s="2"/>
      <c r="B35" s="2"/>
      <c r="D35" s="227" t="s">
        <v>2</v>
      </c>
      <c r="E35" s="227"/>
      <c r="H35" s="10" t="s">
        <v>3</v>
      </c>
      <c r="J35" s="9"/>
    </row>
    <row r="36" spans="1:10" ht="13.5" customHeight="1" thickBot="1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7" t="s">
        <v>1</v>
      </c>
      <c r="J38" s="98" t="s">
        <v>0</v>
      </c>
    </row>
    <row r="39" spans="1:10" ht="25.5" hidden="1" customHeight="1">
      <c r="A39" s="88">
        <v>1</v>
      </c>
      <c r="B39" s="99" t="s">
        <v>46</v>
      </c>
      <c r="C39" s="185"/>
      <c r="D39" s="185"/>
      <c r="E39" s="185"/>
      <c r="F39" s="100">
        <f ca="1">'01 01 Pol'!AE81+'99 1 Pol'!AE49</f>
        <v>0</v>
      </c>
      <c r="G39" s="101">
        <f ca="1">'01 01 Pol'!AF81+'99 1 Pol'!AF49</f>
        <v>0</v>
      </c>
      <c r="H39" s="102"/>
      <c r="I39" s="103">
        <f>F39+G39+H39</f>
        <v>0</v>
      </c>
      <c r="J39" s="104" t="str">
        <f ca="1">IF(CenaCelkemVypocet=0,"",I39/CenaCelkemVypocet*100)</f>
        <v/>
      </c>
    </row>
    <row r="40" spans="1:10" ht="25.5" customHeight="1">
      <c r="A40" s="88">
        <v>2</v>
      </c>
      <c r="B40" s="105"/>
      <c r="C40" s="184" t="s">
        <v>47</v>
      </c>
      <c r="D40" s="184"/>
      <c r="E40" s="184"/>
      <c r="F40" s="106"/>
      <c r="G40" s="107"/>
      <c r="H40" s="107"/>
      <c r="I40" s="108"/>
      <c r="J40" s="109"/>
    </row>
    <row r="41" spans="1:10" ht="25.5" customHeight="1">
      <c r="A41" s="88">
        <v>2</v>
      </c>
      <c r="B41" s="105" t="s">
        <v>48</v>
      </c>
      <c r="C41" s="184" t="s">
        <v>49</v>
      </c>
      <c r="D41" s="184"/>
      <c r="E41" s="184"/>
      <c r="F41" s="106">
        <f ca="1">'01 01 Pol'!AE81</f>
        <v>0</v>
      </c>
      <c r="G41" s="107">
        <f ca="1">'01 01 Pol'!AF81</f>
        <v>0</v>
      </c>
      <c r="H41" s="107"/>
      <c r="I41" s="108">
        <f>F41+G41+H41</f>
        <v>0</v>
      </c>
      <c r="J41" s="109" t="str">
        <f ca="1">IF(CenaCelkemVypocet=0,"",I41/CenaCelkemVypocet*100)</f>
        <v/>
      </c>
    </row>
    <row r="42" spans="1:10" ht="25.5" customHeight="1">
      <c r="A42" s="88">
        <v>3</v>
      </c>
      <c r="B42" s="110" t="s">
        <v>48</v>
      </c>
      <c r="C42" s="185" t="s">
        <v>50</v>
      </c>
      <c r="D42" s="185"/>
      <c r="E42" s="185"/>
      <c r="F42" s="111">
        <f ca="1">'01 01 Pol'!AE81</f>
        <v>0</v>
      </c>
      <c r="G42" s="102">
        <f ca="1">'01 01 Pol'!AF81</f>
        <v>0</v>
      </c>
      <c r="H42" s="102"/>
      <c r="I42" s="103">
        <f>F42+G42+H42</f>
        <v>0</v>
      </c>
      <c r="J42" s="104" t="str">
        <f ca="1">IF(CenaCelkemVypocet=0,"",I42/CenaCelkemVypocet*100)</f>
        <v/>
      </c>
    </row>
    <row r="43" spans="1:10" ht="25.5" customHeight="1">
      <c r="A43" s="88">
        <v>2</v>
      </c>
      <c r="B43" s="105" t="s">
        <v>51</v>
      </c>
      <c r="C43" s="184" t="s">
        <v>52</v>
      </c>
      <c r="D43" s="184"/>
      <c r="E43" s="184"/>
      <c r="F43" s="106">
        <f ca="1">'99 1 Pol'!AE49</f>
        <v>0</v>
      </c>
      <c r="G43" s="107">
        <f ca="1">'99 1 Pol'!AF49</f>
        <v>0</v>
      </c>
      <c r="H43" s="107"/>
      <c r="I43" s="108">
        <f>F43+G43+H43</f>
        <v>0</v>
      </c>
      <c r="J43" s="109" t="str">
        <f ca="1">IF(CenaCelkemVypocet=0,"",I43/CenaCelkemVypocet*100)</f>
        <v/>
      </c>
    </row>
    <row r="44" spans="1:10" ht="25.5" customHeight="1">
      <c r="A44" s="88">
        <v>3</v>
      </c>
      <c r="B44" s="110" t="s">
        <v>53</v>
      </c>
      <c r="C44" s="185" t="s">
        <v>50</v>
      </c>
      <c r="D44" s="185"/>
      <c r="E44" s="185"/>
      <c r="F44" s="111">
        <f ca="1">'99 1 Pol'!AE49</f>
        <v>0</v>
      </c>
      <c r="G44" s="102">
        <f ca="1">'99 1 Pol'!AF49</f>
        <v>0</v>
      </c>
      <c r="H44" s="102"/>
      <c r="I44" s="103">
        <f>F44+G44+H44</f>
        <v>0</v>
      </c>
      <c r="J44" s="104" t="str">
        <f ca="1">IF(CenaCelkemVypocet=0,"",I44/CenaCelkemVypocet*100)</f>
        <v/>
      </c>
    </row>
    <row r="45" spans="1:10" ht="25.5" customHeight="1">
      <c r="A45" s="88"/>
      <c r="B45" s="186" t="s">
        <v>54</v>
      </c>
      <c r="C45" s="187"/>
      <c r="D45" s="187"/>
      <c r="E45" s="187"/>
      <c r="F45" s="112">
        <f>SUMIF(A39:A44,"=1",F39:F44)</f>
        <v>0</v>
      </c>
      <c r="G45" s="113">
        <f>SUMIF(A39:A44,"=1",G39:G44)</f>
        <v>0</v>
      </c>
      <c r="H45" s="113">
        <f>SUMIF(A39:A44,"=1",H39:H44)</f>
        <v>0</v>
      </c>
      <c r="I45" s="114">
        <f>SUMIF(A39:A44,"=1",I39:I44)</f>
        <v>0</v>
      </c>
      <c r="J45" s="115">
        <f>SUMIF(A39:A44,"=1",J39:J44)</f>
        <v>0</v>
      </c>
    </row>
    <row r="49" spans="1:10" ht="15.45">
      <c r="B49" s="124" t="s">
        <v>56</v>
      </c>
    </row>
    <row r="51" spans="1:10" ht="25.5" customHeight="1">
      <c r="A51" s="126"/>
      <c r="B51" s="129" t="s">
        <v>17</v>
      </c>
      <c r="C51" s="129" t="s">
        <v>5</v>
      </c>
      <c r="D51" s="130"/>
      <c r="E51" s="130"/>
      <c r="F51" s="131" t="s">
        <v>57</v>
      </c>
      <c r="G51" s="131"/>
      <c r="H51" s="131"/>
      <c r="I51" s="131" t="s">
        <v>29</v>
      </c>
      <c r="J51" s="131" t="s">
        <v>0</v>
      </c>
    </row>
    <row r="52" spans="1:10" ht="36.75" customHeight="1">
      <c r="A52" s="127"/>
      <c r="B52" s="132" t="s">
        <v>53</v>
      </c>
      <c r="C52" s="182" t="s">
        <v>58</v>
      </c>
      <c r="D52" s="183"/>
      <c r="E52" s="183"/>
      <c r="F52" s="138" t="s">
        <v>24</v>
      </c>
      <c r="G52" s="139"/>
      <c r="H52" s="139"/>
      <c r="I52" s="139">
        <f ca="1">'01 01 Pol'!G8</f>
        <v>0</v>
      </c>
      <c r="J52" s="136" t="str">
        <f>IF(I61=0,"",I52/I61*100)</f>
        <v/>
      </c>
    </row>
    <row r="53" spans="1:10" ht="36.75" customHeight="1">
      <c r="A53" s="127"/>
      <c r="B53" s="132" t="s">
        <v>59</v>
      </c>
      <c r="C53" s="182" t="s">
        <v>60</v>
      </c>
      <c r="D53" s="183"/>
      <c r="E53" s="183"/>
      <c r="F53" s="138" t="s">
        <v>24</v>
      </c>
      <c r="G53" s="139"/>
      <c r="H53" s="139"/>
      <c r="I53" s="139">
        <f ca="1">'01 01 Pol'!G38</f>
        <v>0</v>
      </c>
      <c r="J53" s="136" t="str">
        <f>IF(I61=0,"",I53/I61*100)</f>
        <v/>
      </c>
    </row>
    <row r="54" spans="1:10" ht="36.75" customHeight="1">
      <c r="A54" s="127"/>
      <c r="B54" s="132" t="s">
        <v>61</v>
      </c>
      <c r="C54" s="182" t="s">
        <v>62</v>
      </c>
      <c r="D54" s="183"/>
      <c r="E54" s="183"/>
      <c r="F54" s="138" t="s">
        <v>24</v>
      </c>
      <c r="G54" s="139"/>
      <c r="H54" s="139"/>
      <c r="I54" s="139">
        <f ca="1">'01 01 Pol'!G56</f>
        <v>0</v>
      </c>
      <c r="J54" s="136" t="str">
        <f>IF(I61=0,"",I54/I61*100)</f>
        <v/>
      </c>
    </row>
    <row r="55" spans="1:10" ht="36.75" customHeight="1">
      <c r="A55" s="127"/>
      <c r="B55" s="132" t="s">
        <v>63</v>
      </c>
      <c r="C55" s="182" t="s">
        <v>64</v>
      </c>
      <c r="D55" s="183"/>
      <c r="E55" s="183"/>
      <c r="F55" s="138" t="s">
        <v>24</v>
      </c>
      <c r="G55" s="139"/>
      <c r="H55" s="139"/>
      <c r="I55" s="139">
        <f ca="1">'01 01 Pol'!G58</f>
        <v>0</v>
      </c>
      <c r="J55" s="136" t="str">
        <f>IF(I61=0,"",I55/I61*100)</f>
        <v/>
      </c>
    </row>
    <row r="56" spans="1:10" ht="36.75" customHeight="1">
      <c r="A56" s="127"/>
      <c r="B56" s="132" t="s">
        <v>65</v>
      </c>
      <c r="C56" s="182" t="s">
        <v>66</v>
      </c>
      <c r="D56" s="183"/>
      <c r="E56" s="183"/>
      <c r="F56" s="138" t="s">
        <v>24</v>
      </c>
      <c r="G56" s="139"/>
      <c r="H56" s="139"/>
      <c r="I56" s="139">
        <f ca="1">'01 01 Pol'!G64</f>
        <v>0</v>
      </c>
      <c r="J56" s="136" t="str">
        <f>IF(I61=0,"",I56/I61*100)</f>
        <v/>
      </c>
    </row>
    <row r="57" spans="1:10" ht="36.75" customHeight="1">
      <c r="A57" s="127"/>
      <c r="B57" s="132" t="s">
        <v>51</v>
      </c>
      <c r="C57" s="182" t="s">
        <v>67</v>
      </c>
      <c r="D57" s="183"/>
      <c r="E57" s="183"/>
      <c r="F57" s="138" t="s">
        <v>24</v>
      </c>
      <c r="G57" s="139"/>
      <c r="H57" s="139"/>
      <c r="I57" s="139">
        <f ca="1">'01 01 Pol'!G67</f>
        <v>0</v>
      </c>
      <c r="J57" s="136" t="str">
        <f>IF(I61=0,"",I57/I61*100)</f>
        <v/>
      </c>
    </row>
    <row r="58" spans="1:10" ht="36.75" customHeight="1">
      <c r="A58" s="127"/>
      <c r="B58" s="132" t="s">
        <v>68</v>
      </c>
      <c r="C58" s="182" t="s">
        <v>69</v>
      </c>
      <c r="D58" s="183"/>
      <c r="E58" s="183"/>
      <c r="F58" s="138" t="s">
        <v>70</v>
      </c>
      <c r="G58" s="139"/>
      <c r="H58" s="139"/>
      <c r="I58" s="139">
        <f ca="1">'01 01 Pol'!G70</f>
        <v>0</v>
      </c>
      <c r="J58" s="136" t="str">
        <f>IF(I61=0,"",I58/I61*100)</f>
        <v/>
      </c>
    </row>
    <row r="59" spans="1:10" ht="36.75" customHeight="1">
      <c r="A59" s="127"/>
      <c r="B59" s="132" t="s">
        <v>71</v>
      </c>
      <c r="C59" s="182" t="s">
        <v>27</v>
      </c>
      <c r="D59" s="183"/>
      <c r="E59" s="183"/>
      <c r="F59" s="138" t="s">
        <v>71</v>
      </c>
      <c r="G59" s="139"/>
      <c r="H59" s="139"/>
      <c r="I59" s="139">
        <f ca="1">'99 1 Pol'!G17</f>
        <v>0</v>
      </c>
      <c r="J59" s="136" t="str">
        <f>IF(I61=0,"",I59/I61*100)</f>
        <v/>
      </c>
    </row>
    <row r="60" spans="1:10" ht="36.75" customHeight="1">
      <c r="A60" s="127"/>
      <c r="B60" s="132" t="s">
        <v>72</v>
      </c>
      <c r="C60" s="182" t="s">
        <v>28</v>
      </c>
      <c r="D60" s="183"/>
      <c r="E60" s="183"/>
      <c r="F60" s="138" t="s">
        <v>72</v>
      </c>
      <c r="G60" s="139"/>
      <c r="H60" s="139"/>
      <c r="I60" s="139">
        <f ca="1">'99 1 Pol'!G8+'99 1 Pol'!G36</f>
        <v>0</v>
      </c>
      <c r="J60" s="136" t="str">
        <f>IF(I61=0,"",I60/I61*100)</f>
        <v/>
      </c>
    </row>
    <row r="61" spans="1:10" ht="25.5" customHeight="1">
      <c r="A61" s="128"/>
      <c r="B61" s="133" t="s">
        <v>1</v>
      </c>
      <c r="C61" s="134"/>
      <c r="D61" s="135"/>
      <c r="E61" s="135"/>
      <c r="F61" s="140"/>
      <c r="G61" s="141"/>
      <c r="H61" s="141"/>
      <c r="I61" s="141">
        <f>SUM(I52:I60)</f>
        <v>0</v>
      </c>
      <c r="J61" s="137">
        <f>SUM(J52:J60)</f>
        <v>0</v>
      </c>
    </row>
    <row r="62" spans="1:10">
      <c r="F62" s="86"/>
      <c r="G62" s="86"/>
      <c r="H62" s="86"/>
      <c r="I62" s="86"/>
      <c r="J62" s="87"/>
    </row>
    <row r="63" spans="1:10">
      <c r="F63" s="86"/>
      <c r="G63" s="86"/>
      <c r="H63" s="86"/>
      <c r="I63" s="86"/>
      <c r="J63" s="87"/>
    </row>
    <row r="64" spans="1:10">
      <c r="F64" s="86"/>
      <c r="G64" s="86"/>
      <c r="H64" s="86"/>
      <c r="I64" s="86"/>
      <c r="J64" s="87"/>
    </row>
  </sheetData>
  <sheetProtection password="9231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G20:H20"/>
    <mergeCell ref="G29:I29"/>
    <mergeCell ref="G28:I28"/>
    <mergeCell ref="D34:E34"/>
    <mergeCell ref="G34:I34"/>
    <mergeCell ref="E21:F21"/>
    <mergeCell ref="G21:H21"/>
    <mergeCell ref="D35:E35"/>
    <mergeCell ref="G24:I24"/>
    <mergeCell ref="G23:I23"/>
    <mergeCell ref="I21:J21"/>
    <mergeCell ref="E13:G13"/>
    <mergeCell ref="D5:G5"/>
    <mergeCell ref="D6:G6"/>
    <mergeCell ref="E7:G7"/>
    <mergeCell ref="G25:I25"/>
    <mergeCell ref="I19:J19"/>
    <mergeCell ref="E19:F19"/>
    <mergeCell ref="E20:F20"/>
    <mergeCell ref="I20:J20"/>
    <mergeCell ref="G19:H19"/>
    <mergeCell ref="G27:I27"/>
    <mergeCell ref="G18:H18"/>
    <mergeCell ref="I17:J17"/>
    <mergeCell ref="I18:J18"/>
    <mergeCell ref="E18:F18"/>
    <mergeCell ref="E2:J2"/>
    <mergeCell ref="E3:J3"/>
    <mergeCell ref="E15:F15"/>
    <mergeCell ref="E17:F17"/>
    <mergeCell ref="D12:G12"/>
    <mergeCell ref="D11:G11"/>
    <mergeCell ref="G15:H15"/>
    <mergeCell ref="I15:J15"/>
    <mergeCell ref="I16:J16"/>
    <mergeCell ref="B1:J1"/>
    <mergeCell ref="G26:I26"/>
    <mergeCell ref="E4:J4"/>
    <mergeCell ref="G16:H16"/>
    <mergeCell ref="G17:H17"/>
    <mergeCell ref="E16:F16"/>
    <mergeCell ref="C43:E43"/>
    <mergeCell ref="C44:E44"/>
    <mergeCell ref="B45:E45"/>
    <mergeCell ref="C52:E52"/>
    <mergeCell ref="C39:E39"/>
    <mergeCell ref="C40:E40"/>
    <mergeCell ref="C41:E41"/>
    <mergeCell ref="C42:E42"/>
    <mergeCell ref="C57:E57"/>
    <mergeCell ref="C58:E58"/>
    <mergeCell ref="C59:E59"/>
    <mergeCell ref="C60:E60"/>
    <mergeCell ref="C53:E53"/>
    <mergeCell ref="C54:E54"/>
    <mergeCell ref="C55:E55"/>
    <mergeCell ref="C56:E56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5234375" defaultRowHeight="12.45"/>
  <cols>
    <col min="1" max="1" width="4.3046875" style="3" customWidth="1"/>
    <col min="2" max="2" width="14.3828125" style="3" customWidth="1"/>
    <col min="3" max="3" width="38.3046875" style="7" customWidth="1"/>
    <col min="4" max="4" width="4.53515625" style="3" customWidth="1"/>
    <col min="5" max="5" width="10.53515625" style="3" customWidth="1"/>
    <col min="6" max="6" width="9.84375" style="3" customWidth="1"/>
    <col min="7" max="7" width="12.69140625" style="3" customWidth="1"/>
    <col min="8" max="16384" width="9.15234375" style="3"/>
  </cols>
  <sheetData>
    <row r="1" spans="1:7" ht="15.45">
      <c r="A1" s="232" t="s">
        <v>6</v>
      </c>
      <c r="B1" s="232"/>
      <c r="C1" s="233"/>
      <c r="D1" s="232"/>
      <c r="E1" s="232"/>
      <c r="F1" s="232"/>
      <c r="G1" s="232"/>
    </row>
    <row r="2" spans="1:7" ht="25" customHeight="1">
      <c r="A2" s="50" t="s">
        <v>7</v>
      </c>
      <c r="B2" s="49"/>
      <c r="C2" s="234"/>
      <c r="D2" s="234"/>
      <c r="E2" s="234"/>
      <c r="F2" s="234"/>
      <c r="G2" s="235"/>
    </row>
    <row r="3" spans="1:7" ht="25" customHeight="1">
      <c r="A3" s="50" t="s">
        <v>8</v>
      </c>
      <c r="B3" s="49"/>
      <c r="C3" s="234"/>
      <c r="D3" s="234"/>
      <c r="E3" s="234"/>
      <c r="F3" s="234"/>
      <c r="G3" s="235"/>
    </row>
    <row r="4" spans="1:7" ht="25" customHeight="1">
      <c r="A4" s="50" t="s">
        <v>9</v>
      </c>
      <c r="B4" s="49"/>
      <c r="C4" s="234"/>
      <c r="D4" s="234"/>
      <c r="E4" s="234"/>
      <c r="F4" s="234"/>
      <c r="G4" s="235"/>
    </row>
    <row r="5" spans="1:7">
      <c r="B5" s="4"/>
      <c r="C5" s="5"/>
      <c r="D5" s="6"/>
    </row>
  </sheetData>
  <sheetProtection password="9231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honeticPr fontId="18" type="noConversion"/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11" activePane="bottomLeft" state="frozen"/>
      <selection pane="bottomLeft" sqref="A1:G1"/>
    </sheetView>
  </sheetViews>
  <sheetFormatPr defaultRowHeight="12.45" outlineLevelRow="1"/>
  <cols>
    <col min="1" max="1" width="3.3828125" customWidth="1"/>
    <col min="2" max="2" width="12.53515625" style="125" customWidth="1"/>
    <col min="3" max="3" width="63.3046875" style="125" customWidth="1"/>
    <col min="4" max="4" width="4.84375" customWidth="1"/>
    <col min="5" max="5" width="10.53515625" customWidth="1"/>
    <col min="6" max="6" width="9.84375" customWidth="1"/>
    <col min="7" max="7" width="12.69140625" customWidth="1"/>
    <col min="8" max="17" width="0" hidden="1" customWidth="1"/>
    <col min="18" max="18" width="6.84375" customWidth="1"/>
    <col min="20" max="24" width="0" hidden="1" customWidth="1"/>
    <col min="29" max="29" width="0" hidden="1" customWidth="1"/>
    <col min="31" max="41" width="0" hidden="1" customWidth="1"/>
    <col min="53" max="53" width="98.69140625" customWidth="1"/>
  </cols>
  <sheetData>
    <row r="1" spans="1:60" ht="15.75" customHeight="1">
      <c r="A1" s="238" t="s">
        <v>73</v>
      </c>
      <c r="B1" s="238"/>
      <c r="C1" s="238"/>
      <c r="D1" s="238"/>
      <c r="E1" s="238"/>
      <c r="F1" s="238"/>
      <c r="G1" s="238"/>
      <c r="AG1" t="s">
        <v>74</v>
      </c>
    </row>
    <row r="2" spans="1:60" ht="25" customHeight="1">
      <c r="A2" s="143" t="s">
        <v>7</v>
      </c>
      <c r="B2" s="49" t="s">
        <v>44</v>
      </c>
      <c r="C2" s="239" t="s">
        <v>45</v>
      </c>
      <c r="D2" s="240"/>
      <c r="E2" s="240"/>
      <c r="F2" s="240"/>
      <c r="G2" s="241"/>
      <c r="AG2" t="s">
        <v>75</v>
      </c>
    </row>
    <row r="3" spans="1:60" ht="25" customHeight="1">
      <c r="A3" s="143" t="s">
        <v>8</v>
      </c>
      <c r="B3" s="49" t="s">
        <v>48</v>
      </c>
      <c r="C3" s="239" t="s">
        <v>49</v>
      </c>
      <c r="D3" s="240"/>
      <c r="E3" s="240"/>
      <c r="F3" s="240"/>
      <c r="G3" s="241"/>
      <c r="AC3" s="125" t="s">
        <v>75</v>
      </c>
      <c r="AG3" t="s">
        <v>76</v>
      </c>
    </row>
    <row r="4" spans="1:60" ht="25" customHeight="1">
      <c r="A4" s="144" t="s">
        <v>9</v>
      </c>
      <c r="B4" s="145" t="s">
        <v>48</v>
      </c>
      <c r="C4" s="242" t="s">
        <v>50</v>
      </c>
      <c r="D4" s="243"/>
      <c r="E4" s="243"/>
      <c r="F4" s="243"/>
      <c r="G4" s="244"/>
      <c r="AG4" t="s">
        <v>77</v>
      </c>
    </row>
    <row r="5" spans="1:60">
      <c r="D5" s="10"/>
    </row>
    <row r="6" spans="1:60" ht="37.299999999999997">
      <c r="A6" s="146" t="s">
        <v>78</v>
      </c>
      <c r="B6" s="148" t="s">
        <v>79</v>
      </c>
      <c r="C6" s="148" t="s">
        <v>80</v>
      </c>
      <c r="D6" s="147" t="s">
        <v>81</v>
      </c>
      <c r="E6" s="146" t="s">
        <v>82</v>
      </c>
      <c r="F6" s="146" t="s">
        <v>83</v>
      </c>
      <c r="G6" s="146" t="s">
        <v>29</v>
      </c>
      <c r="H6" s="149" t="s">
        <v>30</v>
      </c>
      <c r="I6" s="149" t="s">
        <v>84</v>
      </c>
      <c r="J6" s="149" t="s">
        <v>31</v>
      </c>
      <c r="K6" s="149" t="s">
        <v>85</v>
      </c>
      <c r="L6" s="149" t="s">
        <v>86</v>
      </c>
      <c r="M6" s="149" t="s">
        <v>87</v>
      </c>
      <c r="N6" s="149" t="s">
        <v>88</v>
      </c>
      <c r="O6" s="149" t="s">
        <v>89</v>
      </c>
      <c r="P6" s="149" t="s">
        <v>90</v>
      </c>
      <c r="Q6" s="149" t="s">
        <v>91</v>
      </c>
      <c r="R6" s="149" t="s">
        <v>92</v>
      </c>
      <c r="S6" s="149" t="s">
        <v>93</v>
      </c>
      <c r="T6" s="149" t="s">
        <v>94</v>
      </c>
      <c r="U6" s="149" t="s">
        <v>95</v>
      </c>
      <c r="V6" s="149" t="s">
        <v>96</v>
      </c>
      <c r="W6" s="149" t="s">
        <v>97</v>
      </c>
      <c r="X6" s="149" t="s">
        <v>98</v>
      </c>
    </row>
    <row r="7" spans="1:60" hidden="1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</row>
    <row r="8" spans="1:60">
      <c r="A8" s="153" t="s">
        <v>99</v>
      </c>
      <c r="B8" s="154" t="s">
        <v>53</v>
      </c>
      <c r="C8" s="176" t="s">
        <v>58</v>
      </c>
      <c r="D8" s="163"/>
      <c r="E8" s="164"/>
      <c r="F8" s="165"/>
      <c r="G8" s="165">
        <f>SUMIF(AG9:AG37,"&lt;&gt;NOR",G9:G37)</f>
        <v>0</v>
      </c>
      <c r="H8" s="165"/>
      <c r="I8" s="165">
        <f>SUM(I9:I37)</f>
        <v>0</v>
      </c>
      <c r="J8" s="165"/>
      <c r="K8" s="165">
        <f>SUM(K9:K37)</f>
        <v>0</v>
      </c>
      <c r="L8" s="165"/>
      <c r="M8" s="165">
        <f>SUM(M9:M37)</f>
        <v>0</v>
      </c>
      <c r="N8" s="165"/>
      <c r="O8" s="165">
        <f>SUM(O9:O37)</f>
        <v>0</v>
      </c>
      <c r="P8" s="165"/>
      <c r="Q8" s="165">
        <f>SUM(Q9:Q37)</f>
        <v>22.42</v>
      </c>
      <c r="R8" s="165"/>
      <c r="S8" s="165"/>
      <c r="T8" s="166"/>
      <c r="U8" s="162"/>
      <c r="V8" s="162">
        <f>SUM(V9:V37)</f>
        <v>39.61</v>
      </c>
      <c r="W8" s="162"/>
      <c r="X8" s="162"/>
      <c r="AG8" t="s">
        <v>100</v>
      </c>
    </row>
    <row r="9" spans="1:60" ht="20.6" outlineLevel="1">
      <c r="A9" s="167">
        <v>1</v>
      </c>
      <c r="B9" s="168" t="s">
        <v>101</v>
      </c>
      <c r="C9" s="177" t="s">
        <v>102</v>
      </c>
      <c r="D9" s="169" t="s">
        <v>103</v>
      </c>
      <c r="E9" s="170">
        <v>12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72">
        <v>0</v>
      </c>
      <c r="O9" s="172">
        <f>ROUND(E9*N9,2)</f>
        <v>0</v>
      </c>
      <c r="P9" s="172">
        <v>0.505</v>
      </c>
      <c r="Q9" s="172">
        <f>ROUND(E9*P9,2)</f>
        <v>6.06</v>
      </c>
      <c r="R9" s="172" t="s">
        <v>104</v>
      </c>
      <c r="S9" s="172" t="s">
        <v>105</v>
      </c>
      <c r="T9" s="173" t="s">
        <v>105</v>
      </c>
      <c r="U9" s="159">
        <v>0.18</v>
      </c>
      <c r="V9" s="159">
        <f>ROUND(E9*U9,2)</f>
        <v>2.16</v>
      </c>
      <c r="W9" s="159"/>
      <c r="X9" s="159" t="s">
        <v>106</v>
      </c>
      <c r="Y9" s="150"/>
      <c r="Z9" s="150"/>
      <c r="AA9" s="150"/>
      <c r="AB9" s="150"/>
      <c r="AC9" s="150"/>
      <c r="AD9" s="150"/>
      <c r="AE9" s="150"/>
      <c r="AF9" s="150"/>
      <c r="AG9" s="150" t="s">
        <v>107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>
      <c r="A10" s="157"/>
      <c r="B10" s="158"/>
      <c r="C10" s="236" t="s">
        <v>108</v>
      </c>
      <c r="D10" s="237"/>
      <c r="E10" s="237"/>
      <c r="F10" s="237"/>
      <c r="G10" s="237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0"/>
      <c r="Z10" s="150"/>
      <c r="AA10" s="150"/>
      <c r="AB10" s="150"/>
      <c r="AC10" s="150"/>
      <c r="AD10" s="150"/>
      <c r="AE10" s="150"/>
      <c r="AF10" s="150"/>
      <c r="AG10" s="150" t="s">
        <v>109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>
      <c r="A11" s="167">
        <v>2</v>
      </c>
      <c r="B11" s="168" t="s">
        <v>110</v>
      </c>
      <c r="C11" s="177" t="s">
        <v>111</v>
      </c>
      <c r="D11" s="169" t="s">
        <v>103</v>
      </c>
      <c r="E11" s="170">
        <v>1</v>
      </c>
      <c r="F11" s="171"/>
      <c r="G11" s="172">
        <f>ROUND(E11*F11,2)</f>
        <v>0</v>
      </c>
      <c r="H11" s="171"/>
      <c r="I11" s="172">
        <f>ROUND(E11*H11,2)</f>
        <v>0</v>
      </c>
      <c r="J11" s="171"/>
      <c r="K11" s="172">
        <f>ROUND(E11*J11,2)</f>
        <v>0</v>
      </c>
      <c r="L11" s="172">
        <v>21</v>
      </c>
      <c r="M11" s="172">
        <f>G11*(1+L11/100)</f>
        <v>0</v>
      </c>
      <c r="N11" s="172">
        <v>0</v>
      </c>
      <c r="O11" s="172">
        <f>ROUND(E11*N11,2)</f>
        <v>0</v>
      </c>
      <c r="P11" s="172">
        <v>0.22</v>
      </c>
      <c r="Q11" s="172">
        <f>ROUND(E11*P11,2)</f>
        <v>0.22</v>
      </c>
      <c r="R11" s="172" t="s">
        <v>104</v>
      </c>
      <c r="S11" s="172" t="s">
        <v>105</v>
      </c>
      <c r="T11" s="173" t="s">
        <v>105</v>
      </c>
      <c r="U11" s="159">
        <v>0.375</v>
      </c>
      <c r="V11" s="159">
        <f>ROUND(E11*U11,2)</f>
        <v>0.38</v>
      </c>
      <c r="W11" s="159"/>
      <c r="X11" s="159" t="s">
        <v>106</v>
      </c>
      <c r="Y11" s="150"/>
      <c r="Z11" s="150"/>
      <c r="AA11" s="150"/>
      <c r="AB11" s="150"/>
      <c r="AC11" s="150"/>
      <c r="AD11" s="150"/>
      <c r="AE11" s="150"/>
      <c r="AF11" s="150"/>
      <c r="AG11" s="150" t="s">
        <v>107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>
      <c r="A12" s="157"/>
      <c r="B12" s="158"/>
      <c r="C12" s="178" t="s">
        <v>53</v>
      </c>
      <c r="D12" s="160"/>
      <c r="E12" s="161">
        <v>1</v>
      </c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0"/>
      <c r="Z12" s="150"/>
      <c r="AA12" s="150"/>
      <c r="AB12" s="150"/>
      <c r="AC12" s="150"/>
      <c r="AD12" s="150"/>
      <c r="AE12" s="150"/>
      <c r="AF12" s="150"/>
      <c r="AG12" s="150" t="s">
        <v>112</v>
      </c>
      <c r="AH12" s="150">
        <v>0</v>
      </c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>
      <c r="A13" s="167">
        <v>3</v>
      </c>
      <c r="B13" s="168" t="s">
        <v>113</v>
      </c>
      <c r="C13" s="177" t="s">
        <v>114</v>
      </c>
      <c r="D13" s="169" t="s">
        <v>115</v>
      </c>
      <c r="E13" s="170">
        <v>3.9</v>
      </c>
      <c r="F13" s="171"/>
      <c r="G13" s="172">
        <f>ROUND(E13*F13,2)</f>
        <v>0</v>
      </c>
      <c r="H13" s="171"/>
      <c r="I13" s="172">
        <f>ROUND(E13*H13,2)</f>
        <v>0</v>
      </c>
      <c r="J13" s="171"/>
      <c r="K13" s="172">
        <f>ROUND(E13*J13,2)</f>
        <v>0</v>
      </c>
      <c r="L13" s="172">
        <v>21</v>
      </c>
      <c r="M13" s="172">
        <f>G13*(1+L13/100)</f>
        <v>0</v>
      </c>
      <c r="N13" s="172">
        <v>0</v>
      </c>
      <c r="O13" s="172">
        <f>ROUND(E13*N13,2)</f>
        <v>0</v>
      </c>
      <c r="P13" s="172">
        <v>1.3</v>
      </c>
      <c r="Q13" s="172">
        <f>ROUND(E13*P13,2)</f>
        <v>5.07</v>
      </c>
      <c r="R13" s="172" t="s">
        <v>116</v>
      </c>
      <c r="S13" s="172" t="s">
        <v>105</v>
      </c>
      <c r="T13" s="173" t="s">
        <v>105</v>
      </c>
      <c r="U13" s="159">
        <v>0.51</v>
      </c>
      <c r="V13" s="159">
        <f>ROUND(E13*U13,2)</f>
        <v>1.99</v>
      </c>
      <c r="W13" s="159"/>
      <c r="X13" s="159" t="s">
        <v>106</v>
      </c>
      <c r="Y13" s="150"/>
      <c r="Z13" s="150"/>
      <c r="AA13" s="150"/>
      <c r="AB13" s="150"/>
      <c r="AC13" s="150"/>
      <c r="AD13" s="150"/>
      <c r="AE13" s="150"/>
      <c r="AF13" s="150"/>
      <c r="AG13" s="150" t="s">
        <v>107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>
      <c r="A14" s="157"/>
      <c r="B14" s="158"/>
      <c r="C14" s="236" t="s">
        <v>117</v>
      </c>
      <c r="D14" s="237"/>
      <c r="E14" s="237"/>
      <c r="F14" s="237"/>
      <c r="G14" s="237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0"/>
      <c r="Z14" s="150"/>
      <c r="AA14" s="150"/>
      <c r="AB14" s="150"/>
      <c r="AC14" s="150"/>
      <c r="AD14" s="150"/>
      <c r="AE14" s="150"/>
      <c r="AF14" s="150"/>
      <c r="AG14" s="150" t="s">
        <v>109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>
      <c r="A15" s="157"/>
      <c r="B15" s="158"/>
      <c r="C15" s="178" t="s">
        <v>118</v>
      </c>
      <c r="D15" s="160"/>
      <c r="E15" s="161">
        <v>3.9</v>
      </c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0"/>
      <c r="Z15" s="150"/>
      <c r="AA15" s="150"/>
      <c r="AB15" s="150"/>
      <c r="AC15" s="150"/>
      <c r="AD15" s="150"/>
      <c r="AE15" s="150"/>
      <c r="AF15" s="150"/>
      <c r="AG15" s="150" t="s">
        <v>112</v>
      </c>
      <c r="AH15" s="150">
        <v>0</v>
      </c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>
      <c r="A16" s="167">
        <v>4</v>
      </c>
      <c r="B16" s="168" t="s">
        <v>119</v>
      </c>
      <c r="C16" s="177" t="s">
        <v>120</v>
      </c>
      <c r="D16" s="169" t="s">
        <v>121</v>
      </c>
      <c r="E16" s="170">
        <v>41</v>
      </c>
      <c r="F16" s="171"/>
      <c r="G16" s="172">
        <f>ROUND(E16*F16,2)</f>
        <v>0</v>
      </c>
      <c r="H16" s="171"/>
      <c r="I16" s="172">
        <f>ROUND(E16*H16,2)</f>
        <v>0</v>
      </c>
      <c r="J16" s="171"/>
      <c r="K16" s="172">
        <f>ROUND(E16*J16,2)</f>
        <v>0</v>
      </c>
      <c r="L16" s="172">
        <v>21</v>
      </c>
      <c r="M16" s="172">
        <f>G16*(1+L16/100)</f>
        <v>0</v>
      </c>
      <c r="N16" s="172">
        <v>0</v>
      </c>
      <c r="O16" s="172">
        <f>ROUND(E16*N16,2)</f>
        <v>0</v>
      </c>
      <c r="P16" s="172">
        <v>0.27</v>
      </c>
      <c r="Q16" s="172">
        <f>ROUND(E16*P16,2)</f>
        <v>11.07</v>
      </c>
      <c r="R16" s="172" t="s">
        <v>104</v>
      </c>
      <c r="S16" s="172" t="s">
        <v>105</v>
      </c>
      <c r="T16" s="173" t="s">
        <v>105</v>
      </c>
      <c r="U16" s="159">
        <v>0.123</v>
      </c>
      <c r="V16" s="159">
        <f>ROUND(E16*U16,2)</f>
        <v>5.04</v>
      </c>
      <c r="W16" s="159"/>
      <c r="X16" s="159" t="s">
        <v>106</v>
      </c>
      <c r="Y16" s="150"/>
      <c r="Z16" s="150"/>
      <c r="AA16" s="150"/>
      <c r="AB16" s="150"/>
      <c r="AC16" s="150"/>
      <c r="AD16" s="150"/>
      <c r="AE16" s="150"/>
      <c r="AF16" s="150"/>
      <c r="AG16" s="150" t="s">
        <v>107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>
      <c r="A17" s="157"/>
      <c r="B17" s="158"/>
      <c r="C17" s="236" t="s">
        <v>122</v>
      </c>
      <c r="D17" s="237"/>
      <c r="E17" s="237"/>
      <c r="F17" s="237"/>
      <c r="G17" s="237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0"/>
      <c r="Z17" s="150"/>
      <c r="AA17" s="150"/>
      <c r="AB17" s="150"/>
      <c r="AC17" s="150"/>
      <c r="AD17" s="150"/>
      <c r="AE17" s="150"/>
      <c r="AF17" s="150"/>
      <c r="AG17" s="150" t="s">
        <v>109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74" t="str">
        <f>C17</f>
        <v>s vybouráním lože, s přemístěním hmot na skládku na vzdálenost do 3 m nebo naložením na dopravní prostředek</v>
      </c>
      <c r="BB17" s="150"/>
      <c r="BC17" s="150"/>
      <c r="BD17" s="150"/>
      <c r="BE17" s="150"/>
      <c r="BF17" s="150"/>
      <c r="BG17" s="150"/>
      <c r="BH17" s="150"/>
    </row>
    <row r="18" spans="1:60" outlineLevel="1">
      <c r="A18" s="167">
        <v>5</v>
      </c>
      <c r="B18" s="168" t="s">
        <v>123</v>
      </c>
      <c r="C18" s="177" t="s">
        <v>124</v>
      </c>
      <c r="D18" s="169" t="s">
        <v>115</v>
      </c>
      <c r="E18" s="170">
        <v>15.1</v>
      </c>
      <c r="F18" s="171"/>
      <c r="G18" s="172">
        <f>ROUND(E18*F18,2)</f>
        <v>0</v>
      </c>
      <c r="H18" s="171"/>
      <c r="I18" s="172">
        <f>ROUND(E18*H18,2)</f>
        <v>0</v>
      </c>
      <c r="J18" s="171"/>
      <c r="K18" s="172">
        <f>ROUND(E18*J18,2)</f>
        <v>0</v>
      </c>
      <c r="L18" s="172">
        <v>21</v>
      </c>
      <c r="M18" s="172">
        <f>G18*(1+L18/100)</f>
        <v>0</v>
      </c>
      <c r="N18" s="172">
        <v>0</v>
      </c>
      <c r="O18" s="172">
        <f>ROUND(E18*N18,2)</f>
        <v>0</v>
      </c>
      <c r="P18" s="172">
        <v>0</v>
      </c>
      <c r="Q18" s="172">
        <f>ROUND(E18*P18,2)</f>
        <v>0</v>
      </c>
      <c r="R18" s="172" t="s">
        <v>125</v>
      </c>
      <c r="S18" s="172" t="s">
        <v>105</v>
      </c>
      <c r="T18" s="173" t="s">
        <v>105</v>
      </c>
      <c r="U18" s="159">
        <v>9.5200000000000007E-2</v>
      </c>
      <c r="V18" s="159">
        <f>ROUND(E18*U18,2)</f>
        <v>1.44</v>
      </c>
      <c r="W18" s="159"/>
      <c r="X18" s="159" t="s">
        <v>106</v>
      </c>
      <c r="Y18" s="150"/>
      <c r="Z18" s="150"/>
      <c r="AA18" s="150"/>
      <c r="AB18" s="150"/>
      <c r="AC18" s="150"/>
      <c r="AD18" s="150"/>
      <c r="AE18" s="150"/>
      <c r="AF18" s="150"/>
      <c r="AG18" s="150" t="s">
        <v>126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>
      <c r="A19" s="157"/>
      <c r="B19" s="158"/>
      <c r="C19" s="236" t="s">
        <v>127</v>
      </c>
      <c r="D19" s="237"/>
      <c r="E19" s="237"/>
      <c r="F19" s="237"/>
      <c r="G19" s="237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0"/>
      <c r="Z19" s="150"/>
      <c r="AA19" s="150"/>
      <c r="AB19" s="150"/>
      <c r="AC19" s="150"/>
      <c r="AD19" s="150"/>
      <c r="AE19" s="150"/>
      <c r="AF19" s="150"/>
      <c r="AG19" s="150" t="s">
        <v>109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74" t="str">
        <f>C19</f>
        <v>nebo lesní půdy, s vodorovným přemístěním na hromady v místě upotřebení nebo na dočasné či trvalé skládky se složením</v>
      </c>
      <c r="BB19" s="150"/>
      <c r="BC19" s="150"/>
      <c r="BD19" s="150"/>
      <c r="BE19" s="150"/>
      <c r="BF19" s="150"/>
      <c r="BG19" s="150"/>
      <c r="BH19" s="150"/>
    </row>
    <row r="20" spans="1:60" outlineLevel="1">
      <c r="A20" s="157"/>
      <c r="B20" s="158"/>
      <c r="C20" s="178" t="s">
        <v>128</v>
      </c>
      <c r="D20" s="160"/>
      <c r="E20" s="161">
        <v>15.1</v>
      </c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0"/>
      <c r="Z20" s="150"/>
      <c r="AA20" s="150"/>
      <c r="AB20" s="150"/>
      <c r="AC20" s="150"/>
      <c r="AD20" s="150"/>
      <c r="AE20" s="150"/>
      <c r="AF20" s="150"/>
      <c r="AG20" s="150" t="s">
        <v>112</v>
      </c>
      <c r="AH20" s="150">
        <v>0</v>
      </c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>
      <c r="A21" s="167">
        <v>6</v>
      </c>
      <c r="B21" s="168" t="s">
        <v>129</v>
      </c>
      <c r="C21" s="177" t="s">
        <v>130</v>
      </c>
      <c r="D21" s="169" t="s">
        <v>115</v>
      </c>
      <c r="E21" s="170">
        <v>45.3</v>
      </c>
      <c r="F21" s="171"/>
      <c r="G21" s="172">
        <f>ROUND(E21*F21,2)</f>
        <v>0</v>
      </c>
      <c r="H21" s="171"/>
      <c r="I21" s="172">
        <f>ROUND(E21*H21,2)</f>
        <v>0</v>
      </c>
      <c r="J21" s="171"/>
      <c r="K21" s="172">
        <f>ROUND(E21*J21,2)</f>
        <v>0</v>
      </c>
      <c r="L21" s="172">
        <v>21</v>
      </c>
      <c r="M21" s="172">
        <f>G21*(1+L21/100)</f>
        <v>0</v>
      </c>
      <c r="N21" s="172">
        <v>0</v>
      </c>
      <c r="O21" s="172">
        <f>ROUND(E21*N21,2)</f>
        <v>0</v>
      </c>
      <c r="P21" s="172">
        <v>0</v>
      </c>
      <c r="Q21" s="172">
        <f>ROUND(E21*P21,2)</f>
        <v>0</v>
      </c>
      <c r="R21" s="172" t="s">
        <v>125</v>
      </c>
      <c r="S21" s="172" t="s">
        <v>105</v>
      </c>
      <c r="T21" s="173" t="s">
        <v>105</v>
      </c>
      <c r="U21" s="159">
        <v>0.42199999999999999</v>
      </c>
      <c r="V21" s="159">
        <f>ROUND(E21*U21,2)</f>
        <v>19.12</v>
      </c>
      <c r="W21" s="159"/>
      <c r="X21" s="159" t="s">
        <v>106</v>
      </c>
      <c r="Y21" s="150"/>
      <c r="Z21" s="150"/>
      <c r="AA21" s="150"/>
      <c r="AB21" s="150"/>
      <c r="AC21" s="150"/>
      <c r="AD21" s="150"/>
      <c r="AE21" s="150"/>
      <c r="AF21" s="150"/>
      <c r="AG21" s="150" t="s">
        <v>107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>
      <c r="A22" s="157"/>
      <c r="B22" s="158"/>
      <c r="C22" s="236" t="s">
        <v>131</v>
      </c>
      <c r="D22" s="237"/>
      <c r="E22" s="237"/>
      <c r="F22" s="237"/>
      <c r="G22" s="237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0"/>
      <c r="Z22" s="150"/>
      <c r="AA22" s="150"/>
      <c r="AB22" s="150"/>
      <c r="AC22" s="150"/>
      <c r="AD22" s="150"/>
      <c r="AE22" s="150"/>
      <c r="AF22" s="150"/>
      <c r="AG22" s="150" t="s">
        <v>109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74" t="str">
        <f>C22</f>
        <v>s přemístěním výkopku v příčných profilech na vzdálenost do 15 m nebo s naložením na dopravní prostředek.</v>
      </c>
      <c r="BB22" s="150"/>
      <c r="BC22" s="150"/>
      <c r="BD22" s="150"/>
      <c r="BE22" s="150"/>
      <c r="BF22" s="150"/>
      <c r="BG22" s="150"/>
      <c r="BH22" s="150"/>
    </row>
    <row r="23" spans="1:60" outlineLevel="1">
      <c r="A23" s="157"/>
      <c r="B23" s="158"/>
      <c r="C23" s="178" t="s">
        <v>132</v>
      </c>
      <c r="D23" s="160"/>
      <c r="E23" s="161">
        <v>45.3</v>
      </c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0"/>
      <c r="Z23" s="150"/>
      <c r="AA23" s="150"/>
      <c r="AB23" s="150"/>
      <c r="AC23" s="150"/>
      <c r="AD23" s="150"/>
      <c r="AE23" s="150"/>
      <c r="AF23" s="150"/>
      <c r="AG23" s="150" t="s">
        <v>112</v>
      </c>
      <c r="AH23" s="150">
        <v>0</v>
      </c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>
      <c r="A24" s="167">
        <v>7</v>
      </c>
      <c r="B24" s="168" t="s">
        <v>133</v>
      </c>
      <c r="C24" s="177" t="s">
        <v>134</v>
      </c>
      <c r="D24" s="169" t="s">
        <v>103</v>
      </c>
      <c r="E24" s="170">
        <v>20</v>
      </c>
      <c r="F24" s="171"/>
      <c r="G24" s="172">
        <f>ROUND(E24*F24,2)</f>
        <v>0</v>
      </c>
      <c r="H24" s="171"/>
      <c r="I24" s="172">
        <f>ROUND(E24*H24,2)</f>
        <v>0</v>
      </c>
      <c r="J24" s="171"/>
      <c r="K24" s="172">
        <f>ROUND(E24*J24,2)</f>
        <v>0</v>
      </c>
      <c r="L24" s="172">
        <v>21</v>
      </c>
      <c r="M24" s="172">
        <f>G24*(1+L24/100)</f>
        <v>0</v>
      </c>
      <c r="N24" s="172">
        <v>0</v>
      </c>
      <c r="O24" s="172">
        <f>ROUND(E24*N24,2)</f>
        <v>0</v>
      </c>
      <c r="P24" s="172">
        <v>0</v>
      </c>
      <c r="Q24" s="172">
        <f>ROUND(E24*P24,2)</f>
        <v>0</v>
      </c>
      <c r="R24" s="172" t="s">
        <v>135</v>
      </c>
      <c r="S24" s="172" t="s">
        <v>105</v>
      </c>
      <c r="T24" s="173" t="s">
        <v>105</v>
      </c>
      <c r="U24" s="159">
        <v>0.06</v>
      </c>
      <c r="V24" s="159">
        <f>ROUND(E24*U24,2)</f>
        <v>1.2</v>
      </c>
      <c r="W24" s="159"/>
      <c r="X24" s="159" t="s">
        <v>106</v>
      </c>
      <c r="Y24" s="150"/>
      <c r="Z24" s="150"/>
      <c r="AA24" s="150"/>
      <c r="AB24" s="150"/>
      <c r="AC24" s="150"/>
      <c r="AD24" s="150"/>
      <c r="AE24" s="150"/>
      <c r="AF24" s="150"/>
      <c r="AG24" s="150" t="s">
        <v>126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1">
      <c r="A25" s="157"/>
      <c r="B25" s="158"/>
      <c r="C25" s="236" t="s">
        <v>136</v>
      </c>
      <c r="D25" s="237"/>
      <c r="E25" s="237"/>
      <c r="F25" s="237"/>
      <c r="G25" s="237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0"/>
      <c r="Z25" s="150"/>
      <c r="AA25" s="150"/>
      <c r="AB25" s="150"/>
      <c r="AC25" s="150"/>
      <c r="AD25" s="150"/>
      <c r="AE25" s="150"/>
      <c r="AF25" s="150"/>
      <c r="AG25" s="150" t="s">
        <v>109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>
      <c r="A26" s="167">
        <v>8</v>
      </c>
      <c r="B26" s="168" t="s">
        <v>137</v>
      </c>
      <c r="C26" s="177" t="s">
        <v>138</v>
      </c>
      <c r="D26" s="169" t="s">
        <v>103</v>
      </c>
      <c r="E26" s="170">
        <v>164</v>
      </c>
      <c r="F26" s="171"/>
      <c r="G26" s="172">
        <f>ROUND(E26*F26,2)</f>
        <v>0</v>
      </c>
      <c r="H26" s="171"/>
      <c r="I26" s="172">
        <f>ROUND(E26*H26,2)</f>
        <v>0</v>
      </c>
      <c r="J26" s="171"/>
      <c r="K26" s="172">
        <f>ROUND(E26*J26,2)</f>
        <v>0</v>
      </c>
      <c r="L26" s="172">
        <v>21</v>
      </c>
      <c r="M26" s="172">
        <f>G26*(1+L26/100)</f>
        <v>0</v>
      </c>
      <c r="N26" s="172">
        <v>0</v>
      </c>
      <c r="O26" s="172">
        <f>ROUND(E26*N26,2)</f>
        <v>0</v>
      </c>
      <c r="P26" s="172">
        <v>0</v>
      </c>
      <c r="Q26" s="172">
        <f>ROUND(E26*P26,2)</f>
        <v>0</v>
      </c>
      <c r="R26" s="172" t="s">
        <v>125</v>
      </c>
      <c r="S26" s="172" t="s">
        <v>105</v>
      </c>
      <c r="T26" s="173" t="s">
        <v>105</v>
      </c>
      <c r="U26" s="159">
        <v>0.02</v>
      </c>
      <c r="V26" s="159">
        <f>ROUND(E26*U26,2)</f>
        <v>3.28</v>
      </c>
      <c r="W26" s="159"/>
      <c r="X26" s="159" t="s">
        <v>106</v>
      </c>
      <c r="Y26" s="150"/>
      <c r="Z26" s="150"/>
      <c r="AA26" s="150"/>
      <c r="AB26" s="150"/>
      <c r="AC26" s="150"/>
      <c r="AD26" s="150"/>
      <c r="AE26" s="150"/>
      <c r="AF26" s="150"/>
      <c r="AG26" s="150" t="s">
        <v>107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>
      <c r="A27" s="157"/>
      <c r="B27" s="158"/>
      <c r="C27" s="236" t="s">
        <v>139</v>
      </c>
      <c r="D27" s="237"/>
      <c r="E27" s="237"/>
      <c r="F27" s="237"/>
      <c r="G27" s="237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0"/>
      <c r="Z27" s="150"/>
      <c r="AA27" s="150"/>
      <c r="AB27" s="150"/>
      <c r="AC27" s="150"/>
      <c r="AD27" s="150"/>
      <c r="AE27" s="150"/>
      <c r="AF27" s="150"/>
      <c r="AG27" s="150" t="s">
        <v>109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>
      <c r="A28" s="157"/>
      <c r="B28" s="158"/>
      <c r="C28" s="178" t="s">
        <v>140</v>
      </c>
      <c r="D28" s="160"/>
      <c r="E28" s="161">
        <v>164</v>
      </c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0"/>
      <c r="Z28" s="150"/>
      <c r="AA28" s="150"/>
      <c r="AB28" s="150"/>
      <c r="AC28" s="150"/>
      <c r="AD28" s="150"/>
      <c r="AE28" s="150"/>
      <c r="AF28" s="150"/>
      <c r="AG28" s="150" t="s">
        <v>112</v>
      </c>
      <c r="AH28" s="150">
        <v>0</v>
      </c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ht="20.6" outlineLevel="1">
      <c r="A29" s="167">
        <v>9</v>
      </c>
      <c r="B29" s="168" t="s">
        <v>141</v>
      </c>
      <c r="C29" s="177" t="s">
        <v>142</v>
      </c>
      <c r="D29" s="169" t="s">
        <v>103</v>
      </c>
      <c r="E29" s="170">
        <v>20</v>
      </c>
      <c r="F29" s="171"/>
      <c r="G29" s="172">
        <f>ROUND(E29*F29,2)</f>
        <v>0</v>
      </c>
      <c r="H29" s="171"/>
      <c r="I29" s="172">
        <f>ROUND(E29*H29,2)</f>
        <v>0</v>
      </c>
      <c r="J29" s="171"/>
      <c r="K29" s="172">
        <f>ROUND(E29*J29,2)</f>
        <v>0</v>
      </c>
      <c r="L29" s="172">
        <v>21</v>
      </c>
      <c r="M29" s="172">
        <f>G29*(1+L29/100)</f>
        <v>0</v>
      </c>
      <c r="N29" s="172">
        <v>0</v>
      </c>
      <c r="O29" s="172">
        <f>ROUND(E29*N29,2)</f>
        <v>0</v>
      </c>
      <c r="P29" s="172">
        <v>0</v>
      </c>
      <c r="Q29" s="172">
        <f>ROUND(E29*P29,2)</f>
        <v>0</v>
      </c>
      <c r="R29" s="172" t="s">
        <v>125</v>
      </c>
      <c r="S29" s="172" t="s">
        <v>105</v>
      </c>
      <c r="T29" s="173" t="s">
        <v>105</v>
      </c>
      <c r="U29" s="159">
        <v>0.25</v>
      </c>
      <c r="V29" s="159">
        <f>ROUND(E29*U29,2)</f>
        <v>5</v>
      </c>
      <c r="W29" s="159"/>
      <c r="X29" s="159" t="s">
        <v>106</v>
      </c>
      <c r="Y29" s="150"/>
      <c r="Z29" s="150"/>
      <c r="AA29" s="150"/>
      <c r="AB29" s="150"/>
      <c r="AC29" s="150"/>
      <c r="AD29" s="150"/>
      <c r="AE29" s="150"/>
      <c r="AF29" s="150"/>
      <c r="AG29" s="150" t="s">
        <v>107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>
      <c r="A30" s="157"/>
      <c r="B30" s="158"/>
      <c r="C30" s="236" t="s">
        <v>143</v>
      </c>
      <c r="D30" s="237"/>
      <c r="E30" s="237"/>
      <c r="F30" s="237"/>
      <c r="G30" s="237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0"/>
      <c r="Z30" s="150"/>
      <c r="AA30" s="150"/>
      <c r="AB30" s="150"/>
      <c r="AC30" s="150"/>
      <c r="AD30" s="150"/>
      <c r="AE30" s="150"/>
      <c r="AF30" s="150"/>
      <c r="AG30" s="150" t="s">
        <v>109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74" t="str">
        <f>C30</f>
        <v>s případným nutným přemístěním hromad nebo dočasných skládek na místo potřeby ze vzdálenosti do 30 m, v rovině nebo ve svahu do 1 : 5,</v>
      </c>
      <c r="BB30" s="150"/>
      <c r="BC30" s="150"/>
      <c r="BD30" s="150"/>
      <c r="BE30" s="150"/>
      <c r="BF30" s="150"/>
      <c r="BG30" s="150"/>
      <c r="BH30" s="150"/>
    </row>
    <row r="31" spans="1:60" outlineLevel="1">
      <c r="A31" s="167">
        <v>10</v>
      </c>
      <c r="B31" s="168" t="s">
        <v>144</v>
      </c>
      <c r="C31" s="177" t="s">
        <v>145</v>
      </c>
      <c r="D31" s="169" t="s">
        <v>115</v>
      </c>
      <c r="E31" s="170">
        <v>57.4</v>
      </c>
      <c r="F31" s="171"/>
      <c r="G31" s="172">
        <f>ROUND(E31*F31,2)</f>
        <v>0</v>
      </c>
      <c r="H31" s="171"/>
      <c r="I31" s="172">
        <f>ROUND(E31*H31,2)</f>
        <v>0</v>
      </c>
      <c r="J31" s="171"/>
      <c r="K31" s="172">
        <f>ROUND(E31*J31,2)</f>
        <v>0</v>
      </c>
      <c r="L31" s="172">
        <v>21</v>
      </c>
      <c r="M31" s="172">
        <f>G31*(1+L31/100)</f>
        <v>0</v>
      </c>
      <c r="N31" s="172">
        <v>0</v>
      </c>
      <c r="O31" s="172">
        <f>ROUND(E31*N31,2)</f>
        <v>0</v>
      </c>
      <c r="P31" s="172">
        <v>0</v>
      </c>
      <c r="Q31" s="172">
        <f>ROUND(E31*P31,2)</f>
        <v>0</v>
      </c>
      <c r="R31" s="172" t="s">
        <v>125</v>
      </c>
      <c r="S31" s="172" t="s">
        <v>105</v>
      </c>
      <c r="T31" s="173" t="s">
        <v>105</v>
      </c>
      <c r="U31" s="159">
        <v>0</v>
      </c>
      <c r="V31" s="159">
        <f>ROUND(E31*U31,2)</f>
        <v>0</v>
      </c>
      <c r="W31" s="159"/>
      <c r="X31" s="159" t="s">
        <v>106</v>
      </c>
      <c r="Y31" s="150"/>
      <c r="Z31" s="150"/>
      <c r="AA31" s="150"/>
      <c r="AB31" s="150"/>
      <c r="AC31" s="150"/>
      <c r="AD31" s="150"/>
      <c r="AE31" s="150"/>
      <c r="AF31" s="150"/>
      <c r="AG31" s="150" t="s">
        <v>126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>
      <c r="A32" s="167">
        <v>11</v>
      </c>
      <c r="B32" s="168" t="s">
        <v>48</v>
      </c>
      <c r="C32" s="177" t="s">
        <v>146</v>
      </c>
      <c r="D32" s="169" t="s">
        <v>147</v>
      </c>
      <c r="E32" s="170">
        <v>12</v>
      </c>
      <c r="F32" s="171"/>
      <c r="G32" s="172">
        <f>ROUND(E32*F32,2)</f>
        <v>0</v>
      </c>
      <c r="H32" s="171"/>
      <c r="I32" s="172">
        <f>ROUND(E32*H32,2)</f>
        <v>0</v>
      </c>
      <c r="J32" s="171"/>
      <c r="K32" s="172">
        <f>ROUND(E32*J32,2)</f>
        <v>0</v>
      </c>
      <c r="L32" s="172">
        <v>21</v>
      </c>
      <c r="M32" s="172">
        <f>G32*(1+L32/100)</f>
        <v>0</v>
      </c>
      <c r="N32" s="172">
        <v>0</v>
      </c>
      <c r="O32" s="172">
        <f>ROUND(E32*N32,2)</f>
        <v>0</v>
      </c>
      <c r="P32" s="172">
        <v>0</v>
      </c>
      <c r="Q32" s="172">
        <f>ROUND(E32*P32,2)</f>
        <v>0</v>
      </c>
      <c r="R32" s="172"/>
      <c r="S32" s="172" t="s">
        <v>148</v>
      </c>
      <c r="T32" s="173" t="s">
        <v>149</v>
      </c>
      <c r="U32" s="159">
        <v>0</v>
      </c>
      <c r="V32" s="159">
        <f>ROUND(E32*U32,2)</f>
        <v>0</v>
      </c>
      <c r="W32" s="159"/>
      <c r="X32" s="159" t="s">
        <v>106</v>
      </c>
      <c r="Y32" s="150"/>
      <c r="Z32" s="150"/>
      <c r="AA32" s="150"/>
      <c r="AB32" s="150"/>
      <c r="AC32" s="150"/>
      <c r="AD32" s="150"/>
      <c r="AE32" s="150"/>
      <c r="AF32" s="150"/>
      <c r="AG32" s="150" t="s">
        <v>107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ht="20.6" outlineLevel="1">
      <c r="A33" s="167">
        <v>12</v>
      </c>
      <c r="B33" s="168" t="s">
        <v>150</v>
      </c>
      <c r="C33" s="177" t="s">
        <v>151</v>
      </c>
      <c r="D33" s="169" t="s">
        <v>115</v>
      </c>
      <c r="E33" s="170">
        <v>57.4</v>
      </c>
      <c r="F33" s="171"/>
      <c r="G33" s="172">
        <f>ROUND(E33*F33,2)</f>
        <v>0</v>
      </c>
      <c r="H33" s="171"/>
      <c r="I33" s="172">
        <f>ROUND(E33*H33,2)</f>
        <v>0</v>
      </c>
      <c r="J33" s="171"/>
      <c r="K33" s="172">
        <f>ROUND(E33*J33,2)</f>
        <v>0</v>
      </c>
      <c r="L33" s="172">
        <v>21</v>
      </c>
      <c r="M33" s="172">
        <f>G33*(1+L33/100)</f>
        <v>0</v>
      </c>
      <c r="N33" s="172">
        <v>0</v>
      </c>
      <c r="O33" s="172">
        <f>ROUND(E33*N33,2)</f>
        <v>0</v>
      </c>
      <c r="P33" s="172">
        <v>0</v>
      </c>
      <c r="Q33" s="172">
        <f>ROUND(E33*P33,2)</f>
        <v>0</v>
      </c>
      <c r="R33" s="172"/>
      <c r="S33" s="172" t="s">
        <v>148</v>
      </c>
      <c r="T33" s="173" t="s">
        <v>149</v>
      </c>
      <c r="U33" s="159">
        <v>0</v>
      </c>
      <c r="V33" s="159">
        <f>ROUND(E33*U33,2)</f>
        <v>0</v>
      </c>
      <c r="W33" s="159"/>
      <c r="X33" s="159" t="s">
        <v>106</v>
      </c>
      <c r="Y33" s="150"/>
      <c r="Z33" s="150"/>
      <c r="AA33" s="150"/>
      <c r="AB33" s="150"/>
      <c r="AC33" s="150"/>
      <c r="AD33" s="150"/>
      <c r="AE33" s="150"/>
      <c r="AF33" s="150"/>
      <c r="AG33" s="150" t="s">
        <v>126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>
      <c r="A34" s="157"/>
      <c r="B34" s="158"/>
      <c r="C34" s="178" t="s">
        <v>152</v>
      </c>
      <c r="D34" s="160"/>
      <c r="E34" s="161">
        <v>12.1</v>
      </c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0"/>
      <c r="Z34" s="150"/>
      <c r="AA34" s="150"/>
      <c r="AB34" s="150"/>
      <c r="AC34" s="150"/>
      <c r="AD34" s="150"/>
      <c r="AE34" s="150"/>
      <c r="AF34" s="150"/>
      <c r="AG34" s="150" t="s">
        <v>112</v>
      </c>
      <c r="AH34" s="150">
        <v>0</v>
      </c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>
      <c r="A35" s="157"/>
      <c r="B35" s="158"/>
      <c r="C35" s="178" t="s">
        <v>153</v>
      </c>
      <c r="D35" s="160"/>
      <c r="E35" s="161">
        <v>45.3</v>
      </c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0"/>
      <c r="Z35" s="150"/>
      <c r="AA35" s="150"/>
      <c r="AB35" s="150"/>
      <c r="AC35" s="150"/>
      <c r="AD35" s="150"/>
      <c r="AE35" s="150"/>
      <c r="AF35" s="150"/>
      <c r="AG35" s="150" t="s">
        <v>112</v>
      </c>
      <c r="AH35" s="150">
        <v>0</v>
      </c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>
      <c r="A36" s="167">
        <v>13</v>
      </c>
      <c r="B36" s="168" t="s">
        <v>154</v>
      </c>
      <c r="C36" s="177" t="s">
        <v>155</v>
      </c>
      <c r="D36" s="169" t="s">
        <v>156</v>
      </c>
      <c r="E36" s="170">
        <v>0.8</v>
      </c>
      <c r="F36" s="171"/>
      <c r="G36" s="172">
        <f>ROUND(E36*F36,2)</f>
        <v>0</v>
      </c>
      <c r="H36" s="171"/>
      <c r="I36" s="172">
        <f>ROUND(E36*H36,2)</f>
        <v>0</v>
      </c>
      <c r="J36" s="171"/>
      <c r="K36" s="172">
        <f>ROUND(E36*J36,2)</f>
        <v>0</v>
      </c>
      <c r="L36" s="172">
        <v>21</v>
      </c>
      <c r="M36" s="172">
        <f>G36*(1+L36/100)</f>
        <v>0</v>
      </c>
      <c r="N36" s="172">
        <v>1E-3</v>
      </c>
      <c r="O36" s="172">
        <f>ROUND(E36*N36,2)</f>
        <v>0</v>
      </c>
      <c r="P36" s="172">
        <v>0</v>
      </c>
      <c r="Q36" s="172">
        <f>ROUND(E36*P36,2)</f>
        <v>0</v>
      </c>
      <c r="R36" s="172" t="s">
        <v>157</v>
      </c>
      <c r="S36" s="172" t="s">
        <v>105</v>
      </c>
      <c r="T36" s="173" t="s">
        <v>105</v>
      </c>
      <c r="U36" s="159">
        <v>0</v>
      </c>
      <c r="V36" s="159">
        <f>ROUND(E36*U36,2)</f>
        <v>0</v>
      </c>
      <c r="W36" s="159"/>
      <c r="X36" s="159" t="s">
        <v>158</v>
      </c>
      <c r="Y36" s="150"/>
      <c r="Z36" s="150"/>
      <c r="AA36" s="150"/>
      <c r="AB36" s="150"/>
      <c r="AC36" s="150"/>
      <c r="AD36" s="150"/>
      <c r="AE36" s="150"/>
      <c r="AF36" s="150"/>
      <c r="AG36" s="150" t="s">
        <v>159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>
      <c r="A37" s="157"/>
      <c r="B37" s="158"/>
      <c r="C37" s="178" t="s">
        <v>160</v>
      </c>
      <c r="D37" s="160"/>
      <c r="E37" s="161">
        <v>0.8</v>
      </c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0"/>
      <c r="Z37" s="150"/>
      <c r="AA37" s="150"/>
      <c r="AB37" s="150"/>
      <c r="AC37" s="150"/>
      <c r="AD37" s="150"/>
      <c r="AE37" s="150"/>
      <c r="AF37" s="150"/>
      <c r="AG37" s="150" t="s">
        <v>112</v>
      </c>
      <c r="AH37" s="150">
        <v>0</v>
      </c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>
      <c r="A38" s="153" t="s">
        <v>99</v>
      </c>
      <c r="B38" s="154" t="s">
        <v>59</v>
      </c>
      <c r="C38" s="176" t="s">
        <v>60</v>
      </c>
      <c r="D38" s="163"/>
      <c r="E38" s="164"/>
      <c r="F38" s="165"/>
      <c r="G38" s="165">
        <f>SUMIF(AG39:AG55,"&lt;&gt;NOR",G39:G55)</f>
        <v>0</v>
      </c>
      <c r="H38" s="165"/>
      <c r="I38" s="165">
        <f>SUM(I39:I55)</f>
        <v>0</v>
      </c>
      <c r="J38" s="165"/>
      <c r="K38" s="165">
        <f>SUM(K39:K55)</f>
        <v>0</v>
      </c>
      <c r="L38" s="165"/>
      <c r="M38" s="165">
        <f>SUM(M39:M55)</f>
        <v>0</v>
      </c>
      <c r="N38" s="165"/>
      <c r="O38" s="165">
        <f>SUM(O39:O55)</f>
        <v>163.78</v>
      </c>
      <c r="P38" s="165"/>
      <c r="Q38" s="165">
        <f>SUM(Q39:Q55)</f>
        <v>0</v>
      </c>
      <c r="R38" s="165"/>
      <c r="S38" s="165"/>
      <c r="T38" s="166"/>
      <c r="U38" s="162"/>
      <c r="V38" s="162">
        <f>SUM(V39:V55)</f>
        <v>98.57</v>
      </c>
      <c r="W38" s="162"/>
      <c r="X38" s="162"/>
      <c r="AG38" t="s">
        <v>100</v>
      </c>
    </row>
    <row r="39" spans="1:60" ht="20.6" outlineLevel="1">
      <c r="A39" s="167">
        <v>14</v>
      </c>
      <c r="B39" s="168" t="s">
        <v>161</v>
      </c>
      <c r="C39" s="177" t="s">
        <v>162</v>
      </c>
      <c r="D39" s="169" t="s">
        <v>103</v>
      </c>
      <c r="E39" s="170">
        <v>144</v>
      </c>
      <c r="F39" s="171"/>
      <c r="G39" s="172">
        <f>ROUND(E39*F39,2)</f>
        <v>0</v>
      </c>
      <c r="H39" s="171"/>
      <c r="I39" s="172">
        <f>ROUND(E39*H39,2)</f>
        <v>0</v>
      </c>
      <c r="J39" s="171"/>
      <c r="K39" s="172">
        <f>ROUND(E39*J39,2)</f>
        <v>0</v>
      </c>
      <c r="L39" s="172">
        <v>21</v>
      </c>
      <c r="M39" s="172">
        <f>G39*(1+L39/100)</f>
        <v>0</v>
      </c>
      <c r="N39" s="172">
        <v>0.378</v>
      </c>
      <c r="O39" s="172">
        <f>ROUND(E39*N39,2)</f>
        <v>54.43</v>
      </c>
      <c r="P39" s="172">
        <v>0</v>
      </c>
      <c r="Q39" s="172">
        <f>ROUND(E39*P39,2)</f>
        <v>0</v>
      </c>
      <c r="R39" s="172" t="s">
        <v>104</v>
      </c>
      <c r="S39" s="172" t="s">
        <v>105</v>
      </c>
      <c r="T39" s="173" t="s">
        <v>105</v>
      </c>
      <c r="U39" s="159">
        <v>0.03</v>
      </c>
      <c r="V39" s="159">
        <f>ROUND(E39*U39,2)</f>
        <v>4.32</v>
      </c>
      <c r="W39" s="159"/>
      <c r="X39" s="159" t="s">
        <v>106</v>
      </c>
      <c r="Y39" s="150"/>
      <c r="Z39" s="150"/>
      <c r="AA39" s="150"/>
      <c r="AB39" s="150"/>
      <c r="AC39" s="150"/>
      <c r="AD39" s="150"/>
      <c r="AE39" s="150"/>
      <c r="AF39" s="150"/>
      <c r="AG39" s="150" t="s">
        <v>126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ht="20.6" outlineLevel="1">
      <c r="A40" s="167">
        <v>15</v>
      </c>
      <c r="B40" s="168" t="s">
        <v>163</v>
      </c>
      <c r="C40" s="177" t="s">
        <v>164</v>
      </c>
      <c r="D40" s="169" t="s">
        <v>103</v>
      </c>
      <c r="E40" s="170">
        <v>172.5</v>
      </c>
      <c r="F40" s="171"/>
      <c r="G40" s="172">
        <f>ROUND(E40*F40,2)</f>
        <v>0</v>
      </c>
      <c r="H40" s="171"/>
      <c r="I40" s="172">
        <f>ROUND(E40*H40,2)</f>
        <v>0</v>
      </c>
      <c r="J40" s="171"/>
      <c r="K40" s="172">
        <f>ROUND(E40*J40,2)</f>
        <v>0</v>
      </c>
      <c r="L40" s="172">
        <v>21</v>
      </c>
      <c r="M40" s="172">
        <f>G40*(1+L40/100)</f>
        <v>0</v>
      </c>
      <c r="N40" s="172">
        <v>0.441</v>
      </c>
      <c r="O40" s="172">
        <f>ROUND(E40*N40,2)</f>
        <v>76.069999999999993</v>
      </c>
      <c r="P40" s="172">
        <v>0</v>
      </c>
      <c r="Q40" s="172">
        <f>ROUND(E40*P40,2)</f>
        <v>0</v>
      </c>
      <c r="R40" s="172" t="s">
        <v>104</v>
      </c>
      <c r="S40" s="172" t="s">
        <v>105</v>
      </c>
      <c r="T40" s="173" t="s">
        <v>105</v>
      </c>
      <c r="U40" s="159">
        <v>0.03</v>
      </c>
      <c r="V40" s="159">
        <f>ROUND(E40*U40,2)</f>
        <v>5.18</v>
      </c>
      <c r="W40" s="159"/>
      <c r="X40" s="159" t="s">
        <v>106</v>
      </c>
      <c r="Y40" s="150"/>
      <c r="Z40" s="150"/>
      <c r="AA40" s="150"/>
      <c r="AB40" s="150"/>
      <c r="AC40" s="150"/>
      <c r="AD40" s="150"/>
      <c r="AE40" s="150"/>
      <c r="AF40" s="150"/>
      <c r="AG40" s="150" t="s">
        <v>126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>
      <c r="A41" s="157"/>
      <c r="B41" s="158"/>
      <c r="C41" s="178" t="s">
        <v>165</v>
      </c>
      <c r="D41" s="160"/>
      <c r="E41" s="161">
        <v>20.5</v>
      </c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0"/>
      <c r="Z41" s="150"/>
      <c r="AA41" s="150"/>
      <c r="AB41" s="150"/>
      <c r="AC41" s="150"/>
      <c r="AD41" s="150"/>
      <c r="AE41" s="150"/>
      <c r="AF41" s="150"/>
      <c r="AG41" s="150" t="s">
        <v>112</v>
      </c>
      <c r="AH41" s="150">
        <v>0</v>
      </c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>
      <c r="A42" s="157"/>
      <c r="B42" s="158"/>
      <c r="C42" s="178" t="s">
        <v>166</v>
      </c>
      <c r="D42" s="160"/>
      <c r="E42" s="161">
        <v>152</v>
      </c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0"/>
      <c r="Z42" s="150"/>
      <c r="AA42" s="150"/>
      <c r="AB42" s="150"/>
      <c r="AC42" s="150"/>
      <c r="AD42" s="150"/>
      <c r="AE42" s="150"/>
      <c r="AF42" s="150"/>
      <c r="AG42" s="150" t="s">
        <v>112</v>
      </c>
      <c r="AH42" s="150">
        <v>0</v>
      </c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>
      <c r="A43" s="167">
        <v>16</v>
      </c>
      <c r="B43" s="168" t="s">
        <v>167</v>
      </c>
      <c r="C43" s="177" t="s">
        <v>168</v>
      </c>
      <c r="D43" s="169" t="s">
        <v>103</v>
      </c>
      <c r="E43" s="170">
        <v>8</v>
      </c>
      <c r="F43" s="171"/>
      <c r="G43" s="172">
        <f>ROUND(E43*F43,2)</f>
        <v>0</v>
      </c>
      <c r="H43" s="171"/>
      <c r="I43" s="172">
        <f>ROUND(E43*H43,2)</f>
        <v>0</v>
      </c>
      <c r="J43" s="171"/>
      <c r="K43" s="172">
        <f>ROUND(E43*J43,2)</f>
        <v>0</v>
      </c>
      <c r="L43" s="172">
        <v>21</v>
      </c>
      <c r="M43" s="172">
        <f>G43*(1+L43/100)</f>
        <v>0</v>
      </c>
      <c r="N43" s="172">
        <v>7.3899999999999993E-2</v>
      </c>
      <c r="O43" s="172">
        <f>ROUND(E43*N43,2)</f>
        <v>0.59</v>
      </c>
      <c r="P43" s="172">
        <v>0</v>
      </c>
      <c r="Q43" s="172">
        <f>ROUND(E43*P43,2)</f>
        <v>0</v>
      </c>
      <c r="R43" s="172" t="s">
        <v>104</v>
      </c>
      <c r="S43" s="172" t="s">
        <v>105</v>
      </c>
      <c r="T43" s="173" t="s">
        <v>105</v>
      </c>
      <c r="U43" s="159">
        <v>0.47799999999999998</v>
      </c>
      <c r="V43" s="159">
        <f>ROUND(E43*U43,2)</f>
        <v>3.82</v>
      </c>
      <c r="W43" s="159"/>
      <c r="X43" s="159" t="s">
        <v>106</v>
      </c>
      <c r="Y43" s="150"/>
      <c r="Z43" s="150"/>
      <c r="AA43" s="150"/>
      <c r="AB43" s="150"/>
      <c r="AC43" s="150"/>
      <c r="AD43" s="150"/>
      <c r="AE43" s="150"/>
      <c r="AF43" s="150"/>
      <c r="AG43" s="150" t="s">
        <v>126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ht="21" outlineLevel="1">
      <c r="A44" s="157"/>
      <c r="B44" s="158"/>
      <c r="C44" s="236" t="s">
        <v>169</v>
      </c>
      <c r="D44" s="237"/>
      <c r="E44" s="237"/>
      <c r="F44" s="237"/>
      <c r="G44" s="237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0"/>
      <c r="Z44" s="150"/>
      <c r="AA44" s="150"/>
      <c r="AB44" s="150"/>
      <c r="AC44" s="150"/>
      <c r="AD44" s="150"/>
      <c r="AE44" s="150"/>
      <c r="AF44" s="150"/>
      <c r="AG44" s="150" t="s">
        <v>109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74" t="str">
        <f>C44</f>
        <v>s provedením lože z kameniva drceného, s vyplněním spár, s dvojitým hutněním a se smetením přebytečného materiálu na krajnici. S dodáním hmot pro lože a výplň spár.</v>
      </c>
      <c r="BB44" s="150"/>
      <c r="BC44" s="150"/>
      <c r="BD44" s="150"/>
      <c r="BE44" s="150"/>
      <c r="BF44" s="150"/>
      <c r="BG44" s="150"/>
      <c r="BH44" s="150"/>
    </row>
    <row r="45" spans="1:60" outlineLevel="1">
      <c r="A45" s="167">
        <v>17</v>
      </c>
      <c r="B45" s="168" t="s">
        <v>170</v>
      </c>
      <c r="C45" s="177" t="s">
        <v>171</v>
      </c>
      <c r="D45" s="169" t="s">
        <v>103</v>
      </c>
      <c r="E45" s="170">
        <v>144</v>
      </c>
      <c r="F45" s="171"/>
      <c r="G45" s="172">
        <f>ROUND(E45*F45,2)</f>
        <v>0</v>
      </c>
      <c r="H45" s="171"/>
      <c r="I45" s="172">
        <f>ROUND(E45*H45,2)</f>
        <v>0</v>
      </c>
      <c r="J45" s="171"/>
      <c r="K45" s="172">
        <f>ROUND(E45*J45,2)</f>
        <v>0</v>
      </c>
      <c r="L45" s="172">
        <v>21</v>
      </c>
      <c r="M45" s="172">
        <f>G45*(1+L45/100)</f>
        <v>0</v>
      </c>
      <c r="N45" s="172">
        <v>3.15E-2</v>
      </c>
      <c r="O45" s="172">
        <f>ROUND(E45*N45,2)</f>
        <v>4.54</v>
      </c>
      <c r="P45" s="172">
        <v>0</v>
      </c>
      <c r="Q45" s="172">
        <f>ROUND(E45*P45,2)</f>
        <v>0</v>
      </c>
      <c r="R45" s="172" t="s">
        <v>104</v>
      </c>
      <c r="S45" s="172" t="s">
        <v>105</v>
      </c>
      <c r="T45" s="173" t="s">
        <v>105</v>
      </c>
      <c r="U45" s="159">
        <v>0.52</v>
      </c>
      <c r="V45" s="159">
        <f>ROUND(E45*U45,2)</f>
        <v>74.88</v>
      </c>
      <c r="W45" s="159"/>
      <c r="X45" s="159" t="s">
        <v>106</v>
      </c>
      <c r="Y45" s="150"/>
      <c r="Z45" s="150"/>
      <c r="AA45" s="150"/>
      <c r="AB45" s="150"/>
      <c r="AC45" s="150"/>
      <c r="AD45" s="150"/>
      <c r="AE45" s="150"/>
      <c r="AF45" s="150"/>
      <c r="AG45" s="150" t="s">
        <v>107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>
      <c r="A46" s="157"/>
      <c r="B46" s="158"/>
      <c r="C46" s="236" t="s">
        <v>172</v>
      </c>
      <c r="D46" s="237"/>
      <c r="E46" s="237"/>
      <c r="F46" s="237"/>
      <c r="G46" s="237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0"/>
      <c r="Z46" s="150"/>
      <c r="AA46" s="150"/>
      <c r="AB46" s="150"/>
      <c r="AC46" s="150"/>
      <c r="AD46" s="150"/>
      <c r="AE46" s="150"/>
      <c r="AF46" s="150"/>
      <c r="AG46" s="150" t="s">
        <v>109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ht="20.6" outlineLevel="1">
      <c r="A47" s="167">
        <v>18</v>
      </c>
      <c r="B47" s="168" t="s">
        <v>173</v>
      </c>
      <c r="C47" s="177" t="s">
        <v>174</v>
      </c>
      <c r="D47" s="169" t="s">
        <v>115</v>
      </c>
      <c r="E47" s="170">
        <v>3.456</v>
      </c>
      <c r="F47" s="171"/>
      <c r="G47" s="172">
        <f>ROUND(E47*F47,2)</f>
        <v>0</v>
      </c>
      <c r="H47" s="171"/>
      <c r="I47" s="172">
        <f>ROUND(E47*H47,2)</f>
        <v>0</v>
      </c>
      <c r="J47" s="171"/>
      <c r="K47" s="172">
        <f>ROUND(E47*J47,2)</f>
        <v>0</v>
      </c>
      <c r="L47" s="172">
        <v>21</v>
      </c>
      <c r="M47" s="172">
        <f>G47*(1+L47/100)</f>
        <v>0</v>
      </c>
      <c r="N47" s="172">
        <v>0</v>
      </c>
      <c r="O47" s="172">
        <f>ROUND(E47*N47,2)</f>
        <v>0</v>
      </c>
      <c r="P47" s="172">
        <v>0</v>
      </c>
      <c r="Q47" s="172">
        <f>ROUND(E47*P47,2)</f>
        <v>0</v>
      </c>
      <c r="R47" s="172" t="s">
        <v>104</v>
      </c>
      <c r="S47" s="172" t="s">
        <v>105</v>
      </c>
      <c r="T47" s="173" t="s">
        <v>105</v>
      </c>
      <c r="U47" s="159">
        <v>3</v>
      </c>
      <c r="V47" s="159">
        <f>ROUND(E47*U47,2)</f>
        <v>10.37</v>
      </c>
      <c r="W47" s="159"/>
      <c r="X47" s="159" t="s">
        <v>106</v>
      </c>
      <c r="Y47" s="150"/>
      <c r="Z47" s="150"/>
      <c r="AA47" s="150"/>
      <c r="AB47" s="150"/>
      <c r="AC47" s="150"/>
      <c r="AD47" s="150"/>
      <c r="AE47" s="150"/>
      <c r="AF47" s="150"/>
      <c r="AG47" s="150" t="s">
        <v>107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>
      <c r="A48" s="157"/>
      <c r="B48" s="158"/>
      <c r="C48" s="236" t="s">
        <v>172</v>
      </c>
      <c r="D48" s="237"/>
      <c r="E48" s="237"/>
      <c r="F48" s="237"/>
      <c r="G48" s="237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50"/>
      <c r="Z48" s="150"/>
      <c r="AA48" s="150"/>
      <c r="AB48" s="150"/>
      <c r="AC48" s="150"/>
      <c r="AD48" s="150"/>
      <c r="AE48" s="150"/>
      <c r="AF48" s="150"/>
      <c r="AG48" s="150" t="s">
        <v>109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>
      <c r="A49" s="157"/>
      <c r="B49" s="158"/>
      <c r="C49" s="178" t="s">
        <v>175</v>
      </c>
      <c r="D49" s="160"/>
      <c r="E49" s="161">
        <v>3.456</v>
      </c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0"/>
      <c r="Z49" s="150"/>
      <c r="AA49" s="150"/>
      <c r="AB49" s="150"/>
      <c r="AC49" s="150"/>
      <c r="AD49" s="150"/>
      <c r="AE49" s="150"/>
      <c r="AF49" s="150"/>
      <c r="AG49" s="150" t="s">
        <v>112</v>
      </c>
      <c r="AH49" s="150">
        <v>0</v>
      </c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1">
      <c r="A50" s="167">
        <v>19</v>
      </c>
      <c r="B50" s="168" t="s">
        <v>176</v>
      </c>
      <c r="C50" s="177" t="s">
        <v>177</v>
      </c>
      <c r="D50" s="169" t="s">
        <v>178</v>
      </c>
      <c r="E50" s="170">
        <v>41</v>
      </c>
      <c r="F50" s="171"/>
      <c r="G50" s="172">
        <f>ROUND(E50*F50,2)</f>
        <v>0</v>
      </c>
      <c r="H50" s="171"/>
      <c r="I50" s="172">
        <f>ROUND(E50*H50,2)</f>
        <v>0</v>
      </c>
      <c r="J50" s="171"/>
      <c r="K50" s="172">
        <f>ROUND(E50*J50,2)</f>
        <v>0</v>
      </c>
      <c r="L50" s="172">
        <v>21</v>
      </c>
      <c r="M50" s="172">
        <f>G50*(1+L50/100)</f>
        <v>0</v>
      </c>
      <c r="N50" s="172">
        <v>0</v>
      </c>
      <c r="O50" s="172">
        <f>ROUND(E50*N50,2)</f>
        <v>0</v>
      </c>
      <c r="P50" s="172">
        <v>0</v>
      </c>
      <c r="Q50" s="172">
        <f>ROUND(E50*P50,2)</f>
        <v>0</v>
      </c>
      <c r="R50" s="172"/>
      <c r="S50" s="172" t="s">
        <v>148</v>
      </c>
      <c r="T50" s="173" t="s">
        <v>149</v>
      </c>
      <c r="U50" s="159">
        <v>0</v>
      </c>
      <c r="V50" s="159">
        <f>ROUND(E50*U50,2)</f>
        <v>0</v>
      </c>
      <c r="W50" s="159"/>
      <c r="X50" s="159" t="s">
        <v>106</v>
      </c>
      <c r="Y50" s="150"/>
      <c r="Z50" s="150"/>
      <c r="AA50" s="150"/>
      <c r="AB50" s="150"/>
      <c r="AC50" s="150"/>
      <c r="AD50" s="150"/>
      <c r="AE50" s="150"/>
      <c r="AF50" s="150"/>
      <c r="AG50" s="150" t="s">
        <v>107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1">
      <c r="A51" s="167">
        <v>20</v>
      </c>
      <c r="B51" s="168" t="s">
        <v>179</v>
      </c>
      <c r="C51" s="177" t="s">
        <v>180</v>
      </c>
      <c r="D51" s="169" t="s">
        <v>181</v>
      </c>
      <c r="E51" s="170">
        <v>5.0111999999999997</v>
      </c>
      <c r="F51" s="171"/>
      <c r="G51" s="172">
        <f>ROUND(E51*F51,2)</f>
        <v>0</v>
      </c>
      <c r="H51" s="171"/>
      <c r="I51" s="172">
        <f>ROUND(E51*H51,2)</f>
        <v>0</v>
      </c>
      <c r="J51" s="171"/>
      <c r="K51" s="172">
        <f>ROUND(E51*J51,2)</f>
        <v>0</v>
      </c>
      <c r="L51" s="172">
        <v>21</v>
      </c>
      <c r="M51" s="172">
        <f>G51*(1+L51/100)</f>
        <v>0</v>
      </c>
      <c r="N51" s="172">
        <v>1</v>
      </c>
      <c r="O51" s="172">
        <f>ROUND(E51*N51,2)</f>
        <v>5.01</v>
      </c>
      <c r="P51" s="172">
        <v>0</v>
      </c>
      <c r="Q51" s="172">
        <f>ROUND(E51*P51,2)</f>
        <v>0</v>
      </c>
      <c r="R51" s="172" t="s">
        <v>157</v>
      </c>
      <c r="S51" s="172" t="s">
        <v>105</v>
      </c>
      <c r="T51" s="173" t="s">
        <v>105</v>
      </c>
      <c r="U51" s="159">
        <v>0</v>
      </c>
      <c r="V51" s="159">
        <f>ROUND(E51*U51,2)</f>
        <v>0</v>
      </c>
      <c r="W51" s="159"/>
      <c r="X51" s="159" t="s">
        <v>158</v>
      </c>
      <c r="Y51" s="150"/>
      <c r="Z51" s="150"/>
      <c r="AA51" s="150"/>
      <c r="AB51" s="150"/>
      <c r="AC51" s="150"/>
      <c r="AD51" s="150"/>
      <c r="AE51" s="150"/>
      <c r="AF51" s="150"/>
      <c r="AG51" s="150" t="s">
        <v>182</v>
      </c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1">
      <c r="A52" s="157"/>
      <c r="B52" s="158"/>
      <c r="C52" s="178" t="s">
        <v>183</v>
      </c>
      <c r="D52" s="160"/>
      <c r="E52" s="161">
        <v>5.0111999999999997</v>
      </c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50"/>
      <c r="Z52" s="150"/>
      <c r="AA52" s="150"/>
      <c r="AB52" s="150"/>
      <c r="AC52" s="150"/>
      <c r="AD52" s="150"/>
      <c r="AE52" s="150"/>
      <c r="AF52" s="150"/>
      <c r="AG52" s="150" t="s">
        <v>112</v>
      </c>
      <c r="AH52" s="150">
        <v>0</v>
      </c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ht="20.6" outlineLevel="1">
      <c r="A53" s="167">
        <v>21</v>
      </c>
      <c r="B53" s="168" t="s">
        <v>184</v>
      </c>
      <c r="C53" s="177" t="s">
        <v>185</v>
      </c>
      <c r="D53" s="169" t="s">
        <v>103</v>
      </c>
      <c r="E53" s="170">
        <v>158.4</v>
      </c>
      <c r="F53" s="171"/>
      <c r="G53" s="172">
        <f>ROUND(E53*F53,2)</f>
        <v>0</v>
      </c>
      <c r="H53" s="171"/>
      <c r="I53" s="172">
        <f>ROUND(E53*H53,2)</f>
        <v>0</v>
      </c>
      <c r="J53" s="171"/>
      <c r="K53" s="172">
        <f>ROUND(E53*J53,2)</f>
        <v>0</v>
      </c>
      <c r="L53" s="172">
        <v>21</v>
      </c>
      <c r="M53" s="172">
        <f>G53*(1+L53/100)</f>
        <v>0</v>
      </c>
      <c r="N53" s="172">
        <v>0.13627</v>
      </c>
      <c r="O53" s="172">
        <f>ROUND(E53*N53,2)</f>
        <v>21.59</v>
      </c>
      <c r="P53" s="172">
        <v>0</v>
      </c>
      <c r="Q53" s="172">
        <f>ROUND(E53*P53,2)</f>
        <v>0</v>
      </c>
      <c r="R53" s="172" t="s">
        <v>157</v>
      </c>
      <c r="S53" s="172" t="s">
        <v>105</v>
      </c>
      <c r="T53" s="173" t="s">
        <v>105</v>
      </c>
      <c r="U53" s="159">
        <v>0</v>
      </c>
      <c r="V53" s="159">
        <f>ROUND(E53*U53,2)</f>
        <v>0</v>
      </c>
      <c r="W53" s="159"/>
      <c r="X53" s="159" t="s">
        <v>158</v>
      </c>
      <c r="Y53" s="150"/>
      <c r="Z53" s="150"/>
      <c r="AA53" s="150"/>
      <c r="AB53" s="150"/>
      <c r="AC53" s="150"/>
      <c r="AD53" s="150"/>
      <c r="AE53" s="150"/>
      <c r="AF53" s="150"/>
      <c r="AG53" s="150" t="s">
        <v>182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1">
      <c r="A54" s="157"/>
      <c r="B54" s="158"/>
      <c r="C54" s="178" t="s">
        <v>186</v>
      </c>
      <c r="D54" s="160"/>
      <c r="E54" s="161">
        <v>158.4</v>
      </c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50"/>
      <c r="Z54" s="150"/>
      <c r="AA54" s="150"/>
      <c r="AB54" s="150"/>
      <c r="AC54" s="150"/>
      <c r="AD54" s="150"/>
      <c r="AE54" s="150"/>
      <c r="AF54" s="150"/>
      <c r="AG54" s="150" t="s">
        <v>112</v>
      </c>
      <c r="AH54" s="150">
        <v>0</v>
      </c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>
      <c r="A55" s="167">
        <v>22</v>
      </c>
      <c r="B55" s="168" t="s">
        <v>187</v>
      </c>
      <c r="C55" s="177" t="s">
        <v>188</v>
      </c>
      <c r="D55" s="169" t="s">
        <v>103</v>
      </c>
      <c r="E55" s="170">
        <v>8.8000000000000007</v>
      </c>
      <c r="F55" s="171"/>
      <c r="G55" s="172">
        <f>ROUND(E55*F55,2)</f>
        <v>0</v>
      </c>
      <c r="H55" s="171"/>
      <c r="I55" s="172">
        <f>ROUND(E55*H55,2)</f>
        <v>0</v>
      </c>
      <c r="J55" s="171"/>
      <c r="K55" s="172">
        <f>ROUND(E55*J55,2)</f>
        <v>0</v>
      </c>
      <c r="L55" s="172">
        <v>21</v>
      </c>
      <c r="M55" s="172">
        <f>G55*(1+L55/100)</f>
        <v>0</v>
      </c>
      <c r="N55" s="172">
        <v>0.17599999999999999</v>
      </c>
      <c r="O55" s="172">
        <f>ROUND(E55*N55,2)</f>
        <v>1.55</v>
      </c>
      <c r="P55" s="172">
        <v>0</v>
      </c>
      <c r="Q55" s="172">
        <f>ROUND(E55*P55,2)</f>
        <v>0</v>
      </c>
      <c r="R55" s="172" t="s">
        <v>157</v>
      </c>
      <c r="S55" s="172" t="s">
        <v>105</v>
      </c>
      <c r="T55" s="173" t="s">
        <v>105</v>
      </c>
      <c r="U55" s="159">
        <v>0</v>
      </c>
      <c r="V55" s="159">
        <f>ROUND(E55*U55,2)</f>
        <v>0</v>
      </c>
      <c r="W55" s="159"/>
      <c r="X55" s="159" t="s">
        <v>158</v>
      </c>
      <c r="Y55" s="150"/>
      <c r="Z55" s="150"/>
      <c r="AA55" s="150"/>
      <c r="AB55" s="150"/>
      <c r="AC55" s="150"/>
      <c r="AD55" s="150"/>
      <c r="AE55" s="150"/>
      <c r="AF55" s="150"/>
      <c r="AG55" s="150" t="s">
        <v>182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>
      <c r="A56" s="153" t="s">
        <v>99</v>
      </c>
      <c r="B56" s="154" t="s">
        <v>61</v>
      </c>
      <c r="C56" s="176" t="s">
        <v>62</v>
      </c>
      <c r="D56" s="163"/>
      <c r="E56" s="164"/>
      <c r="F56" s="165"/>
      <c r="G56" s="165">
        <f>SUMIF(AG57:AG57,"&lt;&gt;NOR",G57:G57)</f>
        <v>0</v>
      </c>
      <c r="H56" s="165"/>
      <c r="I56" s="165">
        <f>SUM(I57:I57)</f>
        <v>0</v>
      </c>
      <c r="J56" s="165"/>
      <c r="K56" s="165">
        <f>SUM(K57:K57)</f>
        <v>0</v>
      </c>
      <c r="L56" s="165"/>
      <c r="M56" s="165">
        <f>SUM(M57:M57)</f>
        <v>0</v>
      </c>
      <c r="N56" s="165"/>
      <c r="O56" s="165">
        <f>SUM(O57:O57)</f>
        <v>0</v>
      </c>
      <c r="P56" s="165"/>
      <c r="Q56" s="165">
        <f>SUM(Q57:Q57)</f>
        <v>0</v>
      </c>
      <c r="R56" s="165"/>
      <c r="S56" s="165"/>
      <c r="T56" s="166"/>
      <c r="U56" s="162"/>
      <c r="V56" s="162">
        <f>SUM(V57:V57)</f>
        <v>0</v>
      </c>
      <c r="W56" s="162"/>
      <c r="X56" s="162"/>
      <c r="AG56" t="s">
        <v>100</v>
      </c>
    </row>
    <row r="57" spans="1:60" ht="20.6" outlineLevel="1">
      <c r="A57" s="167">
        <v>23</v>
      </c>
      <c r="B57" s="168" t="s">
        <v>189</v>
      </c>
      <c r="C57" s="177" t="s">
        <v>190</v>
      </c>
      <c r="D57" s="169" t="s">
        <v>191</v>
      </c>
      <c r="E57" s="170">
        <v>1</v>
      </c>
      <c r="F57" s="171"/>
      <c r="G57" s="172">
        <f>ROUND(E57*F57,2)</f>
        <v>0</v>
      </c>
      <c r="H57" s="171"/>
      <c r="I57" s="172">
        <f>ROUND(E57*H57,2)</f>
        <v>0</v>
      </c>
      <c r="J57" s="171"/>
      <c r="K57" s="172">
        <f>ROUND(E57*J57,2)</f>
        <v>0</v>
      </c>
      <c r="L57" s="172">
        <v>21</v>
      </c>
      <c r="M57" s="172">
        <f>G57*(1+L57/100)</f>
        <v>0</v>
      </c>
      <c r="N57" s="172">
        <v>0</v>
      </c>
      <c r="O57" s="172">
        <f>ROUND(E57*N57,2)</f>
        <v>0</v>
      </c>
      <c r="P57" s="172">
        <v>0</v>
      </c>
      <c r="Q57" s="172">
        <f>ROUND(E57*P57,2)</f>
        <v>0</v>
      </c>
      <c r="R57" s="172"/>
      <c r="S57" s="172" t="s">
        <v>148</v>
      </c>
      <c r="T57" s="173" t="s">
        <v>149</v>
      </c>
      <c r="U57" s="159">
        <v>0</v>
      </c>
      <c r="V57" s="159">
        <f>ROUND(E57*U57,2)</f>
        <v>0</v>
      </c>
      <c r="W57" s="159"/>
      <c r="X57" s="159" t="s">
        <v>106</v>
      </c>
      <c r="Y57" s="150"/>
      <c r="Z57" s="150"/>
      <c r="AA57" s="150"/>
      <c r="AB57" s="150"/>
      <c r="AC57" s="150"/>
      <c r="AD57" s="150"/>
      <c r="AE57" s="150"/>
      <c r="AF57" s="150"/>
      <c r="AG57" s="150" t="s">
        <v>107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>
      <c r="A58" s="153" t="s">
        <v>99</v>
      </c>
      <c r="B58" s="154" t="s">
        <v>63</v>
      </c>
      <c r="C58" s="176" t="s">
        <v>64</v>
      </c>
      <c r="D58" s="163"/>
      <c r="E58" s="164"/>
      <c r="F58" s="165"/>
      <c r="G58" s="165">
        <f>SUMIF(AG59:AG63,"&lt;&gt;NOR",G59:G63)</f>
        <v>0</v>
      </c>
      <c r="H58" s="165"/>
      <c r="I58" s="165">
        <f>SUM(I59:I63)</f>
        <v>0</v>
      </c>
      <c r="J58" s="165"/>
      <c r="K58" s="165">
        <f>SUM(K59:K63)</f>
        <v>0</v>
      </c>
      <c r="L58" s="165"/>
      <c r="M58" s="165">
        <f>SUM(M59:M63)</f>
        <v>0</v>
      </c>
      <c r="N58" s="165"/>
      <c r="O58" s="165">
        <f>SUM(O59:O63)</f>
        <v>15</v>
      </c>
      <c r="P58" s="165"/>
      <c r="Q58" s="165">
        <f>SUM(Q59:Q63)</f>
        <v>0</v>
      </c>
      <c r="R58" s="165"/>
      <c r="S58" s="165"/>
      <c r="T58" s="166"/>
      <c r="U58" s="162"/>
      <c r="V58" s="162">
        <f>SUM(V59:V63)</f>
        <v>28.709999999999997</v>
      </c>
      <c r="W58" s="162"/>
      <c r="X58" s="162"/>
      <c r="AG58" t="s">
        <v>100</v>
      </c>
    </row>
    <row r="59" spans="1:60" ht="30.9" outlineLevel="1">
      <c r="A59" s="167">
        <v>24</v>
      </c>
      <c r="B59" s="168" t="s">
        <v>192</v>
      </c>
      <c r="C59" s="177" t="s">
        <v>193</v>
      </c>
      <c r="D59" s="169" t="s">
        <v>121</v>
      </c>
      <c r="E59" s="170">
        <v>32</v>
      </c>
      <c r="F59" s="171"/>
      <c r="G59" s="172">
        <f>ROUND(E59*F59,2)</f>
        <v>0</v>
      </c>
      <c r="H59" s="171"/>
      <c r="I59" s="172">
        <f>ROUND(E59*H59,2)</f>
        <v>0</v>
      </c>
      <c r="J59" s="171"/>
      <c r="K59" s="172">
        <f>ROUND(E59*J59,2)</f>
        <v>0</v>
      </c>
      <c r="L59" s="172">
        <v>21</v>
      </c>
      <c r="M59" s="172">
        <f>G59*(1+L59/100)</f>
        <v>0</v>
      </c>
      <c r="N59" s="172">
        <v>0.26680999999999999</v>
      </c>
      <c r="O59" s="172">
        <f>ROUND(E59*N59,2)</f>
        <v>8.5399999999999991</v>
      </c>
      <c r="P59" s="172">
        <v>0</v>
      </c>
      <c r="Q59" s="172">
        <f>ROUND(E59*P59,2)</f>
        <v>0</v>
      </c>
      <c r="R59" s="172" t="s">
        <v>104</v>
      </c>
      <c r="S59" s="172" t="s">
        <v>105</v>
      </c>
      <c r="T59" s="173" t="s">
        <v>105</v>
      </c>
      <c r="U59" s="159">
        <v>0.33704000000000001</v>
      </c>
      <c r="V59" s="159">
        <f>ROUND(E59*U59,2)</f>
        <v>10.79</v>
      </c>
      <c r="W59" s="159"/>
      <c r="X59" s="159" t="s">
        <v>106</v>
      </c>
      <c r="Y59" s="150"/>
      <c r="Z59" s="150"/>
      <c r="AA59" s="150"/>
      <c r="AB59" s="150"/>
      <c r="AC59" s="150"/>
      <c r="AD59" s="150"/>
      <c r="AE59" s="150"/>
      <c r="AF59" s="150"/>
      <c r="AG59" s="150" t="s">
        <v>126</v>
      </c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>
      <c r="A60" s="157"/>
      <c r="B60" s="158"/>
      <c r="C60" s="236" t="s">
        <v>194</v>
      </c>
      <c r="D60" s="237"/>
      <c r="E60" s="237"/>
      <c r="F60" s="237"/>
      <c r="G60" s="237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0"/>
      <c r="Z60" s="150"/>
      <c r="AA60" s="150"/>
      <c r="AB60" s="150"/>
      <c r="AC60" s="150"/>
      <c r="AD60" s="150"/>
      <c r="AE60" s="150"/>
      <c r="AF60" s="150"/>
      <c r="AG60" s="150" t="s">
        <v>109</v>
      </c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ht="20.6" outlineLevel="1">
      <c r="A61" s="167">
        <v>25</v>
      </c>
      <c r="B61" s="168" t="s">
        <v>195</v>
      </c>
      <c r="C61" s="177" t="s">
        <v>196</v>
      </c>
      <c r="D61" s="169" t="s">
        <v>121</v>
      </c>
      <c r="E61" s="170">
        <v>41</v>
      </c>
      <c r="F61" s="171"/>
      <c r="G61" s="172">
        <f>ROUND(E61*F61,2)</f>
        <v>0</v>
      </c>
      <c r="H61" s="171"/>
      <c r="I61" s="172">
        <f>ROUND(E61*H61,2)</f>
        <v>0</v>
      </c>
      <c r="J61" s="171"/>
      <c r="K61" s="172">
        <f>ROUND(E61*J61,2)</f>
        <v>0</v>
      </c>
      <c r="L61" s="172">
        <v>21</v>
      </c>
      <c r="M61" s="172">
        <f>G61*(1+L61/100)</f>
        <v>0</v>
      </c>
      <c r="N61" s="172">
        <v>0.1575</v>
      </c>
      <c r="O61" s="172">
        <f>ROUND(E61*N61,2)</f>
        <v>6.46</v>
      </c>
      <c r="P61" s="172">
        <v>0</v>
      </c>
      <c r="Q61" s="172">
        <f>ROUND(E61*P61,2)</f>
        <v>0</v>
      </c>
      <c r="R61" s="172" t="s">
        <v>104</v>
      </c>
      <c r="S61" s="172" t="s">
        <v>105</v>
      </c>
      <c r="T61" s="173" t="s">
        <v>105</v>
      </c>
      <c r="U61" s="159">
        <v>0.4</v>
      </c>
      <c r="V61" s="159">
        <f>ROUND(E61*U61,2)</f>
        <v>16.399999999999999</v>
      </c>
      <c r="W61" s="159"/>
      <c r="X61" s="159" t="s">
        <v>106</v>
      </c>
      <c r="Y61" s="150"/>
      <c r="Z61" s="150"/>
      <c r="AA61" s="150"/>
      <c r="AB61" s="150"/>
      <c r="AC61" s="150"/>
      <c r="AD61" s="150"/>
      <c r="AE61" s="150"/>
      <c r="AF61" s="150"/>
      <c r="AG61" s="150" t="s">
        <v>107</v>
      </c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1">
      <c r="A62" s="167">
        <v>26</v>
      </c>
      <c r="B62" s="168" t="s">
        <v>197</v>
      </c>
      <c r="C62" s="177" t="s">
        <v>198</v>
      </c>
      <c r="D62" s="169" t="s">
        <v>121</v>
      </c>
      <c r="E62" s="170">
        <v>41</v>
      </c>
      <c r="F62" s="171"/>
      <c r="G62" s="172">
        <f>ROUND(E62*F62,2)</f>
        <v>0</v>
      </c>
      <c r="H62" s="171"/>
      <c r="I62" s="172">
        <f>ROUND(E62*H62,2)</f>
        <v>0</v>
      </c>
      <c r="J62" s="171"/>
      <c r="K62" s="172">
        <f>ROUND(E62*J62,2)</f>
        <v>0</v>
      </c>
      <c r="L62" s="172">
        <v>21</v>
      </c>
      <c r="M62" s="172">
        <f>G62*(1+L62/100)</f>
        <v>0</v>
      </c>
      <c r="N62" s="172">
        <v>0</v>
      </c>
      <c r="O62" s="172">
        <f>ROUND(E62*N62,2)</f>
        <v>0</v>
      </c>
      <c r="P62" s="172">
        <v>0</v>
      </c>
      <c r="Q62" s="172">
        <f>ROUND(E62*P62,2)</f>
        <v>0</v>
      </c>
      <c r="R62" s="172" t="s">
        <v>104</v>
      </c>
      <c r="S62" s="172" t="s">
        <v>105</v>
      </c>
      <c r="T62" s="173" t="s">
        <v>105</v>
      </c>
      <c r="U62" s="159">
        <v>3.6999999999999998E-2</v>
      </c>
      <c r="V62" s="159">
        <f>ROUND(E62*U62,2)</f>
        <v>1.52</v>
      </c>
      <c r="W62" s="159"/>
      <c r="X62" s="159" t="s">
        <v>106</v>
      </c>
      <c r="Y62" s="150"/>
      <c r="Z62" s="150"/>
      <c r="AA62" s="150"/>
      <c r="AB62" s="150"/>
      <c r="AC62" s="150"/>
      <c r="AD62" s="150"/>
      <c r="AE62" s="150"/>
      <c r="AF62" s="150"/>
      <c r="AG62" s="150" t="s">
        <v>107</v>
      </c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1">
      <c r="A63" s="157"/>
      <c r="B63" s="158"/>
      <c r="C63" s="236" t="s">
        <v>199</v>
      </c>
      <c r="D63" s="237"/>
      <c r="E63" s="237"/>
      <c r="F63" s="237"/>
      <c r="G63" s="237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50"/>
      <c r="Z63" s="150"/>
      <c r="AA63" s="150"/>
      <c r="AB63" s="150"/>
      <c r="AC63" s="150"/>
      <c r="AD63" s="150"/>
      <c r="AE63" s="150"/>
      <c r="AF63" s="150"/>
      <c r="AG63" s="150" t="s">
        <v>109</v>
      </c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>
      <c r="A64" s="153" t="s">
        <v>99</v>
      </c>
      <c r="B64" s="154" t="s">
        <v>65</v>
      </c>
      <c r="C64" s="176" t="s">
        <v>66</v>
      </c>
      <c r="D64" s="163"/>
      <c r="E64" s="164"/>
      <c r="F64" s="165"/>
      <c r="G64" s="165">
        <f>SUMIF(AG65:AG66,"&lt;&gt;NOR",G65:G66)</f>
        <v>0</v>
      </c>
      <c r="H64" s="165"/>
      <c r="I64" s="165">
        <f>SUM(I65:I66)</f>
        <v>0</v>
      </c>
      <c r="J64" s="165"/>
      <c r="K64" s="165">
        <f>SUM(K65:K66)</f>
        <v>0</v>
      </c>
      <c r="L64" s="165"/>
      <c r="M64" s="165">
        <f>SUM(M65:M66)</f>
        <v>0</v>
      </c>
      <c r="N64" s="165"/>
      <c r="O64" s="165">
        <f>SUM(O65:O66)</f>
        <v>0</v>
      </c>
      <c r="P64" s="165"/>
      <c r="Q64" s="165">
        <f>SUM(Q65:Q66)</f>
        <v>0</v>
      </c>
      <c r="R64" s="165"/>
      <c r="S64" s="165"/>
      <c r="T64" s="166"/>
      <c r="U64" s="162"/>
      <c r="V64" s="162">
        <f>SUM(V65:V66)</f>
        <v>2.64</v>
      </c>
      <c r="W64" s="162"/>
      <c r="X64" s="162"/>
      <c r="AG64" t="s">
        <v>100</v>
      </c>
    </row>
    <row r="65" spans="1:60" ht="20.6" outlineLevel="1">
      <c r="A65" s="167">
        <v>27</v>
      </c>
      <c r="B65" s="168" t="s">
        <v>200</v>
      </c>
      <c r="C65" s="177" t="s">
        <v>201</v>
      </c>
      <c r="D65" s="169" t="s">
        <v>103</v>
      </c>
      <c r="E65" s="170">
        <v>12</v>
      </c>
      <c r="F65" s="171"/>
      <c r="G65" s="172">
        <f>ROUND(E65*F65,2)</f>
        <v>0</v>
      </c>
      <c r="H65" s="171"/>
      <c r="I65" s="172">
        <f>ROUND(E65*H65,2)</f>
        <v>0</v>
      </c>
      <c r="J65" s="171"/>
      <c r="K65" s="172">
        <f>ROUND(E65*J65,2)</f>
        <v>0</v>
      </c>
      <c r="L65" s="172">
        <v>21</v>
      </c>
      <c r="M65" s="172">
        <f>G65*(1+L65/100)</f>
        <v>0</v>
      </c>
      <c r="N65" s="172">
        <v>0</v>
      </c>
      <c r="O65" s="172">
        <f>ROUND(E65*N65,2)</f>
        <v>0</v>
      </c>
      <c r="P65" s="172">
        <v>0</v>
      </c>
      <c r="Q65" s="172">
        <f>ROUND(E65*P65,2)</f>
        <v>0</v>
      </c>
      <c r="R65" s="172" t="s">
        <v>104</v>
      </c>
      <c r="S65" s="172" t="s">
        <v>105</v>
      </c>
      <c r="T65" s="173" t="s">
        <v>105</v>
      </c>
      <c r="U65" s="159">
        <v>0.22</v>
      </c>
      <c r="V65" s="159">
        <f>ROUND(E65*U65,2)</f>
        <v>2.64</v>
      </c>
      <c r="W65" s="159"/>
      <c r="X65" s="159" t="s">
        <v>106</v>
      </c>
      <c r="Y65" s="150"/>
      <c r="Z65" s="150"/>
      <c r="AA65" s="150"/>
      <c r="AB65" s="150"/>
      <c r="AC65" s="150"/>
      <c r="AD65" s="150"/>
      <c r="AE65" s="150"/>
      <c r="AF65" s="150"/>
      <c r="AG65" s="150" t="s">
        <v>107</v>
      </c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ht="21" outlineLevel="1">
      <c r="A66" s="157"/>
      <c r="B66" s="158"/>
      <c r="C66" s="236" t="s">
        <v>202</v>
      </c>
      <c r="D66" s="237"/>
      <c r="E66" s="237"/>
      <c r="F66" s="237"/>
      <c r="G66" s="237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0"/>
      <c r="Z66" s="150"/>
      <c r="AA66" s="150"/>
      <c r="AB66" s="150"/>
      <c r="AC66" s="150"/>
      <c r="AD66" s="150"/>
      <c r="AE66" s="150"/>
      <c r="AF66" s="150"/>
      <c r="AG66" s="150" t="s">
        <v>109</v>
      </c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74" t="str">
        <f>C66</f>
        <v>od spojovacího materiálu, s uložením očištěných kostek na skládku, s odklizením odpadových hmot na hromady a s odklizením vybouraných kostek na vzdálenost do 3 m</v>
      </c>
      <c r="BB66" s="150"/>
      <c r="BC66" s="150"/>
      <c r="BD66" s="150"/>
      <c r="BE66" s="150"/>
      <c r="BF66" s="150"/>
      <c r="BG66" s="150"/>
      <c r="BH66" s="150"/>
    </row>
    <row r="67" spans="1:60">
      <c r="A67" s="153" t="s">
        <v>99</v>
      </c>
      <c r="B67" s="154" t="s">
        <v>51</v>
      </c>
      <c r="C67" s="176" t="s">
        <v>67</v>
      </c>
      <c r="D67" s="163"/>
      <c r="E67" s="164"/>
      <c r="F67" s="165"/>
      <c r="G67" s="165">
        <f>SUMIF(AG68:AG69,"&lt;&gt;NOR",G68:G69)</f>
        <v>0</v>
      </c>
      <c r="H67" s="165"/>
      <c r="I67" s="165">
        <f>SUM(I68:I69)</f>
        <v>0</v>
      </c>
      <c r="J67" s="165"/>
      <c r="K67" s="165">
        <f>SUM(K68:K69)</f>
        <v>0</v>
      </c>
      <c r="L67" s="165"/>
      <c r="M67" s="165">
        <f>SUM(M68:M69)</f>
        <v>0</v>
      </c>
      <c r="N67" s="165"/>
      <c r="O67" s="165">
        <f>SUM(O68:O69)</f>
        <v>0</v>
      </c>
      <c r="P67" s="165"/>
      <c r="Q67" s="165">
        <f>SUM(Q68:Q69)</f>
        <v>0</v>
      </c>
      <c r="R67" s="165"/>
      <c r="S67" s="165"/>
      <c r="T67" s="166"/>
      <c r="U67" s="162"/>
      <c r="V67" s="162">
        <f>SUM(V68:V69)</f>
        <v>2.86</v>
      </c>
      <c r="W67" s="162"/>
      <c r="X67" s="162"/>
      <c r="AG67" t="s">
        <v>100</v>
      </c>
    </row>
    <row r="68" spans="1:60" outlineLevel="1">
      <c r="A68" s="167">
        <v>28</v>
      </c>
      <c r="B68" s="168" t="s">
        <v>203</v>
      </c>
      <c r="C68" s="177" t="s">
        <v>204</v>
      </c>
      <c r="D68" s="169" t="s">
        <v>181</v>
      </c>
      <c r="E68" s="170">
        <v>178.77309</v>
      </c>
      <c r="F68" s="171"/>
      <c r="G68" s="172">
        <f>ROUND(E68*F68,2)</f>
        <v>0</v>
      </c>
      <c r="H68" s="171"/>
      <c r="I68" s="172">
        <f>ROUND(E68*H68,2)</f>
        <v>0</v>
      </c>
      <c r="J68" s="171"/>
      <c r="K68" s="172">
        <f>ROUND(E68*J68,2)</f>
        <v>0</v>
      </c>
      <c r="L68" s="172">
        <v>21</v>
      </c>
      <c r="M68" s="172">
        <f>G68*(1+L68/100)</f>
        <v>0</v>
      </c>
      <c r="N68" s="172">
        <v>0</v>
      </c>
      <c r="O68" s="172">
        <f>ROUND(E68*N68,2)</f>
        <v>0</v>
      </c>
      <c r="P68" s="172">
        <v>0</v>
      </c>
      <c r="Q68" s="172">
        <f>ROUND(E68*P68,2)</f>
        <v>0</v>
      </c>
      <c r="R68" s="172" t="s">
        <v>104</v>
      </c>
      <c r="S68" s="172" t="s">
        <v>105</v>
      </c>
      <c r="T68" s="173" t="s">
        <v>105</v>
      </c>
      <c r="U68" s="159">
        <v>1.6E-2</v>
      </c>
      <c r="V68" s="159">
        <f>ROUND(E68*U68,2)</f>
        <v>2.86</v>
      </c>
      <c r="W68" s="159"/>
      <c r="X68" s="159" t="s">
        <v>205</v>
      </c>
      <c r="Y68" s="150"/>
      <c r="Z68" s="150"/>
      <c r="AA68" s="150"/>
      <c r="AB68" s="150"/>
      <c r="AC68" s="150"/>
      <c r="AD68" s="150"/>
      <c r="AE68" s="150"/>
      <c r="AF68" s="150"/>
      <c r="AG68" s="150" t="s">
        <v>206</v>
      </c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1">
      <c r="A69" s="157"/>
      <c r="B69" s="158"/>
      <c r="C69" s="236" t="s">
        <v>207</v>
      </c>
      <c r="D69" s="237"/>
      <c r="E69" s="237"/>
      <c r="F69" s="237"/>
      <c r="G69" s="237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50"/>
      <c r="Z69" s="150"/>
      <c r="AA69" s="150"/>
      <c r="AB69" s="150"/>
      <c r="AC69" s="150"/>
      <c r="AD69" s="150"/>
      <c r="AE69" s="150"/>
      <c r="AF69" s="150"/>
      <c r="AG69" s="150" t="s">
        <v>109</v>
      </c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>
      <c r="A70" s="153" t="s">
        <v>99</v>
      </c>
      <c r="B70" s="154" t="s">
        <v>68</v>
      </c>
      <c r="C70" s="176" t="s">
        <v>69</v>
      </c>
      <c r="D70" s="163"/>
      <c r="E70" s="164"/>
      <c r="F70" s="165"/>
      <c r="G70" s="165">
        <f>SUMIF(AG71:AG79,"&lt;&gt;NOR",G71:G79)</f>
        <v>0</v>
      </c>
      <c r="H70" s="165"/>
      <c r="I70" s="165">
        <f>SUM(I71:I79)</f>
        <v>0</v>
      </c>
      <c r="J70" s="165"/>
      <c r="K70" s="165">
        <f>SUM(K71:K79)</f>
        <v>0</v>
      </c>
      <c r="L70" s="165"/>
      <c r="M70" s="165">
        <f>SUM(M71:M79)</f>
        <v>0</v>
      </c>
      <c r="N70" s="165"/>
      <c r="O70" s="165">
        <f>SUM(O71:O79)</f>
        <v>0</v>
      </c>
      <c r="P70" s="165"/>
      <c r="Q70" s="165">
        <f>SUM(Q71:Q79)</f>
        <v>0</v>
      </c>
      <c r="R70" s="165"/>
      <c r="S70" s="165"/>
      <c r="T70" s="166"/>
      <c r="U70" s="162"/>
      <c r="V70" s="162">
        <f>SUM(V71:V79)</f>
        <v>10.99</v>
      </c>
      <c r="W70" s="162"/>
      <c r="X70" s="162"/>
      <c r="AG70" t="s">
        <v>100</v>
      </c>
    </row>
    <row r="71" spans="1:60" outlineLevel="1">
      <c r="A71" s="167">
        <v>29</v>
      </c>
      <c r="B71" s="168" t="s">
        <v>208</v>
      </c>
      <c r="C71" s="177" t="s">
        <v>209</v>
      </c>
      <c r="D71" s="169" t="s">
        <v>181</v>
      </c>
      <c r="E71" s="170">
        <v>112.1</v>
      </c>
      <c r="F71" s="171"/>
      <c r="G71" s="172">
        <f>ROUND(E71*F71,2)</f>
        <v>0</v>
      </c>
      <c r="H71" s="171"/>
      <c r="I71" s="172">
        <f>ROUND(E71*H71,2)</f>
        <v>0</v>
      </c>
      <c r="J71" s="171"/>
      <c r="K71" s="172">
        <f>ROUND(E71*J71,2)</f>
        <v>0</v>
      </c>
      <c r="L71" s="172">
        <v>21</v>
      </c>
      <c r="M71" s="172">
        <f>G71*(1+L71/100)</f>
        <v>0</v>
      </c>
      <c r="N71" s="172">
        <v>0</v>
      </c>
      <c r="O71" s="172">
        <f>ROUND(E71*N71,2)</f>
        <v>0</v>
      </c>
      <c r="P71" s="172">
        <v>0</v>
      </c>
      <c r="Q71" s="172">
        <f>ROUND(E71*P71,2)</f>
        <v>0</v>
      </c>
      <c r="R71" s="172" t="s">
        <v>104</v>
      </c>
      <c r="S71" s="172" t="s">
        <v>105</v>
      </c>
      <c r="T71" s="173" t="s">
        <v>105</v>
      </c>
      <c r="U71" s="159">
        <v>0</v>
      </c>
      <c r="V71" s="159">
        <f>ROUND(E71*U71,2)</f>
        <v>0</v>
      </c>
      <c r="W71" s="159"/>
      <c r="X71" s="159" t="s">
        <v>106</v>
      </c>
      <c r="Y71" s="150"/>
      <c r="Z71" s="150"/>
      <c r="AA71" s="150"/>
      <c r="AB71" s="150"/>
      <c r="AC71" s="150"/>
      <c r="AD71" s="150"/>
      <c r="AE71" s="150"/>
      <c r="AF71" s="150"/>
      <c r="AG71" s="150" t="s">
        <v>107</v>
      </c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1">
      <c r="A72" s="157"/>
      <c r="B72" s="158"/>
      <c r="C72" s="178" t="s">
        <v>210</v>
      </c>
      <c r="D72" s="160"/>
      <c r="E72" s="161">
        <v>112.1</v>
      </c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50"/>
      <c r="Z72" s="150"/>
      <c r="AA72" s="150"/>
      <c r="AB72" s="150"/>
      <c r="AC72" s="150"/>
      <c r="AD72" s="150"/>
      <c r="AE72" s="150"/>
      <c r="AF72" s="150"/>
      <c r="AG72" s="150" t="s">
        <v>112</v>
      </c>
      <c r="AH72" s="150">
        <v>0</v>
      </c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1">
      <c r="A73" s="167">
        <v>30</v>
      </c>
      <c r="B73" s="168" t="s">
        <v>211</v>
      </c>
      <c r="C73" s="177" t="s">
        <v>212</v>
      </c>
      <c r="D73" s="169" t="s">
        <v>181</v>
      </c>
      <c r="E73" s="170">
        <v>11.13</v>
      </c>
      <c r="F73" s="171"/>
      <c r="G73" s="172">
        <f>ROUND(E73*F73,2)</f>
        <v>0</v>
      </c>
      <c r="H73" s="171"/>
      <c r="I73" s="172">
        <f>ROUND(E73*H73,2)</f>
        <v>0</v>
      </c>
      <c r="J73" s="171"/>
      <c r="K73" s="172">
        <f>ROUND(E73*J73,2)</f>
        <v>0</v>
      </c>
      <c r="L73" s="172">
        <v>21</v>
      </c>
      <c r="M73" s="172">
        <f>G73*(1+L73/100)</f>
        <v>0</v>
      </c>
      <c r="N73" s="172">
        <v>0</v>
      </c>
      <c r="O73" s="172">
        <f>ROUND(E73*N73,2)</f>
        <v>0</v>
      </c>
      <c r="P73" s="172">
        <v>0</v>
      </c>
      <c r="Q73" s="172">
        <f>ROUND(E73*P73,2)</f>
        <v>0</v>
      </c>
      <c r="R73" s="172" t="s">
        <v>213</v>
      </c>
      <c r="S73" s="172" t="s">
        <v>105</v>
      </c>
      <c r="T73" s="173" t="s">
        <v>105</v>
      </c>
      <c r="U73" s="159">
        <v>0</v>
      </c>
      <c r="V73" s="159">
        <f>ROUND(E73*U73,2)</f>
        <v>0</v>
      </c>
      <c r="W73" s="159"/>
      <c r="X73" s="159" t="s">
        <v>106</v>
      </c>
      <c r="Y73" s="150"/>
      <c r="Z73" s="150"/>
      <c r="AA73" s="150"/>
      <c r="AB73" s="150"/>
      <c r="AC73" s="150"/>
      <c r="AD73" s="150"/>
      <c r="AE73" s="150"/>
      <c r="AF73" s="150"/>
      <c r="AG73" s="150" t="s">
        <v>107</v>
      </c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1">
      <c r="A74" s="157"/>
      <c r="B74" s="158"/>
      <c r="C74" s="178" t="s">
        <v>214</v>
      </c>
      <c r="D74" s="160"/>
      <c r="E74" s="161">
        <v>5.07</v>
      </c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50"/>
      <c r="Z74" s="150"/>
      <c r="AA74" s="150"/>
      <c r="AB74" s="150"/>
      <c r="AC74" s="150"/>
      <c r="AD74" s="150"/>
      <c r="AE74" s="150"/>
      <c r="AF74" s="150"/>
      <c r="AG74" s="150" t="s">
        <v>112</v>
      </c>
      <c r="AH74" s="150">
        <v>0</v>
      </c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outlineLevel="1">
      <c r="A75" s="157"/>
      <c r="B75" s="158"/>
      <c r="C75" s="178" t="s">
        <v>215</v>
      </c>
      <c r="D75" s="160"/>
      <c r="E75" s="161">
        <v>6.06</v>
      </c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50"/>
      <c r="Z75" s="150"/>
      <c r="AA75" s="150"/>
      <c r="AB75" s="150"/>
      <c r="AC75" s="150"/>
      <c r="AD75" s="150"/>
      <c r="AE75" s="150"/>
      <c r="AF75" s="150"/>
      <c r="AG75" s="150" t="s">
        <v>112</v>
      </c>
      <c r="AH75" s="150">
        <v>0</v>
      </c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outlineLevel="1">
      <c r="A76" s="167">
        <v>31</v>
      </c>
      <c r="B76" s="168" t="s">
        <v>216</v>
      </c>
      <c r="C76" s="177" t="s">
        <v>217</v>
      </c>
      <c r="D76" s="169" t="s">
        <v>181</v>
      </c>
      <c r="E76" s="170">
        <v>11.07</v>
      </c>
      <c r="F76" s="171"/>
      <c r="G76" s="172">
        <f>ROUND(E76*F76,2)</f>
        <v>0</v>
      </c>
      <c r="H76" s="171"/>
      <c r="I76" s="172">
        <f>ROUND(E76*H76,2)</f>
        <v>0</v>
      </c>
      <c r="J76" s="171"/>
      <c r="K76" s="172">
        <f>ROUND(E76*J76,2)</f>
        <v>0</v>
      </c>
      <c r="L76" s="172">
        <v>21</v>
      </c>
      <c r="M76" s="172">
        <f>G76*(1+L76/100)</f>
        <v>0</v>
      </c>
      <c r="N76" s="172">
        <v>0</v>
      </c>
      <c r="O76" s="172">
        <f>ROUND(E76*N76,2)</f>
        <v>0</v>
      </c>
      <c r="P76" s="172">
        <v>0</v>
      </c>
      <c r="Q76" s="172">
        <f>ROUND(E76*P76,2)</f>
        <v>0</v>
      </c>
      <c r="R76" s="172" t="s">
        <v>213</v>
      </c>
      <c r="S76" s="172" t="s">
        <v>105</v>
      </c>
      <c r="T76" s="173" t="s">
        <v>105</v>
      </c>
      <c r="U76" s="159">
        <v>0</v>
      </c>
      <c r="V76" s="159">
        <f>ROUND(E76*U76,2)</f>
        <v>0</v>
      </c>
      <c r="W76" s="159"/>
      <c r="X76" s="159" t="s">
        <v>106</v>
      </c>
      <c r="Y76" s="150"/>
      <c r="Z76" s="150"/>
      <c r="AA76" s="150"/>
      <c r="AB76" s="150"/>
      <c r="AC76" s="150"/>
      <c r="AD76" s="150"/>
      <c r="AE76" s="150"/>
      <c r="AF76" s="150"/>
      <c r="AG76" s="150" t="s">
        <v>107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1">
      <c r="A77" s="157"/>
      <c r="B77" s="158"/>
      <c r="C77" s="178" t="s">
        <v>218</v>
      </c>
      <c r="D77" s="160"/>
      <c r="E77" s="161">
        <v>11.07</v>
      </c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  <c r="Y77" s="150"/>
      <c r="Z77" s="150"/>
      <c r="AA77" s="150"/>
      <c r="AB77" s="150"/>
      <c r="AC77" s="150"/>
      <c r="AD77" s="150"/>
      <c r="AE77" s="150"/>
      <c r="AF77" s="150"/>
      <c r="AG77" s="150" t="s">
        <v>112</v>
      </c>
      <c r="AH77" s="150">
        <v>0</v>
      </c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outlineLevel="1">
      <c r="A78" s="167">
        <v>32</v>
      </c>
      <c r="B78" s="168" t="s">
        <v>219</v>
      </c>
      <c r="C78" s="177" t="s">
        <v>220</v>
      </c>
      <c r="D78" s="169" t="s">
        <v>181</v>
      </c>
      <c r="E78" s="170">
        <v>0.22</v>
      </c>
      <c r="F78" s="171"/>
      <c r="G78" s="172">
        <f>ROUND(E78*F78,2)</f>
        <v>0</v>
      </c>
      <c r="H78" s="171"/>
      <c r="I78" s="172">
        <f>ROUND(E78*H78,2)</f>
        <v>0</v>
      </c>
      <c r="J78" s="171"/>
      <c r="K78" s="172">
        <f>ROUND(E78*J78,2)</f>
        <v>0</v>
      </c>
      <c r="L78" s="172">
        <v>21</v>
      </c>
      <c r="M78" s="172">
        <f>G78*(1+L78/100)</f>
        <v>0</v>
      </c>
      <c r="N78" s="172">
        <v>0</v>
      </c>
      <c r="O78" s="172">
        <f>ROUND(E78*N78,2)</f>
        <v>0</v>
      </c>
      <c r="P78" s="172">
        <v>0</v>
      </c>
      <c r="Q78" s="172">
        <f>ROUND(E78*P78,2)</f>
        <v>0</v>
      </c>
      <c r="R78" s="172" t="s">
        <v>213</v>
      </c>
      <c r="S78" s="172" t="s">
        <v>105</v>
      </c>
      <c r="T78" s="173" t="s">
        <v>105</v>
      </c>
      <c r="U78" s="159">
        <v>0</v>
      </c>
      <c r="V78" s="159">
        <f>ROUND(E78*U78,2)</f>
        <v>0</v>
      </c>
      <c r="W78" s="159"/>
      <c r="X78" s="159" t="s">
        <v>106</v>
      </c>
      <c r="Y78" s="150"/>
      <c r="Z78" s="150"/>
      <c r="AA78" s="150"/>
      <c r="AB78" s="150"/>
      <c r="AC78" s="150"/>
      <c r="AD78" s="150"/>
      <c r="AE78" s="150"/>
      <c r="AF78" s="150"/>
      <c r="AG78" s="150" t="s">
        <v>107</v>
      </c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1">
      <c r="A79" s="167">
        <v>33</v>
      </c>
      <c r="B79" s="168" t="s">
        <v>221</v>
      </c>
      <c r="C79" s="177" t="s">
        <v>222</v>
      </c>
      <c r="D79" s="169" t="s">
        <v>181</v>
      </c>
      <c r="E79" s="170">
        <v>22.42</v>
      </c>
      <c r="F79" s="171"/>
      <c r="G79" s="172">
        <f>ROUND(E79*F79,2)</f>
        <v>0</v>
      </c>
      <c r="H79" s="171"/>
      <c r="I79" s="172">
        <f>ROUND(E79*H79,2)</f>
        <v>0</v>
      </c>
      <c r="J79" s="171"/>
      <c r="K79" s="172">
        <f>ROUND(E79*J79,2)</f>
        <v>0</v>
      </c>
      <c r="L79" s="172">
        <v>21</v>
      </c>
      <c r="M79" s="172">
        <f>G79*(1+L79/100)</f>
        <v>0</v>
      </c>
      <c r="N79" s="172">
        <v>0</v>
      </c>
      <c r="O79" s="172">
        <f>ROUND(E79*N79,2)</f>
        <v>0</v>
      </c>
      <c r="P79" s="172">
        <v>0</v>
      </c>
      <c r="Q79" s="172">
        <f>ROUND(E79*P79,2)</f>
        <v>0</v>
      </c>
      <c r="R79" s="172" t="s">
        <v>213</v>
      </c>
      <c r="S79" s="172" t="s">
        <v>105</v>
      </c>
      <c r="T79" s="173" t="s">
        <v>105</v>
      </c>
      <c r="U79" s="159">
        <v>0.49</v>
      </c>
      <c r="V79" s="159">
        <f>ROUND(E79*U79,2)</f>
        <v>10.99</v>
      </c>
      <c r="W79" s="159"/>
      <c r="X79" s="159" t="s">
        <v>223</v>
      </c>
      <c r="Y79" s="150"/>
      <c r="Z79" s="150"/>
      <c r="AA79" s="150"/>
      <c r="AB79" s="150"/>
      <c r="AC79" s="150"/>
      <c r="AD79" s="150"/>
      <c r="AE79" s="150"/>
      <c r="AF79" s="150"/>
      <c r="AG79" s="150" t="s">
        <v>224</v>
      </c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>
      <c r="A80" s="3"/>
      <c r="B80" s="4"/>
      <c r="C80" s="179"/>
      <c r="D80" s="6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AE80">
        <v>15</v>
      </c>
      <c r="AF80">
        <v>21</v>
      </c>
      <c r="AG80" t="s">
        <v>86</v>
      </c>
    </row>
    <row r="81" spans="1:33">
      <c r="A81" s="153"/>
      <c r="B81" s="154" t="s">
        <v>29</v>
      </c>
      <c r="C81" s="176"/>
      <c r="D81" s="155"/>
      <c r="E81" s="156"/>
      <c r="F81" s="156"/>
      <c r="G81" s="175">
        <f>G8+G38+G56+G58+G64+G67+G70</f>
        <v>0</v>
      </c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AE81">
        <f>SUMIF(L7:L79,AE80,G7:G79)</f>
        <v>0</v>
      </c>
      <c r="AF81">
        <f>SUMIF(L7:L79,AF80,G7:G79)</f>
        <v>0</v>
      </c>
      <c r="AG81" t="s">
        <v>225</v>
      </c>
    </row>
    <row r="82" spans="1:33">
      <c r="C82" s="180"/>
      <c r="D82" s="10"/>
      <c r="AG82" t="s">
        <v>226</v>
      </c>
    </row>
    <row r="83" spans="1:33">
      <c r="D83" s="10"/>
    </row>
    <row r="84" spans="1:33">
      <c r="D84" s="10"/>
    </row>
    <row r="85" spans="1:33">
      <c r="D85" s="10"/>
    </row>
    <row r="86" spans="1:33">
      <c r="D86" s="10"/>
    </row>
    <row r="87" spans="1:33">
      <c r="D87" s="10"/>
    </row>
    <row r="88" spans="1:33">
      <c r="D88" s="10"/>
    </row>
    <row r="89" spans="1:33">
      <c r="D89" s="10"/>
    </row>
    <row r="90" spans="1:33">
      <c r="D90" s="10"/>
    </row>
    <row r="91" spans="1:33">
      <c r="D91" s="10"/>
    </row>
    <row r="92" spans="1:33">
      <c r="D92" s="10"/>
    </row>
    <row r="93" spans="1:33">
      <c r="D93" s="10"/>
    </row>
    <row r="94" spans="1:33">
      <c r="D94" s="10"/>
    </row>
    <row r="95" spans="1:33">
      <c r="D95" s="10"/>
    </row>
    <row r="96" spans="1:33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9231" sheet="1"/>
  <mergeCells count="19">
    <mergeCell ref="A1:G1"/>
    <mergeCell ref="C2:G2"/>
    <mergeCell ref="C3:G3"/>
    <mergeCell ref="C4:G4"/>
    <mergeCell ref="C22:G22"/>
    <mergeCell ref="C25:G25"/>
    <mergeCell ref="C27:G27"/>
    <mergeCell ref="C30:G30"/>
    <mergeCell ref="C10:G10"/>
    <mergeCell ref="C14:G14"/>
    <mergeCell ref="C17:G17"/>
    <mergeCell ref="C19:G19"/>
    <mergeCell ref="C63:G63"/>
    <mergeCell ref="C66:G66"/>
    <mergeCell ref="C69:G69"/>
    <mergeCell ref="C44:G44"/>
    <mergeCell ref="C46:G46"/>
    <mergeCell ref="C48:G48"/>
    <mergeCell ref="C60:G60"/>
  </mergeCells>
  <phoneticPr fontId="18" type="noConversion"/>
  <pageMargins left="0.59055118110236204" right="0.196850393700787" top="0.984251969" bottom="0.984251969" header="0.4921259845" footer="0.4921259845"/>
  <pageSetup paperSize="9" orientation="landscape" r:id="rId1"/>
  <headerFooter alignWithMargins="0"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23" activePane="bottomLeft" state="frozen"/>
      <selection pane="bottomLeft" sqref="A1:G1"/>
    </sheetView>
  </sheetViews>
  <sheetFormatPr defaultRowHeight="12.45" outlineLevelRow="1"/>
  <cols>
    <col min="1" max="1" width="3.3828125" customWidth="1"/>
    <col min="2" max="2" width="12.53515625" style="125" customWidth="1"/>
    <col min="3" max="3" width="63.3046875" style="125" customWidth="1"/>
    <col min="4" max="4" width="4.84375" customWidth="1"/>
    <col min="5" max="5" width="10.53515625" customWidth="1"/>
    <col min="6" max="6" width="9.84375" customWidth="1"/>
    <col min="7" max="7" width="12.69140625" customWidth="1"/>
    <col min="8" max="17" width="0" hidden="1" customWidth="1"/>
    <col min="18" max="18" width="6.84375" customWidth="1"/>
    <col min="20" max="24" width="0" hidden="1" customWidth="1"/>
    <col min="29" max="29" width="0" hidden="1" customWidth="1"/>
    <col min="31" max="41" width="0" hidden="1" customWidth="1"/>
    <col min="53" max="53" width="98.69140625" customWidth="1"/>
  </cols>
  <sheetData>
    <row r="1" spans="1:60" ht="15.75" customHeight="1">
      <c r="A1" s="238" t="s">
        <v>73</v>
      </c>
      <c r="B1" s="238"/>
      <c r="C1" s="238"/>
      <c r="D1" s="238"/>
      <c r="E1" s="238"/>
      <c r="F1" s="238"/>
      <c r="G1" s="238"/>
      <c r="AG1" t="s">
        <v>74</v>
      </c>
    </row>
    <row r="2" spans="1:60" ht="25" customHeight="1">
      <c r="A2" s="143" t="s">
        <v>7</v>
      </c>
      <c r="B2" s="49" t="s">
        <v>44</v>
      </c>
      <c r="C2" s="239" t="s">
        <v>45</v>
      </c>
      <c r="D2" s="240"/>
      <c r="E2" s="240"/>
      <c r="F2" s="240"/>
      <c r="G2" s="241"/>
      <c r="AG2" t="s">
        <v>75</v>
      </c>
    </row>
    <row r="3" spans="1:60" ht="25" customHeight="1">
      <c r="A3" s="143" t="s">
        <v>8</v>
      </c>
      <c r="B3" s="49" t="s">
        <v>51</v>
      </c>
      <c r="C3" s="239" t="s">
        <v>52</v>
      </c>
      <c r="D3" s="240"/>
      <c r="E3" s="240"/>
      <c r="F3" s="240"/>
      <c r="G3" s="241"/>
      <c r="AC3" s="125" t="s">
        <v>75</v>
      </c>
      <c r="AG3" t="s">
        <v>76</v>
      </c>
    </row>
    <row r="4" spans="1:60" ht="25" customHeight="1">
      <c r="A4" s="144" t="s">
        <v>9</v>
      </c>
      <c r="B4" s="145" t="s">
        <v>53</v>
      </c>
      <c r="C4" s="242" t="s">
        <v>50</v>
      </c>
      <c r="D4" s="243"/>
      <c r="E4" s="243"/>
      <c r="F4" s="243"/>
      <c r="G4" s="244"/>
      <c r="AG4" t="s">
        <v>77</v>
      </c>
    </row>
    <row r="5" spans="1:60">
      <c r="D5" s="10"/>
    </row>
    <row r="6" spans="1:60" ht="37.299999999999997">
      <c r="A6" s="146" t="s">
        <v>78</v>
      </c>
      <c r="B6" s="148" t="s">
        <v>79</v>
      </c>
      <c r="C6" s="148" t="s">
        <v>80</v>
      </c>
      <c r="D6" s="147" t="s">
        <v>81</v>
      </c>
      <c r="E6" s="146" t="s">
        <v>82</v>
      </c>
      <c r="F6" s="146" t="s">
        <v>83</v>
      </c>
      <c r="G6" s="146" t="s">
        <v>29</v>
      </c>
      <c r="H6" s="149" t="s">
        <v>30</v>
      </c>
      <c r="I6" s="149" t="s">
        <v>84</v>
      </c>
      <c r="J6" s="149" t="s">
        <v>31</v>
      </c>
      <c r="K6" s="149" t="s">
        <v>85</v>
      </c>
      <c r="L6" s="149" t="s">
        <v>86</v>
      </c>
      <c r="M6" s="149" t="s">
        <v>87</v>
      </c>
      <c r="N6" s="149" t="s">
        <v>88</v>
      </c>
      <c r="O6" s="149" t="s">
        <v>89</v>
      </c>
      <c r="P6" s="149" t="s">
        <v>90</v>
      </c>
      <c r="Q6" s="149" t="s">
        <v>91</v>
      </c>
      <c r="R6" s="149" t="s">
        <v>92</v>
      </c>
      <c r="S6" s="149" t="s">
        <v>93</v>
      </c>
      <c r="T6" s="149" t="s">
        <v>94</v>
      </c>
      <c r="U6" s="149" t="s">
        <v>95</v>
      </c>
      <c r="V6" s="149" t="s">
        <v>96</v>
      </c>
      <c r="W6" s="149" t="s">
        <v>97</v>
      </c>
      <c r="X6" s="149" t="s">
        <v>98</v>
      </c>
    </row>
    <row r="7" spans="1:60" hidden="1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</row>
    <row r="8" spans="1:60">
      <c r="A8" s="153" t="s">
        <v>99</v>
      </c>
      <c r="B8" s="154" t="s">
        <v>72</v>
      </c>
      <c r="C8" s="176" t="s">
        <v>28</v>
      </c>
      <c r="D8" s="163"/>
      <c r="E8" s="164"/>
      <c r="F8" s="165"/>
      <c r="G8" s="165">
        <f>SUMIF(AG9:AG16,"&lt;&gt;NOR",G9:G16)</f>
        <v>0</v>
      </c>
      <c r="H8" s="165"/>
      <c r="I8" s="165">
        <f>SUM(I9:I16)</f>
        <v>0</v>
      </c>
      <c r="J8" s="165"/>
      <c r="K8" s="165">
        <f>SUM(K9:K16)</f>
        <v>0</v>
      </c>
      <c r="L8" s="165"/>
      <c r="M8" s="165">
        <f>SUM(M9:M16)</f>
        <v>0</v>
      </c>
      <c r="N8" s="165"/>
      <c r="O8" s="165">
        <f>SUM(O9:O16)</f>
        <v>0</v>
      </c>
      <c r="P8" s="165"/>
      <c r="Q8" s="165">
        <f>SUM(Q9:Q16)</f>
        <v>0</v>
      </c>
      <c r="R8" s="165"/>
      <c r="S8" s="165"/>
      <c r="T8" s="166"/>
      <c r="U8" s="162"/>
      <c r="V8" s="162">
        <f>SUM(V9:V16)</f>
        <v>0</v>
      </c>
      <c r="W8" s="162"/>
      <c r="X8" s="162"/>
      <c r="AG8" t="s">
        <v>100</v>
      </c>
    </row>
    <row r="9" spans="1:60" outlineLevel="1">
      <c r="A9" s="167">
        <v>1</v>
      </c>
      <c r="B9" s="168" t="s">
        <v>227</v>
      </c>
      <c r="C9" s="177" t="s">
        <v>228</v>
      </c>
      <c r="D9" s="169" t="s">
        <v>229</v>
      </c>
      <c r="E9" s="170">
        <v>1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2"/>
      <c r="S9" s="172" t="s">
        <v>105</v>
      </c>
      <c r="T9" s="173" t="s">
        <v>149</v>
      </c>
      <c r="U9" s="159">
        <v>0</v>
      </c>
      <c r="V9" s="159">
        <f>ROUND(E9*U9,2)</f>
        <v>0</v>
      </c>
      <c r="W9" s="159"/>
      <c r="X9" s="159" t="s">
        <v>230</v>
      </c>
      <c r="Y9" s="150"/>
      <c r="Z9" s="150"/>
      <c r="AA9" s="150"/>
      <c r="AB9" s="150"/>
      <c r="AC9" s="150"/>
      <c r="AD9" s="150"/>
      <c r="AE9" s="150"/>
      <c r="AF9" s="150"/>
      <c r="AG9" s="150" t="s">
        <v>231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ht="31.3" outlineLevel="1">
      <c r="A10" s="157"/>
      <c r="B10" s="158"/>
      <c r="C10" s="247" t="s">
        <v>265</v>
      </c>
      <c r="D10" s="248"/>
      <c r="E10" s="248"/>
      <c r="F10" s="248"/>
      <c r="G10" s="248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0"/>
      <c r="Z10" s="150"/>
      <c r="AA10" s="150"/>
      <c r="AB10" s="150"/>
      <c r="AC10" s="150"/>
      <c r="AD10" s="150"/>
      <c r="AE10" s="150"/>
      <c r="AF10" s="150"/>
      <c r="AG10" s="150" t="s">
        <v>232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74" t="str">
        <f>C10</f>
        <v>Náklady na vyhotovení dokumentace skutečného provedení stavby a její předání objednateli v požadované formě a požadovaném počtu.		Dokumentace skutečného provedení bude minimálně obsahovat kompletní výkresy skutečného provedení a kompletní seznam použitých materiálů. Dokumentace skutečného provedení bude zahrnovat kromě výše uvedeného tyto následující části:</v>
      </c>
      <c r="BB10" s="150"/>
      <c r="BC10" s="150"/>
      <c r="BD10" s="150"/>
      <c r="BE10" s="150"/>
      <c r="BF10" s="150"/>
      <c r="BG10" s="150"/>
      <c r="BH10" s="150"/>
    </row>
    <row r="11" spans="1:60" outlineLevel="1">
      <c r="A11" s="157"/>
      <c r="B11" s="158"/>
      <c r="C11" s="245" t="s">
        <v>266</v>
      </c>
      <c r="D11" s="246"/>
      <c r="E11" s="246"/>
      <c r="F11" s="246"/>
      <c r="G11" s="246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0"/>
      <c r="Z11" s="150"/>
      <c r="AA11" s="150"/>
      <c r="AB11" s="150"/>
      <c r="AC11" s="150"/>
      <c r="AD11" s="150"/>
      <c r="AE11" s="150"/>
      <c r="AF11" s="150"/>
      <c r="AG11" s="150" t="s">
        <v>232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>
      <c r="A12" s="157"/>
      <c r="B12" s="158"/>
      <c r="C12" s="245" t="s">
        <v>233</v>
      </c>
      <c r="D12" s="246"/>
      <c r="E12" s="246"/>
      <c r="F12" s="246"/>
      <c r="G12" s="246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0"/>
      <c r="Z12" s="150"/>
      <c r="AA12" s="150"/>
      <c r="AB12" s="150"/>
      <c r="AC12" s="150"/>
      <c r="AD12" s="150"/>
      <c r="AE12" s="150"/>
      <c r="AF12" s="150"/>
      <c r="AG12" s="150" t="s">
        <v>232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>
      <c r="A13" s="157"/>
      <c r="B13" s="158"/>
      <c r="C13" s="245" t="s">
        <v>267</v>
      </c>
      <c r="D13" s="246"/>
      <c r="E13" s="246"/>
      <c r="F13" s="246"/>
      <c r="G13" s="246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0"/>
      <c r="Z13" s="150"/>
      <c r="AA13" s="150"/>
      <c r="AB13" s="150"/>
      <c r="AC13" s="150"/>
      <c r="AD13" s="150"/>
      <c r="AE13" s="150"/>
      <c r="AF13" s="150"/>
      <c r="AG13" s="150" t="s">
        <v>232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>
      <c r="A14" s="157"/>
      <c r="B14" s="158"/>
      <c r="C14" s="245" t="s">
        <v>268</v>
      </c>
      <c r="D14" s="246"/>
      <c r="E14" s="246"/>
      <c r="F14" s="246"/>
      <c r="G14" s="246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0"/>
      <c r="Z14" s="150"/>
      <c r="AA14" s="150"/>
      <c r="AB14" s="150"/>
      <c r="AC14" s="150"/>
      <c r="AD14" s="150"/>
      <c r="AE14" s="150"/>
      <c r="AF14" s="150"/>
      <c r="AG14" s="150" t="s">
        <v>232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ht="21" outlineLevel="1">
      <c r="A15" s="157"/>
      <c r="B15" s="158"/>
      <c r="C15" s="245" t="s">
        <v>234</v>
      </c>
      <c r="D15" s="246"/>
      <c r="E15" s="246"/>
      <c r="F15" s="246"/>
      <c r="G15" s="246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0"/>
      <c r="Z15" s="150"/>
      <c r="AA15" s="150"/>
      <c r="AB15" s="150"/>
      <c r="AC15" s="150"/>
      <c r="AD15" s="150"/>
      <c r="AE15" s="150"/>
      <c r="AF15" s="150"/>
      <c r="AG15" s="150" t="s">
        <v>232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74" t="str">
        <f>C15</f>
        <v>Dokumentace skutečného provedení bude zhotovitelem předána objednateli v dohodnutém počtu  paré a bude předána objednateli před vydáním protokolu o evidenci prací nebo před vydáním potvrzení o předání díla. Současně bude objednateli předána v jednom vyhotovení v digitální formě.</v>
      </c>
      <c r="BB15" s="150"/>
      <c r="BC15" s="150"/>
      <c r="BD15" s="150"/>
      <c r="BE15" s="150"/>
      <c r="BF15" s="150"/>
      <c r="BG15" s="150"/>
      <c r="BH15" s="150"/>
    </row>
    <row r="16" spans="1:60" outlineLevel="1">
      <c r="A16" s="167">
        <v>2</v>
      </c>
      <c r="B16" s="168" t="s">
        <v>48</v>
      </c>
      <c r="C16" s="177" t="s">
        <v>235</v>
      </c>
      <c r="D16" s="169" t="s">
        <v>229</v>
      </c>
      <c r="E16" s="170">
        <v>1</v>
      </c>
      <c r="F16" s="171"/>
      <c r="G16" s="172">
        <f>ROUND(E16*F16,2)</f>
        <v>0</v>
      </c>
      <c r="H16" s="171"/>
      <c r="I16" s="172">
        <f>ROUND(E16*H16,2)</f>
        <v>0</v>
      </c>
      <c r="J16" s="171"/>
      <c r="K16" s="172">
        <f>ROUND(E16*J16,2)</f>
        <v>0</v>
      </c>
      <c r="L16" s="172">
        <v>21</v>
      </c>
      <c r="M16" s="172">
        <f>G16*(1+L16/100)</f>
        <v>0</v>
      </c>
      <c r="N16" s="172">
        <v>0</v>
      </c>
      <c r="O16" s="172">
        <f>ROUND(E16*N16,2)</f>
        <v>0</v>
      </c>
      <c r="P16" s="172">
        <v>0</v>
      </c>
      <c r="Q16" s="172">
        <f>ROUND(E16*P16,2)</f>
        <v>0</v>
      </c>
      <c r="R16" s="172"/>
      <c r="S16" s="172" t="s">
        <v>148</v>
      </c>
      <c r="T16" s="173" t="s">
        <v>149</v>
      </c>
      <c r="U16" s="159">
        <v>0</v>
      </c>
      <c r="V16" s="159">
        <f>ROUND(E16*U16,2)</f>
        <v>0</v>
      </c>
      <c r="W16" s="159"/>
      <c r="X16" s="159" t="s">
        <v>230</v>
      </c>
      <c r="Y16" s="150"/>
      <c r="Z16" s="150"/>
      <c r="AA16" s="150"/>
      <c r="AB16" s="150"/>
      <c r="AC16" s="150"/>
      <c r="AD16" s="150"/>
      <c r="AE16" s="150"/>
      <c r="AF16" s="150"/>
      <c r="AG16" s="150" t="s">
        <v>231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>
      <c r="A17" s="153" t="s">
        <v>99</v>
      </c>
      <c r="B17" s="154" t="s">
        <v>71</v>
      </c>
      <c r="C17" s="176" t="s">
        <v>27</v>
      </c>
      <c r="D17" s="163"/>
      <c r="E17" s="164"/>
      <c r="F17" s="165"/>
      <c r="G17" s="165">
        <f>SUMIF(AG18:AG35,"&lt;&gt;NOR",G18:G35)</f>
        <v>0</v>
      </c>
      <c r="H17" s="165"/>
      <c r="I17" s="165">
        <f>SUM(I18:I35)</f>
        <v>0</v>
      </c>
      <c r="J17" s="165"/>
      <c r="K17" s="165">
        <f>SUM(K18:K35)</f>
        <v>0</v>
      </c>
      <c r="L17" s="165"/>
      <c r="M17" s="165">
        <f>SUM(M18:M35)</f>
        <v>0</v>
      </c>
      <c r="N17" s="165"/>
      <c r="O17" s="165">
        <f>SUM(O18:O35)</f>
        <v>0</v>
      </c>
      <c r="P17" s="165"/>
      <c r="Q17" s="165">
        <f>SUM(Q18:Q35)</f>
        <v>0</v>
      </c>
      <c r="R17" s="165"/>
      <c r="S17" s="165"/>
      <c r="T17" s="166"/>
      <c r="U17" s="162"/>
      <c r="V17" s="162">
        <f>SUM(V18:V35)</f>
        <v>0</v>
      </c>
      <c r="W17" s="162"/>
      <c r="X17" s="162"/>
      <c r="AG17" t="s">
        <v>100</v>
      </c>
    </row>
    <row r="18" spans="1:60" outlineLevel="1">
      <c r="A18" s="167">
        <v>3</v>
      </c>
      <c r="B18" s="168" t="s">
        <v>236</v>
      </c>
      <c r="C18" s="177" t="s">
        <v>237</v>
      </c>
      <c r="D18" s="169" t="s">
        <v>229</v>
      </c>
      <c r="E18" s="170">
        <v>1</v>
      </c>
      <c r="F18" s="171"/>
      <c r="G18" s="172">
        <f>ROUND(E18*F18,2)</f>
        <v>0</v>
      </c>
      <c r="H18" s="171"/>
      <c r="I18" s="172">
        <f>ROUND(E18*H18,2)</f>
        <v>0</v>
      </c>
      <c r="J18" s="171"/>
      <c r="K18" s="172">
        <f>ROUND(E18*J18,2)</f>
        <v>0</v>
      </c>
      <c r="L18" s="172">
        <v>21</v>
      </c>
      <c r="M18" s="172">
        <f>G18*(1+L18/100)</f>
        <v>0</v>
      </c>
      <c r="N18" s="172">
        <v>0</v>
      </c>
      <c r="O18" s="172">
        <f>ROUND(E18*N18,2)</f>
        <v>0</v>
      </c>
      <c r="P18" s="172">
        <v>0</v>
      </c>
      <c r="Q18" s="172">
        <f>ROUND(E18*P18,2)</f>
        <v>0</v>
      </c>
      <c r="R18" s="172"/>
      <c r="S18" s="172" t="s">
        <v>105</v>
      </c>
      <c r="T18" s="173" t="s">
        <v>149</v>
      </c>
      <c r="U18" s="159">
        <v>0</v>
      </c>
      <c r="V18" s="159">
        <f>ROUND(E18*U18,2)</f>
        <v>0</v>
      </c>
      <c r="W18" s="159"/>
      <c r="X18" s="159" t="s">
        <v>230</v>
      </c>
      <c r="Y18" s="150"/>
      <c r="Z18" s="150"/>
      <c r="AA18" s="150"/>
      <c r="AB18" s="150"/>
      <c r="AC18" s="150"/>
      <c r="AD18" s="150"/>
      <c r="AE18" s="150"/>
      <c r="AF18" s="150"/>
      <c r="AG18" s="150" t="s">
        <v>231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>
      <c r="A19" s="157"/>
      <c r="B19" s="158"/>
      <c r="C19" s="247" t="s">
        <v>269</v>
      </c>
      <c r="D19" s="248"/>
      <c r="E19" s="248"/>
      <c r="F19" s="248"/>
      <c r="G19" s="248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0"/>
      <c r="Z19" s="150"/>
      <c r="AA19" s="150"/>
      <c r="AB19" s="150"/>
      <c r="AC19" s="150"/>
      <c r="AD19" s="150"/>
      <c r="AE19" s="150"/>
      <c r="AF19" s="150"/>
      <c r="AG19" s="150" t="s">
        <v>232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>
      <c r="A20" s="157"/>
      <c r="B20" s="158"/>
      <c r="C20" s="245" t="s">
        <v>238</v>
      </c>
      <c r="D20" s="246"/>
      <c r="E20" s="246"/>
      <c r="F20" s="246"/>
      <c r="G20" s="246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0"/>
      <c r="Z20" s="150"/>
      <c r="AA20" s="150"/>
      <c r="AB20" s="150"/>
      <c r="AC20" s="150"/>
      <c r="AD20" s="150"/>
      <c r="AE20" s="150"/>
      <c r="AF20" s="150"/>
      <c r="AG20" s="150" t="s">
        <v>232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74" t="str">
        <f>C20</f>
        <v>Vyhotovení protokolu o vytyčení stavby se seznamem souřadnic vytyčených bodů a jejich polohopisnými (S-JTSK) a výškopisnými (Bpv) hodnotami.</v>
      </c>
      <c r="BB20" s="150"/>
      <c r="BC20" s="150"/>
      <c r="BD20" s="150"/>
      <c r="BE20" s="150"/>
      <c r="BF20" s="150"/>
      <c r="BG20" s="150"/>
      <c r="BH20" s="150"/>
    </row>
    <row r="21" spans="1:60" outlineLevel="1">
      <c r="A21" s="167">
        <v>4</v>
      </c>
      <c r="B21" s="168" t="s">
        <v>239</v>
      </c>
      <c r="C21" s="177" t="s">
        <v>240</v>
      </c>
      <c r="D21" s="169" t="s">
        <v>229</v>
      </c>
      <c r="E21" s="170">
        <v>1</v>
      </c>
      <c r="F21" s="171"/>
      <c r="G21" s="172">
        <f>ROUND(E21*F21,2)</f>
        <v>0</v>
      </c>
      <c r="H21" s="171"/>
      <c r="I21" s="172">
        <f>ROUND(E21*H21,2)</f>
        <v>0</v>
      </c>
      <c r="J21" s="171"/>
      <c r="K21" s="172">
        <f>ROUND(E21*J21,2)</f>
        <v>0</v>
      </c>
      <c r="L21" s="172">
        <v>21</v>
      </c>
      <c r="M21" s="172">
        <f>G21*(1+L21/100)</f>
        <v>0</v>
      </c>
      <c r="N21" s="172">
        <v>0</v>
      </c>
      <c r="O21" s="172">
        <f>ROUND(E21*N21,2)</f>
        <v>0</v>
      </c>
      <c r="P21" s="172">
        <v>0</v>
      </c>
      <c r="Q21" s="172">
        <f>ROUND(E21*P21,2)</f>
        <v>0</v>
      </c>
      <c r="R21" s="172"/>
      <c r="S21" s="172" t="s">
        <v>105</v>
      </c>
      <c r="T21" s="173" t="s">
        <v>149</v>
      </c>
      <c r="U21" s="159">
        <v>0</v>
      </c>
      <c r="V21" s="159">
        <f>ROUND(E21*U21,2)</f>
        <v>0</v>
      </c>
      <c r="W21" s="159"/>
      <c r="X21" s="159" t="s">
        <v>230</v>
      </c>
      <c r="Y21" s="150"/>
      <c r="Z21" s="150"/>
      <c r="AA21" s="150"/>
      <c r="AB21" s="150"/>
      <c r="AC21" s="150"/>
      <c r="AD21" s="150"/>
      <c r="AE21" s="150"/>
      <c r="AF21" s="150"/>
      <c r="AG21" s="150" t="s">
        <v>231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ht="21" outlineLevel="1">
      <c r="A22" s="157"/>
      <c r="B22" s="158"/>
      <c r="C22" s="247" t="s">
        <v>270</v>
      </c>
      <c r="D22" s="248"/>
      <c r="E22" s="248"/>
      <c r="F22" s="248"/>
      <c r="G22" s="248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0"/>
      <c r="Z22" s="150"/>
      <c r="AA22" s="150"/>
      <c r="AB22" s="150"/>
      <c r="AC22" s="150"/>
      <c r="AD22" s="150"/>
      <c r="AE22" s="150"/>
      <c r="AF22" s="150"/>
      <c r="AG22" s="150" t="s">
        <v>232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74" t="str">
        <f>C22</f>
        <v>Náklady spojené s případným vypracováním pNáklady spojené se zřízením přípojek energií k objektům zařízení staveniště, vybudování případných měřících odběrných míst a zařízení, případná příprava území pro objekty zařízení staveniště a vlastní vybudování objektů zařízení staveniště.</v>
      </c>
      <c r="BB22" s="150"/>
      <c r="BC22" s="150"/>
      <c r="BD22" s="150"/>
      <c r="BE22" s="150"/>
      <c r="BF22" s="150"/>
      <c r="BG22" s="150"/>
      <c r="BH22" s="150"/>
    </row>
    <row r="23" spans="1:60" outlineLevel="1">
      <c r="A23" s="157"/>
      <c r="B23" s="158"/>
      <c r="C23" s="245" t="s">
        <v>241</v>
      </c>
      <c r="D23" s="246"/>
      <c r="E23" s="246"/>
      <c r="F23" s="246"/>
      <c r="G23" s="246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0"/>
      <c r="Z23" s="150"/>
      <c r="AA23" s="150"/>
      <c r="AB23" s="150"/>
      <c r="AC23" s="150"/>
      <c r="AD23" s="150"/>
      <c r="AE23" s="150"/>
      <c r="AF23" s="150"/>
      <c r="AG23" s="150" t="s">
        <v>232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>
      <c r="A24" s="157"/>
      <c r="B24" s="158"/>
      <c r="C24" s="245" t="s">
        <v>271</v>
      </c>
      <c r="D24" s="246"/>
      <c r="E24" s="246"/>
      <c r="F24" s="246"/>
      <c r="G24" s="246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50"/>
      <c r="Z24" s="150"/>
      <c r="AA24" s="150"/>
      <c r="AB24" s="150"/>
      <c r="AC24" s="150"/>
      <c r="AD24" s="150"/>
      <c r="AE24" s="150"/>
      <c r="AF24" s="150"/>
      <c r="AG24" s="150" t="s">
        <v>232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1">
      <c r="A25" s="157"/>
      <c r="B25" s="158"/>
      <c r="C25" s="245" t="s">
        <v>272</v>
      </c>
      <c r="D25" s="246"/>
      <c r="E25" s="246"/>
      <c r="F25" s="246"/>
      <c r="G25" s="246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0"/>
      <c r="Z25" s="150"/>
      <c r="AA25" s="150"/>
      <c r="AB25" s="150"/>
      <c r="AC25" s="150"/>
      <c r="AD25" s="150"/>
      <c r="AE25" s="150"/>
      <c r="AF25" s="150"/>
      <c r="AG25" s="150" t="s">
        <v>232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74" t="str">
        <f>C25</f>
        <v>-zábory, vyřízení povolení pro zábory			-venkovní osvětlení staveniště, výkopů, manipulačních skladových ploch</v>
      </c>
      <c r="BB25" s="150"/>
      <c r="BC25" s="150"/>
      <c r="BD25" s="150"/>
      <c r="BE25" s="150"/>
      <c r="BF25" s="150"/>
      <c r="BG25" s="150"/>
      <c r="BH25" s="150"/>
    </row>
    <row r="26" spans="1:60" outlineLevel="1">
      <c r="A26" s="157"/>
      <c r="B26" s="158"/>
      <c r="C26" s="245" t="s">
        <v>273</v>
      </c>
      <c r="D26" s="246"/>
      <c r="E26" s="246"/>
      <c r="F26" s="246"/>
      <c r="G26" s="246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0"/>
      <c r="Z26" s="150"/>
      <c r="AA26" s="150"/>
      <c r="AB26" s="150"/>
      <c r="AC26" s="150"/>
      <c r="AD26" s="150"/>
      <c r="AE26" s="150"/>
      <c r="AF26" s="150"/>
      <c r="AG26" s="150" t="s">
        <v>232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>
      <c r="A27" s="157"/>
      <c r="B27" s="158"/>
      <c r="C27" s="245" t="s">
        <v>274</v>
      </c>
      <c r="D27" s="246"/>
      <c r="E27" s="246"/>
      <c r="F27" s="246"/>
      <c r="G27" s="246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0"/>
      <c r="Z27" s="150"/>
      <c r="AA27" s="150"/>
      <c r="AB27" s="150"/>
      <c r="AC27" s="150"/>
      <c r="AD27" s="150"/>
      <c r="AE27" s="150"/>
      <c r="AF27" s="150"/>
      <c r="AG27" s="150" t="s">
        <v>232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>
      <c r="A28" s="157"/>
      <c r="B28" s="158"/>
      <c r="C28" s="245" t="s">
        <v>275</v>
      </c>
      <c r="D28" s="246"/>
      <c r="E28" s="246"/>
      <c r="F28" s="246"/>
      <c r="G28" s="246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0"/>
      <c r="Z28" s="150"/>
      <c r="AA28" s="150"/>
      <c r="AB28" s="150"/>
      <c r="AC28" s="150"/>
      <c r="AD28" s="150"/>
      <c r="AE28" s="150"/>
      <c r="AF28" s="150"/>
      <c r="AG28" s="150" t="s">
        <v>232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>
      <c r="A29" s="157"/>
      <c r="B29" s="158"/>
      <c r="C29" s="245" t="s">
        <v>242</v>
      </c>
      <c r="D29" s="246"/>
      <c r="E29" s="246"/>
      <c r="F29" s="246"/>
      <c r="G29" s="246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0"/>
      <c r="Z29" s="150"/>
      <c r="AA29" s="150"/>
      <c r="AB29" s="150"/>
      <c r="AC29" s="150"/>
      <c r="AD29" s="150"/>
      <c r="AE29" s="150"/>
      <c r="AF29" s="150"/>
      <c r="AG29" s="150" t="s">
        <v>232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>
      <c r="A30" s="167">
        <v>5</v>
      </c>
      <c r="B30" s="168" t="s">
        <v>243</v>
      </c>
      <c r="C30" s="177" t="s">
        <v>244</v>
      </c>
      <c r="D30" s="169" t="s">
        <v>229</v>
      </c>
      <c r="E30" s="170">
        <v>1</v>
      </c>
      <c r="F30" s="171"/>
      <c r="G30" s="172">
        <f>ROUND(E30*F30,2)</f>
        <v>0</v>
      </c>
      <c r="H30" s="171"/>
      <c r="I30" s="172">
        <f>ROUND(E30*H30,2)</f>
        <v>0</v>
      </c>
      <c r="J30" s="171"/>
      <c r="K30" s="172">
        <f>ROUND(E30*J30,2)</f>
        <v>0</v>
      </c>
      <c r="L30" s="172">
        <v>21</v>
      </c>
      <c r="M30" s="172">
        <f>G30*(1+L30/100)</f>
        <v>0</v>
      </c>
      <c r="N30" s="172">
        <v>0</v>
      </c>
      <c r="O30" s="172">
        <f>ROUND(E30*N30,2)</f>
        <v>0</v>
      </c>
      <c r="P30" s="172">
        <v>0</v>
      </c>
      <c r="Q30" s="172">
        <f>ROUND(E30*P30,2)</f>
        <v>0</v>
      </c>
      <c r="R30" s="172"/>
      <c r="S30" s="172" t="s">
        <v>105</v>
      </c>
      <c r="T30" s="173" t="s">
        <v>149</v>
      </c>
      <c r="U30" s="159">
        <v>0</v>
      </c>
      <c r="V30" s="159">
        <f>ROUND(E30*U30,2)</f>
        <v>0</v>
      </c>
      <c r="W30" s="159"/>
      <c r="X30" s="159" t="s">
        <v>230</v>
      </c>
      <c r="Y30" s="150"/>
      <c r="Z30" s="150"/>
      <c r="AA30" s="150"/>
      <c r="AB30" s="150"/>
      <c r="AC30" s="150"/>
      <c r="AD30" s="150"/>
      <c r="AE30" s="150"/>
      <c r="AF30" s="150"/>
      <c r="AG30" s="150" t="s">
        <v>231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ht="21" outlineLevel="1">
      <c r="A31" s="157"/>
      <c r="B31" s="158"/>
      <c r="C31" s="247" t="s">
        <v>245</v>
      </c>
      <c r="D31" s="248"/>
      <c r="E31" s="248"/>
      <c r="F31" s="248"/>
      <c r="G31" s="248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0"/>
      <c r="Z31" s="150"/>
      <c r="AA31" s="150"/>
      <c r="AB31" s="150"/>
      <c r="AC31" s="150"/>
      <c r="AD31" s="150"/>
      <c r="AE31" s="150"/>
      <c r="AF31" s="150"/>
      <c r="AG31" s="150" t="s">
        <v>232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74" t="str">
        <f>C31</f>
        <v>Náklady na vybavení objektů zařízení staveniště ,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31" s="150"/>
      <c r="BC31" s="150"/>
      <c r="BD31" s="150"/>
      <c r="BE31" s="150"/>
      <c r="BF31" s="150"/>
      <c r="BG31" s="150"/>
      <c r="BH31" s="150"/>
    </row>
    <row r="32" spans="1:60" outlineLevel="1">
      <c r="A32" s="167">
        <v>6</v>
      </c>
      <c r="B32" s="168" t="s">
        <v>246</v>
      </c>
      <c r="C32" s="177" t="s">
        <v>247</v>
      </c>
      <c r="D32" s="169" t="s">
        <v>229</v>
      </c>
      <c r="E32" s="170">
        <v>1</v>
      </c>
      <c r="F32" s="171"/>
      <c r="G32" s="172">
        <f>ROUND(E32*F32,2)</f>
        <v>0</v>
      </c>
      <c r="H32" s="171"/>
      <c r="I32" s="172">
        <f>ROUND(E32*H32,2)</f>
        <v>0</v>
      </c>
      <c r="J32" s="171"/>
      <c r="K32" s="172">
        <f>ROUND(E32*J32,2)</f>
        <v>0</v>
      </c>
      <c r="L32" s="172">
        <v>21</v>
      </c>
      <c r="M32" s="172">
        <f>G32*(1+L32/100)</f>
        <v>0</v>
      </c>
      <c r="N32" s="172">
        <v>0</v>
      </c>
      <c r="O32" s="172">
        <f>ROUND(E32*N32,2)</f>
        <v>0</v>
      </c>
      <c r="P32" s="172">
        <v>0</v>
      </c>
      <c r="Q32" s="172">
        <f>ROUND(E32*P32,2)</f>
        <v>0</v>
      </c>
      <c r="R32" s="172"/>
      <c r="S32" s="172" t="s">
        <v>105</v>
      </c>
      <c r="T32" s="173" t="s">
        <v>149</v>
      </c>
      <c r="U32" s="159">
        <v>0</v>
      </c>
      <c r="V32" s="159">
        <f>ROUND(E32*U32,2)</f>
        <v>0</v>
      </c>
      <c r="W32" s="159"/>
      <c r="X32" s="159" t="s">
        <v>230</v>
      </c>
      <c r="Y32" s="150"/>
      <c r="Z32" s="150"/>
      <c r="AA32" s="150"/>
      <c r="AB32" s="150"/>
      <c r="AC32" s="150"/>
      <c r="AD32" s="150"/>
      <c r="AE32" s="150"/>
      <c r="AF32" s="150"/>
      <c r="AG32" s="150" t="s">
        <v>231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ht="21" outlineLevel="1">
      <c r="A33" s="157"/>
      <c r="B33" s="158"/>
      <c r="C33" s="247" t="s">
        <v>248</v>
      </c>
      <c r="D33" s="248"/>
      <c r="E33" s="248"/>
      <c r="F33" s="248"/>
      <c r="G33" s="248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0"/>
      <c r="Z33" s="150"/>
      <c r="AA33" s="150"/>
      <c r="AB33" s="150"/>
      <c r="AC33" s="150"/>
      <c r="AD33" s="150"/>
      <c r="AE33" s="150"/>
      <c r="AF33" s="150"/>
      <c r="AG33" s="150" t="s">
        <v>232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74" t="str">
        <f>C33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33" s="150"/>
      <c r="BC33" s="150"/>
      <c r="BD33" s="150"/>
      <c r="BE33" s="150"/>
      <c r="BF33" s="150"/>
      <c r="BG33" s="150"/>
      <c r="BH33" s="150"/>
    </row>
    <row r="34" spans="1:60" outlineLevel="1">
      <c r="A34" s="167">
        <v>7</v>
      </c>
      <c r="B34" s="168" t="s">
        <v>249</v>
      </c>
      <c r="C34" s="177" t="s">
        <v>250</v>
      </c>
      <c r="D34" s="169" t="s">
        <v>229</v>
      </c>
      <c r="E34" s="170">
        <v>1</v>
      </c>
      <c r="F34" s="171"/>
      <c r="G34" s="172">
        <f>ROUND(E34*F34,2)</f>
        <v>0</v>
      </c>
      <c r="H34" s="171"/>
      <c r="I34" s="172">
        <f>ROUND(E34*H34,2)</f>
        <v>0</v>
      </c>
      <c r="J34" s="171"/>
      <c r="K34" s="172">
        <f>ROUND(E34*J34,2)</f>
        <v>0</v>
      </c>
      <c r="L34" s="172">
        <v>21</v>
      </c>
      <c r="M34" s="172">
        <f>G34*(1+L34/100)</f>
        <v>0</v>
      </c>
      <c r="N34" s="172">
        <v>0</v>
      </c>
      <c r="O34" s="172">
        <f>ROUND(E34*N34,2)</f>
        <v>0</v>
      </c>
      <c r="P34" s="172">
        <v>0</v>
      </c>
      <c r="Q34" s="172">
        <f>ROUND(E34*P34,2)</f>
        <v>0</v>
      </c>
      <c r="R34" s="172"/>
      <c r="S34" s="172" t="s">
        <v>105</v>
      </c>
      <c r="T34" s="173" t="s">
        <v>149</v>
      </c>
      <c r="U34" s="159">
        <v>0</v>
      </c>
      <c r="V34" s="159">
        <f>ROUND(E34*U34,2)</f>
        <v>0</v>
      </c>
      <c r="W34" s="159"/>
      <c r="X34" s="159" t="s">
        <v>230</v>
      </c>
      <c r="Y34" s="150"/>
      <c r="Z34" s="150"/>
      <c r="AA34" s="150"/>
      <c r="AB34" s="150"/>
      <c r="AC34" s="150"/>
      <c r="AD34" s="150"/>
      <c r="AE34" s="150"/>
      <c r="AF34" s="150"/>
      <c r="AG34" s="150" t="s">
        <v>231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>
      <c r="A35" s="157"/>
      <c r="B35" s="158"/>
      <c r="C35" s="247" t="s">
        <v>251</v>
      </c>
      <c r="D35" s="248"/>
      <c r="E35" s="248"/>
      <c r="F35" s="248"/>
      <c r="G35" s="248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0"/>
      <c r="Z35" s="150"/>
      <c r="AA35" s="150"/>
      <c r="AB35" s="150"/>
      <c r="AC35" s="150"/>
      <c r="AD35" s="150"/>
      <c r="AE35" s="150"/>
      <c r="AF35" s="150"/>
      <c r="AG35" s="150" t="s">
        <v>232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74" t="str">
        <f>C35</f>
        <v>Zaměření a vytýčení stávajících inženýrských sítí v místě stavby z hlediska jejich ochrany při provádění stavby.</v>
      </c>
      <c r="BB35" s="150"/>
      <c r="BC35" s="150"/>
      <c r="BD35" s="150"/>
      <c r="BE35" s="150"/>
      <c r="BF35" s="150"/>
      <c r="BG35" s="150"/>
      <c r="BH35" s="150"/>
    </row>
    <row r="36" spans="1:60">
      <c r="A36" s="153" t="s">
        <v>99</v>
      </c>
      <c r="B36" s="154" t="s">
        <v>72</v>
      </c>
      <c r="C36" s="176" t="s">
        <v>28</v>
      </c>
      <c r="D36" s="163"/>
      <c r="E36" s="164"/>
      <c r="F36" s="165"/>
      <c r="G36" s="165">
        <f>SUMIF(AG37:AG47,"&lt;&gt;NOR",G37:G47)</f>
        <v>0</v>
      </c>
      <c r="H36" s="165"/>
      <c r="I36" s="165">
        <f>SUM(I37:I47)</f>
        <v>0</v>
      </c>
      <c r="J36" s="165"/>
      <c r="K36" s="165">
        <f>SUM(K37:K47)</f>
        <v>0</v>
      </c>
      <c r="L36" s="165"/>
      <c r="M36" s="165">
        <f>SUM(M37:M47)</f>
        <v>0</v>
      </c>
      <c r="N36" s="165"/>
      <c r="O36" s="165">
        <f>SUM(O37:O47)</f>
        <v>0</v>
      </c>
      <c r="P36" s="165"/>
      <c r="Q36" s="165">
        <f>SUM(Q37:Q47)</f>
        <v>0</v>
      </c>
      <c r="R36" s="165"/>
      <c r="S36" s="165"/>
      <c r="T36" s="166"/>
      <c r="U36" s="162"/>
      <c r="V36" s="162">
        <f>SUM(V37:V47)</f>
        <v>0</v>
      </c>
      <c r="W36" s="162"/>
      <c r="X36" s="162"/>
      <c r="AG36" t="s">
        <v>100</v>
      </c>
    </row>
    <row r="37" spans="1:60" outlineLevel="1">
      <c r="A37" s="167">
        <v>8</v>
      </c>
      <c r="B37" s="168" t="s">
        <v>150</v>
      </c>
      <c r="C37" s="177" t="s">
        <v>252</v>
      </c>
      <c r="D37" s="169" t="s">
        <v>253</v>
      </c>
      <c r="E37" s="170">
        <v>1</v>
      </c>
      <c r="F37" s="171"/>
      <c r="G37" s="172">
        <f>ROUND(E37*F37,2)</f>
        <v>0</v>
      </c>
      <c r="H37" s="171"/>
      <c r="I37" s="172">
        <f>ROUND(E37*H37,2)</f>
        <v>0</v>
      </c>
      <c r="J37" s="171"/>
      <c r="K37" s="172">
        <f>ROUND(E37*J37,2)</f>
        <v>0</v>
      </c>
      <c r="L37" s="172">
        <v>21</v>
      </c>
      <c r="M37" s="172">
        <f>G37*(1+L37/100)</f>
        <v>0</v>
      </c>
      <c r="N37" s="172">
        <v>0</v>
      </c>
      <c r="O37" s="172">
        <f>ROUND(E37*N37,2)</f>
        <v>0</v>
      </c>
      <c r="P37" s="172">
        <v>0</v>
      </c>
      <c r="Q37" s="172">
        <f>ROUND(E37*P37,2)</f>
        <v>0</v>
      </c>
      <c r="R37" s="172"/>
      <c r="S37" s="172" t="s">
        <v>148</v>
      </c>
      <c r="T37" s="173" t="s">
        <v>149</v>
      </c>
      <c r="U37" s="159">
        <v>0</v>
      </c>
      <c r="V37" s="159">
        <f>ROUND(E37*U37,2)</f>
        <v>0</v>
      </c>
      <c r="W37" s="159"/>
      <c r="X37" s="159" t="s">
        <v>230</v>
      </c>
      <c r="Y37" s="150"/>
      <c r="Z37" s="150"/>
      <c r="AA37" s="150"/>
      <c r="AB37" s="150"/>
      <c r="AC37" s="150"/>
      <c r="AD37" s="150"/>
      <c r="AE37" s="150"/>
      <c r="AF37" s="150"/>
      <c r="AG37" s="150" t="s">
        <v>231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>
      <c r="A38" s="157"/>
      <c r="B38" s="158"/>
      <c r="C38" s="247" t="s">
        <v>254</v>
      </c>
      <c r="D38" s="248"/>
      <c r="E38" s="248"/>
      <c r="F38" s="248"/>
      <c r="G38" s="248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0"/>
      <c r="Z38" s="150"/>
      <c r="AA38" s="150"/>
      <c r="AB38" s="150"/>
      <c r="AC38" s="150"/>
      <c r="AD38" s="150"/>
      <c r="AE38" s="150"/>
      <c r="AF38" s="150"/>
      <c r="AG38" s="150" t="s">
        <v>232</v>
      </c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74" t="str">
        <f>C38</f>
        <v>-zahrnuje dopravní opatření (dopravní značky a zařízení, zákazy vjezdu, vstupu), dočasné zábory a dopravní zařízení</v>
      </c>
      <c r="BB38" s="150"/>
      <c r="BC38" s="150"/>
      <c r="BD38" s="150"/>
      <c r="BE38" s="150"/>
      <c r="BF38" s="150"/>
      <c r="BG38" s="150"/>
      <c r="BH38" s="150"/>
    </row>
    <row r="39" spans="1:60" outlineLevel="1">
      <c r="A39" s="167">
        <v>9</v>
      </c>
      <c r="B39" s="168" t="s">
        <v>176</v>
      </c>
      <c r="C39" s="177" t="s">
        <v>255</v>
      </c>
      <c r="D39" s="169" t="s">
        <v>253</v>
      </c>
      <c r="E39" s="170">
        <v>1</v>
      </c>
      <c r="F39" s="171"/>
      <c r="G39" s="172">
        <f>ROUND(E39*F39,2)</f>
        <v>0</v>
      </c>
      <c r="H39" s="171"/>
      <c r="I39" s="172">
        <f>ROUND(E39*H39,2)</f>
        <v>0</v>
      </c>
      <c r="J39" s="171"/>
      <c r="K39" s="172">
        <f>ROUND(E39*J39,2)</f>
        <v>0</v>
      </c>
      <c r="L39" s="172">
        <v>21</v>
      </c>
      <c r="M39" s="172">
        <f>G39*(1+L39/100)</f>
        <v>0</v>
      </c>
      <c r="N39" s="172">
        <v>0</v>
      </c>
      <c r="O39" s="172">
        <f>ROUND(E39*N39,2)</f>
        <v>0</v>
      </c>
      <c r="P39" s="172">
        <v>0</v>
      </c>
      <c r="Q39" s="172">
        <f>ROUND(E39*P39,2)</f>
        <v>0</v>
      </c>
      <c r="R39" s="172"/>
      <c r="S39" s="172" t="s">
        <v>148</v>
      </c>
      <c r="T39" s="173" t="s">
        <v>149</v>
      </c>
      <c r="U39" s="159">
        <v>0</v>
      </c>
      <c r="V39" s="159">
        <f>ROUND(E39*U39,2)</f>
        <v>0</v>
      </c>
      <c r="W39" s="159"/>
      <c r="X39" s="159" t="s">
        <v>230</v>
      </c>
      <c r="Y39" s="150"/>
      <c r="Z39" s="150"/>
      <c r="AA39" s="150"/>
      <c r="AB39" s="150"/>
      <c r="AC39" s="150"/>
      <c r="AD39" s="150"/>
      <c r="AE39" s="150"/>
      <c r="AF39" s="150"/>
      <c r="AG39" s="150" t="s">
        <v>231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>
      <c r="A40" s="157"/>
      <c r="B40" s="158"/>
      <c r="C40" s="247" t="s">
        <v>256</v>
      </c>
      <c r="D40" s="248"/>
      <c r="E40" s="248"/>
      <c r="F40" s="248"/>
      <c r="G40" s="248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0"/>
      <c r="Z40" s="150"/>
      <c r="AA40" s="150"/>
      <c r="AB40" s="150"/>
      <c r="AC40" s="150"/>
      <c r="AD40" s="150"/>
      <c r="AE40" s="150"/>
      <c r="AF40" s="150"/>
      <c r="AG40" s="150" t="s">
        <v>232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>
      <c r="A41" s="167">
        <v>10</v>
      </c>
      <c r="B41" s="168" t="s">
        <v>189</v>
      </c>
      <c r="C41" s="177" t="s">
        <v>257</v>
      </c>
      <c r="D41" s="169" t="s">
        <v>229</v>
      </c>
      <c r="E41" s="170">
        <v>1</v>
      </c>
      <c r="F41" s="171"/>
      <c r="G41" s="172">
        <f>ROUND(E41*F41,2)</f>
        <v>0</v>
      </c>
      <c r="H41" s="171"/>
      <c r="I41" s="172">
        <f>ROUND(E41*H41,2)</f>
        <v>0</v>
      </c>
      <c r="J41" s="171"/>
      <c r="K41" s="172">
        <f>ROUND(E41*J41,2)</f>
        <v>0</v>
      </c>
      <c r="L41" s="172">
        <v>21</v>
      </c>
      <c r="M41" s="172">
        <f>G41*(1+L41/100)</f>
        <v>0</v>
      </c>
      <c r="N41" s="172">
        <v>0</v>
      </c>
      <c r="O41" s="172">
        <f>ROUND(E41*N41,2)</f>
        <v>0</v>
      </c>
      <c r="P41" s="172">
        <v>0</v>
      </c>
      <c r="Q41" s="172">
        <f>ROUND(E41*P41,2)</f>
        <v>0</v>
      </c>
      <c r="R41" s="172"/>
      <c r="S41" s="172" t="s">
        <v>148</v>
      </c>
      <c r="T41" s="173" t="s">
        <v>149</v>
      </c>
      <c r="U41" s="159">
        <v>0</v>
      </c>
      <c r="V41" s="159">
        <f>ROUND(E41*U41,2)</f>
        <v>0</v>
      </c>
      <c r="W41" s="159"/>
      <c r="X41" s="159" t="s">
        <v>230</v>
      </c>
      <c r="Y41" s="150"/>
      <c r="Z41" s="150"/>
      <c r="AA41" s="150"/>
      <c r="AB41" s="150"/>
      <c r="AC41" s="150"/>
      <c r="AD41" s="150"/>
      <c r="AE41" s="150"/>
      <c r="AF41" s="150"/>
      <c r="AG41" s="150" t="s">
        <v>231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>
      <c r="A42" s="157"/>
      <c r="B42" s="158"/>
      <c r="C42" s="247" t="s">
        <v>258</v>
      </c>
      <c r="D42" s="248"/>
      <c r="E42" s="248"/>
      <c r="F42" s="248"/>
      <c r="G42" s="248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0"/>
      <c r="Z42" s="150"/>
      <c r="AA42" s="150"/>
      <c r="AB42" s="150"/>
      <c r="AC42" s="150"/>
      <c r="AD42" s="150"/>
      <c r="AE42" s="150"/>
      <c r="AF42" s="150"/>
      <c r="AG42" s="150" t="s">
        <v>232</v>
      </c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>
      <c r="A43" s="157"/>
      <c r="B43" s="158"/>
      <c r="C43" s="245" t="s">
        <v>276</v>
      </c>
      <c r="D43" s="246"/>
      <c r="E43" s="246"/>
      <c r="F43" s="246"/>
      <c r="G43" s="246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0"/>
      <c r="Z43" s="150"/>
      <c r="AA43" s="150"/>
      <c r="AB43" s="150"/>
      <c r="AC43" s="150"/>
      <c r="AD43" s="150"/>
      <c r="AE43" s="150"/>
      <c r="AF43" s="150"/>
      <c r="AG43" s="150" t="s">
        <v>232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>
      <c r="A44" s="157"/>
      <c r="B44" s="158"/>
      <c r="C44" s="245" t="s">
        <v>277</v>
      </c>
      <c r="D44" s="246"/>
      <c r="E44" s="246"/>
      <c r="F44" s="246"/>
      <c r="G44" s="246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0"/>
      <c r="Z44" s="150"/>
      <c r="AA44" s="150"/>
      <c r="AB44" s="150"/>
      <c r="AC44" s="150"/>
      <c r="AD44" s="150"/>
      <c r="AE44" s="150"/>
      <c r="AF44" s="150"/>
      <c r="AG44" s="150" t="s">
        <v>232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>
      <c r="A45" s="157"/>
      <c r="B45" s="158"/>
      <c r="C45" s="245" t="s">
        <v>278</v>
      </c>
      <c r="D45" s="246"/>
      <c r="E45" s="246"/>
      <c r="F45" s="246"/>
      <c r="G45" s="246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0"/>
      <c r="Z45" s="150"/>
      <c r="AA45" s="150"/>
      <c r="AB45" s="150"/>
      <c r="AC45" s="150"/>
      <c r="AD45" s="150"/>
      <c r="AE45" s="150"/>
      <c r="AF45" s="150"/>
      <c r="AG45" s="150" t="s">
        <v>232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>
      <c r="A46" s="157"/>
      <c r="B46" s="158"/>
      <c r="C46" s="245" t="s">
        <v>259</v>
      </c>
      <c r="D46" s="246"/>
      <c r="E46" s="246"/>
      <c r="F46" s="246"/>
      <c r="G46" s="246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0"/>
      <c r="Z46" s="150"/>
      <c r="AA46" s="150"/>
      <c r="AB46" s="150"/>
      <c r="AC46" s="150"/>
      <c r="AD46" s="150"/>
      <c r="AE46" s="150"/>
      <c r="AF46" s="150"/>
      <c r="AG46" s="150" t="s">
        <v>232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>
      <c r="A47" s="167">
        <v>11</v>
      </c>
      <c r="B47" s="168" t="s">
        <v>260</v>
      </c>
      <c r="C47" s="177" t="s">
        <v>261</v>
      </c>
      <c r="D47" s="169" t="s">
        <v>262</v>
      </c>
      <c r="E47" s="170">
        <v>1</v>
      </c>
      <c r="F47" s="171"/>
      <c r="G47" s="172">
        <f>ROUND(E47*F47,2)</f>
        <v>0</v>
      </c>
      <c r="H47" s="171"/>
      <c r="I47" s="172">
        <f>ROUND(E47*H47,2)</f>
        <v>0</v>
      </c>
      <c r="J47" s="171"/>
      <c r="K47" s="172">
        <f>ROUND(E47*J47,2)</f>
        <v>0</v>
      </c>
      <c r="L47" s="172">
        <v>21</v>
      </c>
      <c r="M47" s="172">
        <f>G47*(1+L47/100)</f>
        <v>0</v>
      </c>
      <c r="N47" s="172">
        <v>0</v>
      </c>
      <c r="O47" s="172">
        <f>ROUND(E47*N47,2)</f>
        <v>0</v>
      </c>
      <c r="P47" s="172">
        <v>0</v>
      </c>
      <c r="Q47" s="172">
        <f>ROUND(E47*P47,2)</f>
        <v>0</v>
      </c>
      <c r="R47" s="172"/>
      <c r="S47" s="172" t="s">
        <v>148</v>
      </c>
      <c r="T47" s="173" t="s">
        <v>149</v>
      </c>
      <c r="U47" s="159">
        <v>0</v>
      </c>
      <c r="V47" s="159">
        <f>ROUND(E47*U47,2)</f>
        <v>0</v>
      </c>
      <c r="W47" s="159"/>
      <c r="X47" s="159" t="s">
        <v>263</v>
      </c>
      <c r="Y47" s="150"/>
      <c r="Z47" s="150"/>
      <c r="AA47" s="150"/>
      <c r="AB47" s="150"/>
      <c r="AC47" s="150"/>
      <c r="AD47" s="150"/>
      <c r="AE47" s="150"/>
      <c r="AF47" s="150"/>
      <c r="AG47" s="150" t="s">
        <v>264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>
      <c r="A48" s="3"/>
      <c r="B48" s="4"/>
      <c r="C48" s="179"/>
      <c r="D48" s="6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AE48">
        <v>15</v>
      </c>
      <c r="AF48">
        <v>21</v>
      </c>
      <c r="AG48" t="s">
        <v>86</v>
      </c>
    </row>
    <row r="49" spans="1:33">
      <c r="A49" s="153"/>
      <c r="B49" s="154" t="s">
        <v>29</v>
      </c>
      <c r="C49" s="176"/>
      <c r="D49" s="155"/>
      <c r="E49" s="156"/>
      <c r="F49" s="156"/>
      <c r="G49" s="175">
        <f>G8+G17+G36</f>
        <v>0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AE49">
        <f>SUMIF(L7:L47,AE48,G7:G47)</f>
        <v>0</v>
      </c>
      <c r="AF49">
        <f>SUMIF(L7:L47,AF48,G7:G47)</f>
        <v>0</v>
      </c>
      <c r="AG49" t="s">
        <v>225</v>
      </c>
    </row>
    <row r="50" spans="1:33">
      <c r="C50" s="180"/>
      <c r="D50" s="10"/>
      <c r="AG50" t="s">
        <v>226</v>
      </c>
    </row>
    <row r="51" spans="1:33">
      <c r="D51" s="10"/>
    </row>
    <row r="52" spans="1:33">
      <c r="D52" s="10"/>
    </row>
    <row r="53" spans="1:33">
      <c r="D53" s="10"/>
    </row>
    <row r="54" spans="1:33">
      <c r="D54" s="10"/>
    </row>
    <row r="55" spans="1:33">
      <c r="D55" s="10"/>
    </row>
    <row r="56" spans="1:33">
      <c r="D56" s="10"/>
    </row>
    <row r="57" spans="1:33">
      <c r="D57" s="10"/>
    </row>
    <row r="58" spans="1:33">
      <c r="D58" s="10"/>
    </row>
    <row r="59" spans="1:33">
      <c r="D59" s="10"/>
    </row>
    <row r="60" spans="1:33">
      <c r="D60" s="10"/>
    </row>
    <row r="61" spans="1:33">
      <c r="D61" s="10"/>
    </row>
    <row r="62" spans="1:33">
      <c r="D62" s="10"/>
    </row>
    <row r="63" spans="1:33">
      <c r="D63" s="10"/>
    </row>
    <row r="64" spans="1:33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9231" sheet="1"/>
  <mergeCells count="30">
    <mergeCell ref="C10:G10"/>
    <mergeCell ref="C11:G11"/>
    <mergeCell ref="C12:G12"/>
    <mergeCell ref="C13:G13"/>
    <mergeCell ref="A1:G1"/>
    <mergeCell ref="C2:G2"/>
    <mergeCell ref="C3:G3"/>
    <mergeCell ref="C4:G4"/>
    <mergeCell ref="C22:G22"/>
    <mergeCell ref="C23:G23"/>
    <mergeCell ref="C24:G24"/>
    <mergeCell ref="C25:G25"/>
    <mergeCell ref="C14:G14"/>
    <mergeCell ref="C15:G15"/>
    <mergeCell ref="C19:G19"/>
    <mergeCell ref="C20:G20"/>
    <mergeCell ref="C31:G31"/>
    <mergeCell ref="C33:G33"/>
    <mergeCell ref="C35:G35"/>
    <mergeCell ref="C38:G38"/>
    <mergeCell ref="C26:G26"/>
    <mergeCell ref="C27:G27"/>
    <mergeCell ref="C28:G28"/>
    <mergeCell ref="C29:G29"/>
    <mergeCell ref="C45:G45"/>
    <mergeCell ref="C46:G46"/>
    <mergeCell ref="C40:G40"/>
    <mergeCell ref="C42:G42"/>
    <mergeCell ref="C43:G43"/>
    <mergeCell ref="C44:G44"/>
  </mergeCells>
  <phoneticPr fontId="18" type="noConversion"/>
  <pageMargins left="0.59055118110236204" right="0.196850393700787" top="0.984251969" bottom="0.984251969" header="0.4921259845" footer="0.4921259845"/>
  <pageSetup paperSize="9" orientation="landscape" r:id="rId1"/>
  <headerFooter alignWithMargins="0"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01 01 Pol</vt:lpstr>
      <vt:lpstr>99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'99 1 Pol'!Názvy_tisku</vt:lpstr>
      <vt:lpstr>oadresa</vt:lpstr>
      <vt:lpstr>Stavba!Objednatel</vt:lpstr>
      <vt:lpstr>Stavba!Objekt</vt:lpstr>
      <vt:lpstr>'01 01 Pol'!Oblast_tisku</vt:lpstr>
      <vt:lpstr>'99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Honza</dc:creator>
  <cp:lastModifiedBy>Honza</cp:lastModifiedBy>
  <cp:lastPrinted>2019-03-19T12:27:02Z</cp:lastPrinted>
  <dcterms:created xsi:type="dcterms:W3CDTF">2009-04-08T07:15:50Z</dcterms:created>
  <dcterms:modified xsi:type="dcterms:W3CDTF">2020-06-10T08:26:34Z</dcterms:modified>
</cp:coreProperties>
</file>