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PRACA_ATAS\zdar_architekt\Hriste\05__sportovni_hriste_lesní\_export\F\"/>
    </mc:Choice>
  </mc:AlternateContent>
  <xr:revisionPtr revIDLastSave="0" documentId="13_ncr:1_{32C63C3E-DCCC-4AA9-94B4-88ECCF240256}" xr6:coauthVersionLast="47" xr6:coauthVersionMax="47" xr10:uidLastSave="{00000000-0000-0000-0000-000000000000}"/>
  <bookViews>
    <workbookView xWindow="25080" yWindow="-2295" windowWidth="29040" windowHeight="17640" tabRatio="500" xr2:uid="{00000000-000D-0000-FFFF-FFFF00000000}"/>
  </bookViews>
  <sheets>
    <sheet name="rozpočet" sheetId="4" r:id="rId1"/>
  </sheets>
  <externalReferences>
    <externalReference r:id="rId2"/>
  </externalReferences>
  <definedNames>
    <definedName name="_xlnm._FilterDatabase" localSheetId="0" hidden="1">rozpočet!$C$88:$K$88</definedName>
    <definedName name="_xlnm.Print_Titles" localSheetId="0">rozpočet!$88:$88</definedName>
    <definedName name="_xlnm.Print_Area" localSheetId="0">rozpočet!$B$2:$K$224</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J93" i="4" l="1"/>
  <c r="J92" i="4"/>
  <c r="J94" i="4" l="1"/>
  <c r="H213" i="4"/>
  <c r="H194" i="4"/>
  <c r="H179" i="4" l="1"/>
  <c r="H177" i="4"/>
  <c r="H180" i="4" s="1"/>
  <c r="H176" i="4"/>
  <c r="H175" i="4" s="1"/>
  <c r="H174" i="4"/>
  <c r="H172" i="4" s="1"/>
  <c r="H160" i="4" l="1"/>
  <c r="H159" i="4"/>
  <c r="H200" i="4" s="1"/>
  <c r="H156" i="4"/>
  <c r="H155" i="4"/>
  <c r="H147" i="4"/>
  <c r="H201" i="4" l="1"/>
  <c r="H207" i="4" s="1"/>
  <c r="J155" i="4"/>
  <c r="H202" i="4"/>
  <c r="H208" i="4" s="1"/>
  <c r="J156" i="4"/>
  <c r="H161" i="4"/>
  <c r="H206" i="4"/>
  <c r="H143" i="4"/>
  <c r="H138" i="4"/>
  <c r="H133" i="4"/>
  <c r="H128" i="4"/>
  <c r="H118" i="4"/>
  <c r="H122" i="4" s="1"/>
  <c r="H114" i="4"/>
  <c r="H106" i="4"/>
  <c r="H104" i="4"/>
  <c r="H101" i="4"/>
  <c r="J195" i="4"/>
  <c r="H98" i="4"/>
  <c r="H107" i="4" l="1"/>
  <c r="H95" i="4"/>
  <c r="J95" i="4" s="1"/>
  <c r="BF100" i="4"/>
  <c r="BG100" i="4"/>
  <c r="BH100" i="4"/>
  <c r="BI100" i="4"/>
  <c r="H99" i="4" l="1"/>
  <c r="J99" i="4" s="1"/>
  <c r="E75" i="4"/>
  <c r="J222" i="4"/>
  <c r="H192" i="4" l="1"/>
  <c r="J213" i="4" l="1"/>
  <c r="J211" i="4"/>
  <c r="H139" i="4"/>
  <c r="H144" i="4" s="1"/>
  <c r="XFD138" i="4"/>
  <c r="H129" i="4"/>
  <c r="H116" i="4"/>
  <c r="H115" i="4"/>
  <c r="H111" i="4" s="1"/>
  <c r="BK223" i="4"/>
  <c r="BI223" i="4"/>
  <c r="BH223" i="4"/>
  <c r="BG223" i="4"/>
  <c r="BF223" i="4"/>
  <c r="T223" i="4"/>
  <c r="R223" i="4"/>
  <c r="P223" i="4"/>
  <c r="J223" i="4"/>
  <c r="BE223" i="4" s="1"/>
  <c r="BK221" i="4"/>
  <c r="BI221" i="4"/>
  <c r="BH221" i="4"/>
  <c r="BG221" i="4"/>
  <c r="BF221" i="4"/>
  <c r="T221" i="4"/>
  <c r="R221" i="4"/>
  <c r="P221" i="4"/>
  <c r="J221" i="4"/>
  <c r="BE221" i="4" s="1"/>
  <c r="BK220" i="4"/>
  <c r="BI220" i="4"/>
  <c r="BH220" i="4"/>
  <c r="BG220" i="4"/>
  <c r="BF220" i="4"/>
  <c r="T220" i="4"/>
  <c r="R220" i="4"/>
  <c r="P220" i="4"/>
  <c r="J220" i="4"/>
  <c r="BE220" i="4" s="1"/>
  <c r="BK219" i="4"/>
  <c r="BI219" i="4"/>
  <c r="BH219" i="4"/>
  <c r="BG219" i="4"/>
  <c r="BF219" i="4"/>
  <c r="T219" i="4"/>
  <c r="R219" i="4"/>
  <c r="P219" i="4"/>
  <c r="J219" i="4"/>
  <c r="BE219" i="4" s="1"/>
  <c r="BK192" i="4"/>
  <c r="BI192" i="4"/>
  <c r="BH192" i="4"/>
  <c r="BG192" i="4"/>
  <c r="BF192" i="4"/>
  <c r="T192" i="4"/>
  <c r="R192" i="4"/>
  <c r="P192" i="4"/>
  <c r="J192" i="4"/>
  <c r="BE192" i="4" s="1"/>
  <c r="BK190" i="4"/>
  <c r="BI190" i="4"/>
  <c r="BH190" i="4"/>
  <c r="BG190" i="4"/>
  <c r="BF190" i="4"/>
  <c r="J190" i="4"/>
  <c r="BE190" i="4" s="1"/>
  <c r="BK188" i="4"/>
  <c r="BI188" i="4"/>
  <c r="BH188" i="4"/>
  <c r="BG188" i="4"/>
  <c r="BF188" i="4"/>
  <c r="T188" i="4"/>
  <c r="R188" i="4"/>
  <c r="P188" i="4"/>
  <c r="J188" i="4"/>
  <c r="BE188" i="4" s="1"/>
  <c r="BK187" i="4"/>
  <c r="BI187" i="4"/>
  <c r="BH187" i="4"/>
  <c r="BG187" i="4"/>
  <c r="BF187" i="4"/>
  <c r="T187" i="4"/>
  <c r="R187" i="4"/>
  <c r="P187" i="4"/>
  <c r="J187" i="4"/>
  <c r="BE187" i="4" s="1"/>
  <c r="BK185" i="4"/>
  <c r="BI185" i="4"/>
  <c r="BH185" i="4"/>
  <c r="BG185" i="4"/>
  <c r="BF185" i="4"/>
  <c r="T185" i="4"/>
  <c r="R185" i="4"/>
  <c r="P185" i="4"/>
  <c r="J185" i="4"/>
  <c r="H182" i="4"/>
  <c r="H171" i="4"/>
  <c r="H167" i="4"/>
  <c r="H166" i="4"/>
  <c r="H168" i="4" l="1"/>
  <c r="H165" i="4" s="1"/>
  <c r="BE185" i="4"/>
  <c r="J184" i="4"/>
  <c r="H134" i="4"/>
  <c r="BK184" i="4"/>
  <c r="R184" i="4"/>
  <c r="P184" i="4"/>
  <c r="T184" i="4"/>
  <c r="J154" i="4" l="1"/>
  <c r="BK144" i="4"/>
  <c r="BI144" i="4"/>
  <c r="BH144" i="4"/>
  <c r="BG144" i="4"/>
  <c r="BF144" i="4"/>
  <c r="T144" i="4"/>
  <c r="R144" i="4"/>
  <c r="P144" i="4"/>
  <c r="J144" i="4"/>
  <c r="BE144" i="4" s="1"/>
  <c r="BK139" i="4"/>
  <c r="BI139" i="4"/>
  <c r="BH139" i="4"/>
  <c r="BG139" i="4"/>
  <c r="BF139" i="4"/>
  <c r="T139" i="4"/>
  <c r="R139" i="4"/>
  <c r="P139" i="4"/>
  <c r="J139" i="4"/>
  <c r="BE139" i="4" s="1"/>
  <c r="BK134" i="4"/>
  <c r="BI134" i="4"/>
  <c r="BH134" i="4"/>
  <c r="BG134" i="4"/>
  <c r="BF134" i="4"/>
  <c r="T134" i="4"/>
  <c r="R134" i="4"/>
  <c r="P134" i="4"/>
  <c r="J134" i="4"/>
  <c r="BE134" i="4" s="1"/>
  <c r="BK129" i="4"/>
  <c r="BI129" i="4"/>
  <c r="BH129" i="4"/>
  <c r="BG129" i="4"/>
  <c r="BF129" i="4"/>
  <c r="T129" i="4"/>
  <c r="R129" i="4"/>
  <c r="P129" i="4"/>
  <c r="J129" i="4"/>
  <c r="BE129" i="4" s="1"/>
  <c r="BK116" i="4"/>
  <c r="BI116" i="4"/>
  <c r="BH116" i="4"/>
  <c r="BG116" i="4"/>
  <c r="BF116" i="4"/>
  <c r="T116" i="4"/>
  <c r="R116" i="4"/>
  <c r="P116" i="4"/>
  <c r="J116" i="4"/>
  <c r="BE116" i="4" s="1"/>
  <c r="BK111" i="4"/>
  <c r="BI111" i="4"/>
  <c r="BH111" i="4"/>
  <c r="BG111" i="4"/>
  <c r="BF111" i="4"/>
  <c r="T111" i="4"/>
  <c r="R111" i="4"/>
  <c r="P111" i="4"/>
  <c r="J111" i="4"/>
  <c r="BE111" i="4" s="1"/>
  <c r="H152" i="4" l="1"/>
  <c r="H151" i="4" s="1"/>
  <c r="H149" i="4"/>
  <c r="H203" i="4" l="1"/>
  <c r="H209" i="4" l="1"/>
  <c r="H210" i="4" s="1"/>
  <c r="H205" i="4" s="1"/>
  <c r="H199" i="4"/>
  <c r="H204" i="4"/>
  <c r="H102" i="4"/>
  <c r="H100" i="4" l="1"/>
  <c r="J100" i="4" s="1"/>
  <c r="H108" i="4"/>
  <c r="H109" i="4" s="1"/>
  <c r="H110" i="4" s="1"/>
  <c r="H150" i="4"/>
  <c r="H124" i="4"/>
  <c r="T100" i="4" l="1"/>
  <c r="R100" i="4"/>
  <c r="P100" i="4"/>
  <c r="BK100" i="4"/>
  <c r="BE100" i="4"/>
  <c r="J145" i="4"/>
  <c r="J147" i="4"/>
  <c r="J151" i="4" l="1"/>
  <c r="J149" i="4"/>
  <c r="J148" i="4"/>
  <c r="BI205" i="4"/>
  <c r="BH205" i="4"/>
  <c r="BG205" i="4"/>
  <c r="BF205" i="4"/>
  <c r="H153" i="4" l="1"/>
  <c r="J153" i="4" s="1"/>
  <c r="J150" i="4"/>
  <c r="J160" i="4" l="1"/>
  <c r="J124" i="4" l="1"/>
  <c r="J164" i="4" l="1"/>
  <c r="J165" i="4" l="1"/>
  <c r="H169" i="4"/>
  <c r="J218" i="4"/>
  <c r="BK217" i="4"/>
  <c r="BK215" i="4" s="1"/>
  <c r="BI217" i="4"/>
  <c r="BH217" i="4"/>
  <c r="BG217" i="4"/>
  <c r="BF217" i="4"/>
  <c r="T217" i="4"/>
  <c r="T215" i="4" s="1"/>
  <c r="R217" i="4"/>
  <c r="R215" i="4" s="1"/>
  <c r="P217" i="4"/>
  <c r="P215" i="4" s="1"/>
  <c r="J217" i="4"/>
  <c r="BE217" i="4" s="1"/>
  <c r="J216" i="4"/>
  <c r="J215" i="4" l="1"/>
  <c r="J65" i="4" s="1"/>
  <c r="H103" i="4" l="1"/>
  <c r="H198" i="4" s="1"/>
  <c r="H197" i="4" s="1"/>
  <c r="R205" i="4" l="1"/>
  <c r="T205" i="4"/>
  <c r="BK205" i="4"/>
  <c r="P205" i="4"/>
  <c r="J205" i="4"/>
  <c r="BE205" i="4" s="1"/>
  <c r="J109" i="4" l="1"/>
  <c r="BE109" i="4" s="1"/>
  <c r="T110" i="4"/>
  <c r="T159" i="4"/>
  <c r="E20" i="4"/>
  <c r="F86" i="4" s="1"/>
  <c r="J20" i="4"/>
  <c r="E47" i="4"/>
  <c r="E51" i="4"/>
  <c r="F53" i="4"/>
  <c r="J53" i="4"/>
  <c r="F55" i="4"/>
  <c r="J55" i="4"/>
  <c r="F83" i="4"/>
  <c r="J83" i="4"/>
  <c r="F85" i="4"/>
  <c r="J85" i="4"/>
  <c r="J103" i="4"/>
  <c r="P103" i="4"/>
  <c r="R103" i="4"/>
  <c r="T103" i="4"/>
  <c r="BF103" i="4"/>
  <c r="BG103" i="4"/>
  <c r="BH103" i="4"/>
  <c r="BI103" i="4"/>
  <c r="BK103" i="4"/>
  <c r="J108" i="4"/>
  <c r="BE108" i="4" s="1"/>
  <c r="BF108" i="4"/>
  <c r="BG108" i="4"/>
  <c r="BH108" i="4"/>
  <c r="BI108" i="4"/>
  <c r="BK108" i="4"/>
  <c r="BF109" i="4"/>
  <c r="BG109" i="4"/>
  <c r="BH109" i="4"/>
  <c r="BI109" i="4"/>
  <c r="BF110" i="4"/>
  <c r="BG110" i="4"/>
  <c r="BH110" i="4"/>
  <c r="BI110" i="4"/>
  <c r="J157" i="4"/>
  <c r="P157" i="4"/>
  <c r="R157" i="4"/>
  <c r="T157" i="4"/>
  <c r="BF157" i="4"/>
  <c r="BG157" i="4"/>
  <c r="BH157" i="4"/>
  <c r="BI157" i="4"/>
  <c r="BK157" i="4"/>
  <c r="P159" i="4"/>
  <c r="R159" i="4"/>
  <c r="BF159" i="4"/>
  <c r="BG159" i="4"/>
  <c r="BH159" i="4"/>
  <c r="BI159" i="4"/>
  <c r="J169" i="4"/>
  <c r="BE169" i="4" s="1"/>
  <c r="P169" i="4"/>
  <c r="R169" i="4"/>
  <c r="T169" i="4"/>
  <c r="BF169" i="4"/>
  <c r="BG169" i="4"/>
  <c r="BH169" i="4"/>
  <c r="BI169" i="4"/>
  <c r="BK169" i="4"/>
  <c r="J172" i="4"/>
  <c r="BE172" i="4" s="1"/>
  <c r="P172" i="4"/>
  <c r="R172" i="4"/>
  <c r="T172" i="4"/>
  <c r="BF172" i="4"/>
  <c r="BG172" i="4"/>
  <c r="BH172" i="4"/>
  <c r="BI172" i="4"/>
  <c r="BK172" i="4"/>
  <c r="J175" i="4"/>
  <c r="BE175" i="4" s="1"/>
  <c r="P175" i="4"/>
  <c r="R175" i="4"/>
  <c r="T175" i="4"/>
  <c r="BF175" i="4"/>
  <c r="BG175" i="4"/>
  <c r="BH175" i="4"/>
  <c r="BI175" i="4"/>
  <c r="BK175" i="4"/>
  <c r="J177" i="4"/>
  <c r="BE177" i="4" s="1"/>
  <c r="P177" i="4"/>
  <c r="R177" i="4"/>
  <c r="T177" i="4"/>
  <c r="BF177" i="4"/>
  <c r="BG177" i="4"/>
  <c r="BH177" i="4"/>
  <c r="BI177" i="4"/>
  <c r="BK177" i="4"/>
  <c r="J180" i="4"/>
  <c r="BE180" i="4" s="1"/>
  <c r="P180" i="4"/>
  <c r="R180" i="4"/>
  <c r="T180" i="4"/>
  <c r="BF180" i="4"/>
  <c r="BG180" i="4"/>
  <c r="BH180" i="4"/>
  <c r="BI180" i="4"/>
  <c r="BK180" i="4"/>
  <c r="J182" i="4"/>
  <c r="BE182" i="4" s="1"/>
  <c r="P182" i="4"/>
  <c r="R182" i="4"/>
  <c r="T182" i="4"/>
  <c r="BF182" i="4"/>
  <c r="BG182" i="4"/>
  <c r="BH182" i="4"/>
  <c r="BI182" i="4"/>
  <c r="BK182" i="4"/>
  <c r="J197" i="4"/>
  <c r="P197" i="4"/>
  <c r="R197" i="4"/>
  <c r="T197" i="4"/>
  <c r="BF197" i="4"/>
  <c r="BG197" i="4"/>
  <c r="BH197" i="4"/>
  <c r="BI197" i="4"/>
  <c r="BK197" i="4"/>
  <c r="J199" i="4"/>
  <c r="P199" i="4"/>
  <c r="R199" i="4"/>
  <c r="T199" i="4"/>
  <c r="BF199" i="4"/>
  <c r="BG199" i="4"/>
  <c r="BH199" i="4"/>
  <c r="BI199" i="4"/>
  <c r="BK199" i="4"/>
  <c r="J196" i="4" l="1"/>
  <c r="BE197" i="4"/>
  <c r="R109" i="4"/>
  <c r="BK109" i="4"/>
  <c r="P109" i="4"/>
  <c r="T109" i="4"/>
  <c r="T91" i="4" s="1"/>
  <c r="R110" i="4"/>
  <c r="P110" i="4"/>
  <c r="BK110" i="4"/>
  <c r="J110" i="4"/>
  <c r="BE110" i="4" s="1"/>
  <c r="BE103" i="4"/>
  <c r="BE157" i="4"/>
  <c r="BE199" i="4"/>
  <c r="R196" i="4"/>
  <c r="BK196" i="4"/>
  <c r="R123" i="4"/>
  <c r="F34" i="4"/>
  <c r="P196" i="4"/>
  <c r="F35" i="4"/>
  <c r="J33" i="4"/>
  <c r="BK159" i="4"/>
  <c r="BK123" i="4" s="1"/>
  <c r="J159" i="4"/>
  <c r="BE159" i="4" s="1"/>
  <c r="F36" i="4"/>
  <c r="T196" i="4"/>
  <c r="P123" i="4"/>
  <c r="F33" i="4"/>
  <c r="T123" i="4"/>
  <c r="F56" i="4"/>
  <c r="J91" i="4" l="1"/>
  <c r="J123" i="4"/>
  <c r="BK91" i="4"/>
  <c r="BK90" i="4" s="1"/>
  <c r="BK89" i="4" s="1"/>
  <c r="P91" i="4"/>
  <c r="P90" i="4" s="1"/>
  <c r="P89" i="4" s="1"/>
  <c r="R91" i="4"/>
  <c r="R90" i="4" s="1"/>
  <c r="R89" i="4" s="1"/>
  <c r="J64" i="4"/>
  <c r="T90" i="4"/>
  <c r="T89" i="4" s="1"/>
  <c r="J90" i="4" l="1"/>
  <c r="J89" i="4" s="1"/>
  <c r="J63" i="4"/>
  <c r="J62" i="4"/>
  <c r="J61" i="4" l="1"/>
  <c r="J29" i="4" l="1"/>
  <c r="J60" i="4"/>
  <c r="J32" i="4" l="1"/>
  <c r="J38" i="4" s="1"/>
</calcChain>
</file>

<file path=xl/sharedStrings.xml><?xml version="1.0" encoding="utf-8"?>
<sst xmlns="http://schemas.openxmlformats.org/spreadsheetml/2006/main" count="1175" uniqueCount="303">
  <si>
    <t>m2</t>
  </si>
  <si>
    <t>ks</t>
  </si>
  <si>
    <t>K</t>
  </si>
  <si>
    <t>4</t>
  </si>
  <si>
    <t>2</t>
  </si>
  <si>
    <t>ROZPOCET</t>
  </si>
  <si>
    <t>1</t>
  </si>
  <si>
    <t>-726083133</t>
  </si>
  <si>
    <t>VV</t>
  </si>
  <si>
    <t>True</t>
  </si>
  <si>
    <t>0</t>
  </si>
  <si>
    <t>M</t>
  </si>
  <si>
    <t>8</t>
  </si>
  <si>
    <t>1636641020</t>
  </si>
  <si>
    <t>3</t>
  </si>
  <si>
    <t>-1806142248</t>
  </si>
  <si>
    <t>1274596277</t>
  </si>
  <si>
    <t>1740107282</t>
  </si>
  <si>
    <t>1978217645</t>
  </si>
  <si>
    <t>-1753699282</t>
  </si>
  <si>
    <t>-517305129</t>
  </si>
  <si>
    <t>D</t>
  </si>
  <si>
    <t>-610822284</t>
  </si>
  <si>
    <t>-1629108104</t>
  </si>
  <si>
    <t>Součet</t>
  </si>
  <si>
    <t/>
  </si>
  <si>
    <t>základní</t>
  </si>
  <si>
    <t>CS ÚRS 2016 01</t>
  </si>
  <si>
    <t>t</t>
  </si>
  <si>
    <t>998225111</t>
  </si>
  <si>
    <t>998231311</t>
  </si>
  <si>
    <t>Přesun hmot</t>
  </si>
  <si>
    <t>m</t>
  </si>
  <si>
    <t>TEXTILIE11</t>
  </si>
  <si>
    <t>m3</t>
  </si>
  <si>
    <t>" cenu (počet km) za dovozovou vzdálenost si dodavatel upraví dle vlastních možností "</t>
  </si>
  <si>
    <t>Příplatek k dovozu vody pro zálivku rostlin do 1000 m ZKD 1000 m</t>
  </si>
  <si>
    <t>185851129</t>
  </si>
  <si>
    <t>VODApece11</t>
  </si>
  <si>
    <t>Dovoz vody pro zálivku rostlin za vzdálenost do 1000 m</t>
  </si>
  <si>
    <t>185851121</t>
  </si>
  <si>
    <t>Zalití rostlin vodou plocha přes 20 m2</t>
  </si>
  <si>
    <t>185804312</t>
  </si>
  <si>
    <t>kg</t>
  </si>
  <si>
    <t>hnojivo dusíkaté granulované pro údržbu  trávníků /např. NPK  -spotřeba 5g/m2</t>
  </si>
  <si>
    <t>2519115503</t>
  </si>
  <si>
    <t>Hnojení půdy umělým hnojivem na široko v rovině a svahu do 1:5</t>
  </si>
  <si>
    <t>185802113</t>
  </si>
  <si>
    <t>Pokosení trávníku parkového plochy do 10000 m2 s odvozem do 20 km v rovině a svahu do 1:5</t>
  </si>
  <si>
    <t>111151221</t>
  </si>
  <si>
    <t>005724200-11</t>
  </si>
  <si>
    <t>TRAVAintA</t>
  </si>
  <si>
    <t>Obdělání půdy válením v rovině a svahu do 1:5</t>
  </si>
  <si>
    <t>Rozprostření ornice tl vrstvy do 100 mm pl do 500 m2 v rovině nebo ve svahu do 1:5</t>
  </si>
  <si>
    <t>181301101</t>
  </si>
  <si>
    <t>Zemní práce - povrchové úpravy terénu</t>
  </si>
  <si>
    <t>ZASYPzem11</t>
  </si>
  <si>
    <t>-2050257629</t>
  </si>
  <si>
    <t>171201211-02</t>
  </si>
  <si>
    <t>ODVOZ11</t>
  </si>
  <si>
    <t>1012251548</t>
  </si>
  <si>
    <t>171201201</t>
  </si>
  <si>
    <t>-1014444879</t>
  </si>
  <si>
    <t>167101102</t>
  </si>
  <si>
    <t>RYHYdren11</t>
  </si>
  <si>
    <t>SKRYVKA11m3</t>
  </si>
  <si>
    <t>109585657</t>
  </si>
  <si>
    <t>Vodorovné přemístění do 8000 m výkopku/sypaniny z horniny tř. 1 až 4</t>
  </si>
  <si>
    <t>162701103</t>
  </si>
  <si>
    <t>-1339793324</t>
  </si>
  <si>
    <t>Odkopávky a prokopávky nezapažené v hornině tř. 1 a 2 objem do 100 m3</t>
  </si>
  <si>
    <t>122101101</t>
  </si>
  <si>
    <t>Zemní práce</t>
  </si>
  <si>
    <t>Práce a dodávky HSV</t>
  </si>
  <si>
    <t>-1</t>
  </si>
  <si>
    <t>Náklady soupisu celkem</t>
  </si>
  <si>
    <t>Suť Celkem [t]</t>
  </si>
  <si>
    <t>J. suť [t]</t>
  </si>
  <si>
    <t>Hmotnost_x000D_
celkem [t]</t>
  </si>
  <si>
    <t>J. hmotnost_x000D_
[t]</t>
  </si>
  <si>
    <t>Nh celkem [h]</t>
  </si>
  <si>
    <t>J. Nh [h]</t>
  </si>
  <si>
    <t>DPH</t>
  </si>
  <si>
    <t>Poznámka</t>
  </si>
  <si>
    <t>Cenová soustava</t>
  </si>
  <si>
    <t>Cena celkem [CZK]</t>
  </si>
  <si>
    <t>J.cena [CZK]</t>
  </si>
  <si>
    <t>Množství</t>
  </si>
  <si>
    <t>MJ</t>
  </si>
  <si>
    <t>Popis</t>
  </si>
  <si>
    <t>Kód</t>
  </si>
  <si>
    <t>Typ</t>
  </si>
  <si>
    <t>PČ</t>
  </si>
  <si>
    <t>Uchazeč:</t>
  </si>
  <si>
    <t>Projektant:</t>
  </si>
  <si>
    <t>Zadavatel:</t>
  </si>
  <si>
    <t>Datum:</t>
  </si>
  <si>
    <t>Místo:</t>
  </si>
  <si>
    <t>Soupis:</t>
  </si>
  <si>
    <t>Objekt:</t>
  </si>
  <si>
    <t>Stavba:</t>
  </si>
  <si>
    <t>SOUPIS PRACÍ</t>
  </si>
  <si>
    <t>HSV - Práce a dodávky HSV</t>
  </si>
  <si>
    <t>Kód dílu - Popis</t>
  </si>
  <si>
    <t>REKAPITULACE ČLENĚNÍ SOUPISU PRACÍ</t>
  </si>
  <si>
    <t>CZK</t>
  </si>
  <si>
    <t>v</t>
  </si>
  <si>
    <t>Cena s DPH</t>
  </si>
  <si>
    <t>nulová</t>
  </si>
  <si>
    <t>sníž. přenesená</t>
  </si>
  <si>
    <t>zákl. přenesená</t>
  </si>
  <si>
    <t>snížená</t>
  </si>
  <si>
    <t>Výše daně</t>
  </si>
  <si>
    <t>Sazba daně</t>
  </si>
  <si>
    <t>Základ daně</t>
  </si>
  <si>
    <t>Cena bez DPH</t>
  </si>
  <si>
    <t>Soupis prací je sestaven za využití položek Cenové soustavy ÚRS. Cenové a technické podmínky položek CS, které nejsou uvedeny v soupisu prací  jsou neomezeně dálkově k dispozici na www.cs-urs.cz. Plný popis položek a poznámky k souborům cen jsou uvedeny v jednotlivých cenících ÚRS. Položky soupisu prací, které nemají ve sloupci "Cenová soustava" uveden žádný údaj, nepochází z CS. Tyto položky byly vytvořeny pouze pro tento rozpočet a nenacházejí se v žádné cenové soustavě.Pokud byl v rozpočtu uveden konkrétní obchodní název materiálu nebo výrobku, byl použit s cílem zadavatele stanovit minimální kvalitativní standard.Uchazeč o veřejnou zakázku je oprávněn navrhnout a použít kvalitativně a technicky obdobných řešení, která nesníží užitnou hodnotu a kvalitu díla, při zachování jakostních a bezpečnostních parametrů výrobků._x000D_
VÝKAZ VÝMĚR, který se vztahuje k více položkám je nahrazen odpovídajícím slovem  "FIGUROU".  Figura je uvedena ve sloupci "Kód" v položce, kde byla spočítána.</t>
  </si>
  <si>
    <t>Poznámka:</t>
  </si>
  <si>
    <t>CZ 8054283963</t>
  </si>
  <si>
    <t>DIČ:</t>
  </si>
  <si>
    <t xml:space="preserve">Ing. Mgr. Lucie Radilová, DiS., BRNO </t>
  </si>
  <si>
    <t>75518872</t>
  </si>
  <si>
    <t>IČ:</t>
  </si>
  <si>
    <t>CZ-CPA:</t>
  </si>
  <si>
    <t>CZ-CPV:</t>
  </si>
  <si>
    <t>CC-CZ:</t>
  </si>
  <si>
    <t>KSO:</t>
  </si>
  <si>
    <t>12,514</t>
  </si>
  <si>
    <t>357,4</t>
  </si>
  <si>
    <t>50,15</t>
  </si>
  <si>
    <t>84,4</t>
  </si>
  <si>
    <t>122,036</t>
  </si>
  <si>
    <t>False</t>
  </si>
  <si>
    <t>v ---  níže se nacházejí doplnkové a pomocné údaje k sestavám  --- v</t>
  </si>
  <si>
    <t>KRYCÍ LIST SOUPISU</t>
  </si>
  <si>
    <t>37,47</t>
  </si>
  <si>
    <t>1249</t>
  </si>
  <si>
    <t>{ded6678d-8bf5-4380-98ea-d390ddce8216}</t>
  </si>
  <si>
    <t>&gt;&gt;  skryté sloupce  &lt;&lt;</t>
  </si>
  <si>
    <t>Rekapitulace stavby</t>
  </si>
  <si>
    <t>Zpět na list:</t>
  </si>
  <si>
    <t>3) Soupis prací</t>
  </si>
  <si>
    <t>2) Rekapitulace</t>
  </si>
  <si>
    <t>1) Krycí list soupisu</t>
  </si>
  <si>
    <t>List obsahuje:</t>
  </si>
  <si>
    <t>Žďár nad Sázavou</t>
  </si>
  <si>
    <t>Mobiliář a herní prvky</t>
  </si>
  <si>
    <t>následná  péče:  přihnojení  trávníku (dusíkatým hnojivem 5g/m2) 3x cykl / rok"</t>
  </si>
  <si>
    <t>následná  péče:  po vzejití osiva 10L/m2  cykl. min.3x"</t>
  </si>
  <si>
    <t>R01</t>
  </si>
  <si>
    <t>Zemní práce a demolice</t>
  </si>
  <si>
    <t>R02</t>
  </si>
  <si>
    <t>Uložení sypaniny na skládku, v případě, že nebude využitelná</t>
  </si>
  <si>
    <t>Poplatek za uložení odpadu ze sypaniny na skládce (skládkovné) - zemina  a kamení, v případě, že nebude využitelná</t>
  </si>
  <si>
    <t>následná  péče:  pokosení  trávníku / 10x cykl /rok"</t>
  </si>
  <si>
    <t>štěrkodrť 16/32 50 km</t>
  </si>
  <si>
    <t>ornice na místě, popř do 5 km</t>
  </si>
  <si>
    <t>lavice- hranol - dle PD bez barevné úpravy, včetně dopravy, založení, montáže</t>
  </si>
  <si>
    <t>odpadkový koš - dle PD bez barevné úpravy, včetně dopravy, založení, montáže</t>
  </si>
  <si>
    <t>osivo směs travní 25-30g/m2  směs pro štěrkový trávník, zátěžová</t>
  </si>
  <si>
    <t>Nakládání výkopku z hornin tř. 1 až 4 přes 100 m3</t>
  </si>
  <si>
    <t>VÝKOP 0,25 m - pro zatravněnou dlažbu</t>
  </si>
  <si>
    <t>Přesun hmot pro pozemní komunikace s krytem z kamene, monolitickým betonovým nebo živičným</t>
  </si>
  <si>
    <t>998225195</t>
  </si>
  <si>
    <t>Příplatek k přesunu hmot pro pozemní komunikace s krytem z kamene, živičným, betonovým ZKD 5000 m (za každých dalších 5000 m)</t>
  </si>
  <si>
    <t>Podklad - vegetační ložná vrstva zemina : štěrkodrť 8/16 v poměru 1:2,  tl 50 mm</t>
  </si>
  <si>
    <t>564831111</t>
  </si>
  <si>
    <t>591211111</t>
  </si>
  <si>
    <t>Kladení dlažby z kostek drobných z kamene do lože z kameniva těženého tl 50 mm</t>
  </si>
  <si>
    <t>58381007</t>
  </si>
  <si>
    <t>kostka dlažební žula drobná 8/10</t>
  </si>
  <si>
    <t>Vyplnění spár dlažby z lomového kamene směsí zeminy, substrátu a travního semene</t>
  </si>
  <si>
    <t>17,83*1,02 'Přepočtené koeficientem množství</t>
  </si>
  <si>
    <t>Osazení obrubníku kamenného stojatého bez boční opěry do lože z betonu prostého</t>
  </si>
  <si>
    <t xml:space="preserve">beton na patky B 12,5 </t>
  </si>
  <si>
    <t>zhutnění pláně pro zatravněnou dlažbu</t>
  </si>
  <si>
    <t>R05</t>
  </si>
  <si>
    <t>R06</t>
  </si>
  <si>
    <t>R07</t>
  </si>
  <si>
    <t>Podklad ze štěrkodrti ŠD tl 100 mm</t>
  </si>
  <si>
    <t>R08</t>
  </si>
  <si>
    <t>R09</t>
  </si>
  <si>
    <t>R10</t>
  </si>
  <si>
    <t>R11</t>
  </si>
  <si>
    <t>R12</t>
  </si>
  <si>
    <t>žulová kostka 8/10</t>
  </si>
  <si>
    <t>žulová kostka 8/10 50 km</t>
  </si>
  <si>
    <t>Přesun hmot pro pozemní komunikace s krytem z kamene, monolitickým betonovým nebo živičným vodorovně do 1000 m</t>
  </si>
  <si>
    <t>Demontáž drátěného pletiva výšky do 2,0 m</t>
  </si>
  <si>
    <t>Demontáž doplňků staveb o hmotnosti do 50 kg</t>
  </si>
  <si>
    <t>zhutnění pláně pro mlatový povrch</t>
  </si>
  <si>
    <t>bedna na sportovní náčiní, včetně dopravy, založení, montáže</t>
  </si>
  <si>
    <t>133202011</t>
  </si>
  <si>
    <t>Hloubení šachet ručním nebo pneum nářadím v soudržných horninách tř. 3, plocha výkopu do 4 m2</t>
  </si>
  <si>
    <t>CS ÚRS 2017 02</t>
  </si>
  <si>
    <t>-915602502</t>
  </si>
  <si>
    <t>226111313</t>
  </si>
  <si>
    <t>Vrty velkoprofilové svislé nezapažené D do 550 mm hl do 5 m hor. III</t>
  </si>
  <si>
    <t>-1735384715</t>
  </si>
  <si>
    <t>2*0,9</t>
  </si>
  <si>
    <t>271572211</t>
  </si>
  <si>
    <t>Podsyp pod základové konstrukce se zhutněním z netříděného štěrkopísku</t>
  </si>
  <si>
    <t>1789820872</t>
  </si>
  <si>
    <t>275313811</t>
  </si>
  <si>
    <t>Základové patky z betonu tř. C 25/30</t>
  </si>
  <si>
    <t>1794476152</t>
  </si>
  <si>
    <t>275351121</t>
  </si>
  <si>
    <t>Zřízení bednění základových patek</t>
  </si>
  <si>
    <t>-796177274</t>
  </si>
  <si>
    <t>275351122</t>
  </si>
  <si>
    <t>Odstranění bednění základových patek</t>
  </si>
  <si>
    <t>-9196860</t>
  </si>
  <si>
    <t>Svislé a kompletní konstrukce</t>
  </si>
  <si>
    <t>338171121-05</t>
  </si>
  <si>
    <t>kus</t>
  </si>
  <si>
    <t>-1944516775</t>
  </si>
  <si>
    <t>55342260092</t>
  </si>
  <si>
    <t>-2034823973</t>
  </si>
  <si>
    <t>348401150-01</t>
  </si>
  <si>
    <t>Osazení oplocení sportovní sítě s montáží  napínacích lan 5x,  výšky do 4,0-5,0 m  do 15° sklonu svahu</t>
  </si>
  <si>
    <t>1624568788</t>
  </si>
  <si>
    <t>16</t>
  </si>
  <si>
    <t>709212190-12</t>
  </si>
  <si>
    <t>236954889</t>
  </si>
  <si>
    <t>70921219-06</t>
  </si>
  <si>
    <t>příslušenství k instalaci ochran.sítí:  upevňovací  lanko ocelové D6mm obal  PVC</t>
  </si>
  <si>
    <t>-1783356798</t>
  </si>
  <si>
    <t>1893055721</t>
  </si>
  <si>
    <t>76700000-922</t>
  </si>
  <si>
    <t>Sport. prvky - sloupky na volejbal se zařízením na vypínání sítě v.2,55m: =2 tyče D50mm (celk.délka obou tyčí 6,9m) vč. povrch.úpravy ZN, 2x kotev. konstrukce / M+D (bet. patka = HSV oddíl Základy)</t>
  </si>
  <si>
    <t>sada</t>
  </si>
  <si>
    <t>-15180629</t>
  </si>
  <si>
    <t>76700000-931</t>
  </si>
  <si>
    <t xml:space="preserve">Sport. prvky - síť na  volejbal do exteriéru vč. napínacího příslušenství ( lanko, prošitá, vyztužená) / dodávka </t>
  </si>
  <si>
    <t>451724956</t>
  </si>
  <si>
    <t>1768179270</t>
  </si>
  <si>
    <t>Kryt ploch pro tělovýchovu jedno a dvouvrstvý z hmot hlinitopísčitých tl do 50 mm</t>
  </si>
  <si>
    <t>rozprostření ŠTĚRKOVÉHO substrátu v tl. 0,10 m (1,73 M3) -  štěrkový trávník</t>
  </si>
  <si>
    <t>skrývka zeminy - 0,4 m3</t>
  </si>
  <si>
    <t>štěrkodrť frakce 16-32  zdroj Železné horky -1,33 m3</t>
  </si>
  <si>
    <t>štěrkový trávník</t>
  </si>
  <si>
    <t>Založení parkového trávníku výsevem plochy do 1000 m2 v rovině a ve svahu do 1:5</t>
  </si>
  <si>
    <t>181411131</t>
  </si>
  <si>
    <t>travní osivo - 17,3*(0,025+0,030)/2</t>
  </si>
  <si>
    <t>3% ztratné - 17,3*(0,025+0,030)*0,03</t>
  </si>
  <si>
    <t>násled.péče: přihnojení  ((17,3)*0,005*1,03)*3</t>
  </si>
  <si>
    <t>" 1 ks, hl.0,9m  "</t>
  </si>
  <si>
    <t>1,0*1,0*0,9</t>
  </si>
  <si>
    <t>sloupky oplocení dl.4,9m, 20ks</t>
  </si>
  <si>
    <t>20*1,0</t>
  </si>
  <si>
    <t>sloupky hřiště - 20 ks - 0,9 m</t>
  </si>
  <si>
    <t>sloupky -basket.koše  výkop pro patky 0,9 m3</t>
  </si>
  <si>
    <t>sloupky volejbal. sítě:  výkop pro patky (kruh, vrtání)</t>
  </si>
  <si>
    <t>D500mm * 2 ks, hl.0,9m</t>
  </si>
  <si>
    <t>šachty pro patky basket.košů</t>
  </si>
  <si>
    <t>vrty D500 z jamek pro sloupky hřiště (20ks) +volejb.sítě (2ks)</t>
  </si>
  <si>
    <t>sloupky oplocení:  podsyp ŠP 100mm (0,4m3)</t>
  </si>
  <si>
    <t>sloupky volejbal. síť:  podsyp ŠP 100mm (0,04m3)</t>
  </si>
  <si>
    <t>sloupky basket koš: podsyp ŠP 100mm(0,10 m3)</t>
  </si>
  <si>
    <t>sloupky oplocení:  bet.patka (3,6 m3)</t>
  </si>
  <si>
    <t>sloupky volejbal. síť:   bet.patka (0,32 m3)</t>
  </si>
  <si>
    <t>sloupky basket koš:  bet.patka (0,9 m3)</t>
  </si>
  <si>
    <t>sloupky oplocení:  bet.patka 20x</t>
  </si>
  <si>
    <t>sloupky volejbal. síť:   bet.patka 2x</t>
  </si>
  <si>
    <t>sloupky basket koš:  bet.patka 1x</t>
  </si>
  <si>
    <t>Přesun hmot pro oplocení zděné z cihel nebo tvárnic v do 10 m</t>
  </si>
  <si>
    <t>Příplatek k přesunu hmot pro oplocení zděné za zvětšený přesun do 5000 m</t>
  </si>
  <si>
    <t>sloupky hřiště</t>
  </si>
  <si>
    <t>5x lanka dl. 51 m</t>
  </si>
  <si>
    <t>204,0*1,15</t>
  </si>
  <si>
    <t>sloupky oplocení:  sítě celkem  204 m2</t>
  </si>
  <si>
    <t>sloupky oplocení: síť polyamidová+ 5x lanka</t>
  </si>
  <si>
    <t xml:space="preserve">Sport. Prvky - basketbalová konstrukce, typ se čtvercovou hrací deskou.Kompletní systém vč. koše,sítě, kotevní konstrukce, pz objímka s výtahem./ M+D </t>
  </si>
  <si>
    <t xml:space="preserve">branka na floorball vč. Sítě - 115 x 160 x 65 x 40 </t>
  </si>
  <si>
    <t>SPORTOVNÍ HŘIŠTĚ POLNÍ</t>
  </si>
  <si>
    <t>R03</t>
  </si>
  <si>
    <t>Město Žďár nad Sázavou</t>
  </si>
  <si>
    <t>Úprava pláně s rozrušením stávajícícho povrchu v hornině tř. 1 až 4 se zhutněním</t>
  </si>
  <si>
    <t>štěrkodrť frakce 0/4 (0,28m3)</t>
  </si>
  <si>
    <t>štěrkodrť frakce 0/16 (100 m2 tl. 10 cm, 180 m2 tl. 5 cm) - 19 m3</t>
  </si>
  <si>
    <t>Sejmutí drnu tl do 100 mm s přemístěním do 50 m nebo naložením na dopravní prostředek</t>
  </si>
  <si>
    <t>111301111</t>
  </si>
  <si>
    <t>plocha pro štěrkový trávník</t>
  </si>
  <si>
    <t>plocha pro nový mlatový povrch</t>
  </si>
  <si>
    <t>Vodorovné přemístění drnu bez naložení se složením do 5000 m</t>
  </si>
  <si>
    <t>162602112</t>
  </si>
  <si>
    <r>
      <t>ochranná sportovní síť síla 5mm PP, oko 4,5x4,5cm, černá</t>
    </r>
    <r>
      <rPr>
        <i/>
        <sz val="8"/>
        <color rgb="FF0033CC"/>
        <rFont val="Trebuchet MS"/>
        <family val="2"/>
        <charset val="238"/>
      </rPr>
      <t xml:space="preserve"> vč. příslušenství k instalaci (spojky, zalis.smyčky, napínáky,karabinky, šnůry)</t>
    </r>
  </si>
  <si>
    <t>štěrkodrť frakce 0/16 50 km</t>
  </si>
  <si>
    <t>štěrkodrť frakce 0/4 50 km</t>
  </si>
  <si>
    <t>998767101</t>
  </si>
  <si>
    <t>Přesun hmot tonážní pro zámečnické konstrukce v objektech v do 6 m</t>
  </si>
  <si>
    <t>R 04</t>
  </si>
  <si>
    <t>R13</t>
  </si>
  <si>
    <t>R14</t>
  </si>
  <si>
    <t>zhutnění pláně pro štěrkový trávník</t>
  </si>
  <si>
    <t>R15</t>
  </si>
  <si>
    <t>Ocelové lanko 2 mm na popínavé rostliny délky 5 m vč. kotevního kolíku s okem a rostliny - Parthenocissus quinquefolia, M+D</t>
  </si>
  <si>
    <t>obruba z jednořádku kamenné kostky do betonu (viz položka M 23)</t>
  </si>
  <si>
    <t>Osazování sloupků a vzpěr plotových ocelových v. 3 - 5m m se zalitím cementovou maltou</t>
  </si>
  <si>
    <t>sloupek pro sportovní oplocení - Profil I válcovaný za tepla, DIN 1025-1, I 120 / S235JR (1.0038) vč. Zinkování, 5 předvrtaných děr na vodící lanko</t>
  </si>
  <si>
    <t>Odvoz do sběrných surovin / protiváha cena za výkup / NEVYPLŇUJE SE</t>
  </si>
  <si>
    <t>Následující bilanční tabulka kvantifikuje jednotlivé technologické a realizační postupy vycházející ze zvoleného a schváleného postupu herní plochy na ulici bratří Čapků ve Žďáru nad Sázavou.
Její nedílnou součástí je projektová dokumentace sestávající z textové části (AB, manuály a výkresů).
Popisy v textových částech odpovídají výkresové dokumentaci a bilanční tabulce (výkazu výměr). 
Textový popis zahrnuje jednotlivé operace, které nemohou být vzhledem ke složitosti řešení obsaženy ve výkresech, nebo nejsou graficky jednoznačné. Výklad je nutný brát na zřetel při sestavování nabídkového rozpočtu. Kvantifikace nezahrnuje položky, které nebylo možné odhalit při sestavení projektu a vyplynuly při vlastní realizaci. Tyto budou brány jako vícepráce. Stejně jako ty, které vyplynuly v průběhu realizace z požadavků objednatele nebo dotčených orgánů, případně vyplynuly z ostatních neovlivnitelných událostí před nebo během realizace.
Vzhledem k charakteru lokality je nutné uvažovat s vysokým stupněm ruční práce a omezenou možností použití větší mechanizace. Jednotlivé technologické postupy je nutné předem konzultovat. 
Stejně tak i veškeré použité materiály. Jakákoli změna musí být předem odsouhlasena.
V případě, že dodavatel realizace bude mít jakoukoli pochybnost o vhodnosti navrženého postupu, nebo použitých materiálech, či kvantifikaci je povinen na tuto skutečnost upozornit před zahájením realizace. Veškeré připomínky budou součástí nabídky uchazeče o realizaci.</t>
  </si>
  <si>
    <t>Šedě označené položky je možné upravit dle zvolené vhodnější technologie dodavatele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</si>
</sst>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 Kč&quot;"/>
    <numFmt numFmtId="165" formatCode="#,##0.000"/>
    <numFmt numFmtId="166" formatCode="#,##0.00000"/>
    <numFmt numFmtId="167" formatCode="dd\.mm\.yyyy"/>
    <numFmt numFmtId="168" formatCode="#,##0.00%"/>
  </numFmts>
  <fonts count="59" x14ac:knownFonts="1">
    <font>
      <sz val="11"/>
      <color rgb="FF000000"/>
      <name val="Calibri"/>
      <family val="2"/>
      <charset val="1"/>
    </font>
    <font>
      <sz val="8"/>
      <name val="Trebuchet MS"/>
      <family val="2"/>
    </font>
    <font>
      <sz val="8"/>
      <color rgb="FF969696"/>
      <name val="Trebuchet MS"/>
      <family val="2"/>
    </font>
    <font>
      <sz val="8"/>
      <color rgb="FF800080"/>
      <name val="Trebuchet MS"/>
      <family val="2"/>
    </font>
    <font>
      <sz val="8"/>
      <color rgb="FF505050"/>
      <name val="Trebuchet MS"/>
      <family val="2"/>
    </font>
    <font>
      <i/>
      <sz val="8"/>
      <color rgb="FF0000FF"/>
      <name val="Trebuchet MS"/>
      <family val="2"/>
    </font>
    <font>
      <sz val="9"/>
      <name val="Arial CE"/>
      <family val="2"/>
      <charset val="238"/>
    </font>
    <font>
      <sz val="8"/>
      <color rgb="FF505050"/>
      <name val="Arial CE"/>
      <family val="2"/>
      <charset val="238"/>
    </font>
    <font>
      <sz val="7"/>
      <color rgb="FF969696"/>
      <name val="Arial CE"/>
      <family val="2"/>
      <charset val="238"/>
    </font>
    <font>
      <i/>
      <sz val="9"/>
      <color rgb="FF0000FF"/>
      <name val="Arial CE"/>
      <family val="2"/>
      <charset val="238"/>
    </font>
    <font>
      <sz val="8"/>
      <color rgb="FF0000A8"/>
      <name val="Trebuchet MS"/>
      <family val="2"/>
    </font>
    <font>
      <sz val="8"/>
      <color rgb="FFFF0000"/>
      <name val="Trebuchet MS"/>
      <family val="2"/>
    </font>
    <font>
      <sz val="8"/>
      <color rgb="FF003366"/>
      <name val="Trebuchet MS"/>
      <family val="2"/>
    </font>
    <font>
      <sz val="10"/>
      <color rgb="FF003366"/>
      <name val="Trebuchet MS"/>
      <family val="2"/>
    </font>
    <font>
      <sz val="12"/>
      <color rgb="FF003366"/>
      <name val="Trebuchet MS"/>
      <family val="2"/>
    </font>
    <font>
      <b/>
      <sz val="8"/>
      <name val="Trebuchet MS"/>
      <family val="2"/>
    </font>
    <font>
      <b/>
      <sz val="12"/>
      <color rgb="FF960000"/>
      <name val="Trebuchet MS"/>
      <family val="2"/>
    </font>
    <font>
      <sz val="9"/>
      <color rgb="FF969696"/>
      <name val="Trebuchet MS"/>
      <family val="2"/>
    </font>
    <font>
      <sz val="9"/>
      <name val="Trebuchet MS"/>
      <family val="2"/>
    </font>
    <font>
      <b/>
      <sz val="12"/>
      <name val="Trebuchet MS"/>
      <family val="2"/>
    </font>
    <font>
      <b/>
      <sz val="16"/>
      <name val="Trebuchet MS"/>
      <family val="2"/>
    </font>
    <font>
      <b/>
      <sz val="10"/>
      <name val="Trebuchet MS"/>
      <family val="2"/>
    </font>
    <font>
      <sz val="8"/>
      <color rgb="FF3366FF"/>
      <name val="Trebuchet MS"/>
      <family val="2"/>
    </font>
    <font>
      <u/>
      <sz val="11"/>
      <color theme="10"/>
      <name val="Calibri"/>
      <family val="2"/>
    </font>
    <font>
      <u/>
      <sz val="10"/>
      <color theme="10"/>
      <name val="Trebuchet MS"/>
      <family val="2"/>
      <charset val="238"/>
    </font>
    <font>
      <sz val="10"/>
      <color rgb="FF960000"/>
      <name val="Trebuchet MS"/>
      <family val="2"/>
      <charset val="238"/>
    </font>
    <font>
      <sz val="10"/>
      <name val="Trebuchet MS"/>
      <family val="2"/>
      <charset val="238"/>
    </font>
    <font>
      <sz val="8"/>
      <name val="Arial CE"/>
      <family val="2"/>
      <charset val="238"/>
    </font>
    <font>
      <sz val="8"/>
      <name val="Trebuchet MS"/>
      <family val="2"/>
      <charset val="238"/>
    </font>
    <font>
      <b/>
      <sz val="16"/>
      <name val="Trebuchet MS"/>
      <family val="2"/>
      <charset val="238"/>
    </font>
    <font>
      <sz val="9"/>
      <name val="Trebuchet MS"/>
      <family val="2"/>
      <charset val="238"/>
    </font>
    <font>
      <b/>
      <sz val="12"/>
      <name val="Trebuchet MS"/>
      <family val="2"/>
      <charset val="238"/>
    </font>
    <font>
      <sz val="12"/>
      <name val="Trebuchet MS"/>
      <family val="2"/>
      <charset val="238"/>
    </font>
    <font>
      <i/>
      <sz val="8"/>
      <name val="Trebuchet MS"/>
      <family val="2"/>
      <charset val="238"/>
    </font>
    <font>
      <sz val="8"/>
      <name val="Arial CE"/>
      <charset val="238"/>
    </font>
    <font>
      <sz val="8"/>
      <color rgb="FF969696"/>
      <name val="Trebuchet MS"/>
    </font>
    <font>
      <sz val="8"/>
      <color rgb="FF800080"/>
      <name val="Trebuchet MS"/>
    </font>
    <font>
      <sz val="8"/>
      <color rgb="FF505050"/>
      <name val="Trebuchet MS"/>
    </font>
    <font>
      <sz val="8"/>
      <color rgb="FFFF0000"/>
      <name val="Trebuchet MS"/>
    </font>
    <font>
      <sz val="8"/>
      <color rgb="FF003366"/>
      <name val="Trebuchet MS"/>
    </font>
    <font>
      <i/>
      <sz val="8"/>
      <color rgb="FF0000FF"/>
      <name val="Trebuchet MS"/>
    </font>
    <font>
      <sz val="8"/>
      <color rgb="FF003366"/>
      <name val="Trebuchet MS"/>
      <family val="2"/>
      <charset val="238"/>
    </font>
    <font>
      <sz val="9"/>
      <color rgb="FF000000"/>
      <name val="Trebuchet MS"/>
      <family val="2"/>
      <charset val="238"/>
    </font>
    <font>
      <sz val="8"/>
      <color rgb="FF960000"/>
      <name val="Trebuchet MS"/>
      <family val="2"/>
      <charset val="238"/>
    </font>
    <font>
      <sz val="12"/>
      <color rgb="FF003366"/>
      <name val="Trebuchet MS"/>
      <family val="2"/>
      <charset val="238"/>
    </font>
    <font>
      <sz val="8"/>
      <color rgb="FF969696"/>
      <name val="Trebuchet MS"/>
      <family val="2"/>
      <charset val="238"/>
    </font>
    <font>
      <sz val="8"/>
      <color rgb="FF800080"/>
      <name val="Trebuchet MS"/>
      <family val="2"/>
      <charset val="238"/>
    </font>
    <font>
      <sz val="8"/>
      <color rgb="FF0000A8"/>
      <name val="Trebuchet MS"/>
      <family val="2"/>
      <charset val="238"/>
    </font>
    <font>
      <sz val="8"/>
      <color rgb="FFFF0000"/>
      <name val="Trebuchet MS"/>
      <family val="2"/>
      <charset val="238"/>
    </font>
    <font>
      <sz val="8"/>
      <color rgb="FF505050"/>
      <name val="Trebuchet MS"/>
      <family val="2"/>
      <charset val="238"/>
    </font>
    <font>
      <i/>
      <sz val="8"/>
      <color rgb="FF0000FF"/>
      <name val="Trebuchet MS"/>
      <family val="2"/>
      <charset val="238"/>
    </font>
    <font>
      <sz val="8"/>
      <color rgb="FF000000"/>
      <name val="Trebuchet MS"/>
      <family val="2"/>
      <charset val="238"/>
    </font>
    <font>
      <b/>
      <sz val="8"/>
      <name val="Trebuchet MS"/>
      <family val="2"/>
      <charset val="238"/>
    </font>
    <font>
      <sz val="11"/>
      <color rgb="FF003366"/>
      <name val="Trebuchet MS"/>
      <family val="2"/>
      <charset val="238"/>
    </font>
    <font>
      <sz val="11"/>
      <color rgb="FF003366"/>
      <name val="Trebuchet MS"/>
      <family val="2"/>
    </font>
    <font>
      <b/>
      <sz val="11"/>
      <color rgb="FF960000"/>
      <name val="Trebuchet MS"/>
      <family val="2"/>
      <charset val="238"/>
    </font>
    <font>
      <i/>
      <sz val="8"/>
      <color rgb="FF0033CC"/>
      <name val="Trebuchet MS"/>
      <family val="2"/>
      <charset val="238"/>
    </font>
    <font>
      <sz val="8"/>
      <color rgb="FF0033CC"/>
      <name val="Trebuchet MS"/>
      <family val="2"/>
      <charset val="238"/>
    </font>
    <font>
      <i/>
      <sz val="8"/>
      <color rgb="FF0033CC"/>
      <name val="Trebuchet MS"/>
      <family val="2"/>
    </font>
  </fonts>
  <fills count="7">
    <fill>
      <patternFill patternType="none"/>
    </fill>
    <fill>
      <patternFill patternType="gray125"/>
    </fill>
    <fill>
      <patternFill patternType="solid">
        <fgColor rgb="FFD2D2D2"/>
      </patternFill>
    </fill>
    <fill>
      <patternFill patternType="solid">
        <fgColor rgb="FFC0C0C0"/>
      </patternFill>
    </fill>
    <fill>
      <patternFill patternType="solid">
        <fgColor rgb="FFFAE682"/>
      </patternFill>
    </fill>
    <fill>
      <patternFill patternType="solid">
        <fgColor rgb="FFC0C0C0"/>
        <bgColor indexed="64"/>
      </patternFill>
    </fill>
    <fill>
      <patternFill patternType="solid">
        <fgColor theme="0" tint="-0.14999847407452621"/>
        <bgColor indexed="64"/>
      </patternFill>
    </fill>
  </fills>
  <borders count="39">
    <border>
      <left/>
      <right/>
      <top/>
      <bottom/>
      <diagonal/>
    </border>
    <border>
      <left style="dotted">
        <color rgb="FF969696"/>
      </left>
      <right style="dotted">
        <color rgb="FF969696"/>
      </right>
      <top style="dotted">
        <color rgb="FF969696"/>
      </top>
      <bottom style="dotted">
        <color rgb="FF969696"/>
      </bottom>
      <diagonal/>
    </border>
    <border>
      <left/>
      <right style="dotted">
        <color rgb="FF969696"/>
      </right>
      <top/>
      <bottom/>
      <diagonal/>
    </border>
    <border>
      <left style="dotted">
        <color rgb="FF969696"/>
      </left>
      <right/>
      <top/>
      <bottom/>
      <diagonal/>
    </border>
    <border>
      <left style="hair">
        <color rgb="FF969696"/>
      </left>
      <right style="hair">
        <color rgb="FF969696"/>
      </right>
      <top style="hair">
        <color rgb="FF969696"/>
      </top>
      <bottom style="hair">
        <color rgb="FF969696"/>
      </bottom>
      <diagonal/>
    </border>
    <border>
      <left style="dotted">
        <color rgb="FF969696"/>
      </left>
      <right/>
      <top/>
      <bottom style="dotted">
        <color rgb="FF969696"/>
      </bottom>
      <diagonal/>
    </border>
    <border>
      <left/>
      <right/>
      <top/>
      <bottom style="dotted">
        <color rgb="FF969696"/>
      </bottom>
      <diagonal/>
    </border>
    <border>
      <left/>
      <right style="dotted">
        <color rgb="FF969696"/>
      </right>
      <top/>
      <bottom style="dotted">
        <color rgb="FF969696"/>
      </bottom>
      <diagonal/>
    </border>
    <border>
      <left/>
      <right style="dotted">
        <color rgb="FF969696"/>
      </right>
      <top style="dotted">
        <color rgb="FF969696"/>
      </top>
      <bottom/>
      <diagonal/>
    </border>
    <border>
      <left/>
      <right/>
      <top style="dotted">
        <color rgb="FF969696"/>
      </top>
      <bottom/>
      <diagonal/>
    </border>
    <border>
      <left style="dotted">
        <color rgb="FF969696"/>
      </left>
      <right/>
      <top style="dotted">
        <color rgb="FF969696"/>
      </top>
      <bottom/>
      <diagonal/>
    </border>
    <border>
      <left/>
      <right style="dotted">
        <color rgb="FF969696"/>
      </right>
      <top style="dotted">
        <color rgb="FF969696"/>
      </top>
      <bottom style="dotted">
        <color rgb="FF969696"/>
      </bottom>
      <diagonal/>
    </border>
    <border>
      <left/>
      <right/>
      <top style="dotted">
        <color rgb="FF969696"/>
      </top>
      <bottom style="dotted">
        <color rgb="FF969696"/>
      </bottom>
      <diagonal/>
    </border>
    <border>
      <left style="dotted">
        <color rgb="FF969696"/>
      </left>
      <right/>
      <top style="dotted">
        <color rgb="FF969696"/>
      </top>
      <bottom style="dotted">
        <color rgb="FF969696"/>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dotted">
        <color rgb="FF969696"/>
      </top>
      <bottom style="dotted">
        <color rgb="FF969696"/>
      </bottom>
      <diagonal/>
    </border>
    <border>
      <left style="dotted">
        <color rgb="FF969696"/>
      </left>
      <right style="medium">
        <color indexed="64"/>
      </right>
      <top style="dotted">
        <color rgb="FF969696"/>
      </top>
      <bottom style="dotted">
        <color rgb="FF969696"/>
      </bottom>
      <diagonal/>
    </border>
    <border>
      <left style="medium">
        <color indexed="64"/>
      </left>
      <right style="dotted">
        <color rgb="FF969696"/>
      </right>
      <top style="dotted">
        <color rgb="FF969696"/>
      </top>
      <bottom style="dotted">
        <color rgb="FF969696"/>
      </bottom>
      <diagonal/>
    </border>
    <border>
      <left style="medium">
        <color indexed="64"/>
      </left>
      <right/>
      <top/>
      <bottom style="medium">
        <color indexed="64"/>
      </bottom>
      <diagonal/>
    </border>
    <border>
      <left style="dotted">
        <color rgb="FF969696"/>
      </left>
      <right style="dotted">
        <color rgb="FF969696"/>
      </right>
      <top style="dotted">
        <color rgb="FF969696"/>
      </top>
      <bottom style="medium">
        <color indexed="64"/>
      </bottom>
      <diagonal/>
    </border>
    <border>
      <left style="dotted">
        <color rgb="FF969696"/>
      </left>
      <right style="medium">
        <color indexed="64"/>
      </right>
      <top style="dotted">
        <color rgb="FF969696"/>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tted">
        <color rgb="FF969696"/>
      </top>
      <bottom/>
      <diagonal/>
    </border>
    <border>
      <left/>
      <right style="medium">
        <color indexed="64"/>
      </right>
      <top style="dotted">
        <color rgb="FF000000"/>
      </top>
      <bottom style="dotted">
        <color rgb="FF000000"/>
      </bottom>
      <diagonal/>
    </border>
    <border>
      <left/>
      <right style="hair">
        <color rgb="FF969696"/>
      </right>
      <top/>
      <bottom/>
      <diagonal/>
    </border>
    <border>
      <left style="hair">
        <color rgb="FF969696"/>
      </left>
      <right/>
      <top/>
      <bottom/>
      <diagonal/>
    </border>
    <border>
      <left/>
      <right/>
      <top/>
      <bottom style="hair">
        <color rgb="FF969696"/>
      </bottom>
      <diagonal/>
    </border>
    <border>
      <left/>
      <right style="hair">
        <color rgb="FF969696"/>
      </right>
      <top/>
      <bottom style="hair">
        <color rgb="FF969696"/>
      </bottom>
      <diagonal/>
    </border>
    <border>
      <left style="hair">
        <color rgb="FF969696"/>
      </left>
      <right style="medium">
        <color indexed="64"/>
      </right>
      <top style="hair">
        <color rgb="FF969696"/>
      </top>
      <bottom style="hair">
        <color rgb="FF969696"/>
      </bottom>
      <diagonal/>
    </border>
    <border>
      <left style="dotted">
        <color rgb="FF969696"/>
      </left>
      <right/>
      <top style="medium">
        <color indexed="64"/>
      </top>
      <bottom style="dotted">
        <color rgb="FF969696"/>
      </bottom>
      <diagonal/>
    </border>
    <border>
      <left/>
      <right/>
      <top style="medium">
        <color indexed="64"/>
      </top>
      <bottom style="dotted">
        <color rgb="FF969696"/>
      </bottom>
      <diagonal/>
    </border>
    <border>
      <left/>
      <right style="medium">
        <color indexed="64"/>
      </right>
      <top style="medium">
        <color indexed="64"/>
      </top>
      <bottom style="dotted">
        <color rgb="FF969696"/>
      </bottom>
      <diagonal/>
    </border>
  </borders>
  <cellStyleXfs count="3">
    <xf numFmtId="0" fontId="0" fillId="0" borderId="0"/>
    <xf numFmtId="0" fontId="1" fillId="0" borderId="0"/>
    <xf numFmtId="0" fontId="23" fillId="0" borderId="0" applyNumberFormat="0" applyFill="0" applyBorder="0" applyAlignment="0" applyProtection="0"/>
  </cellStyleXfs>
  <cellXfs count="477">
    <xf numFmtId="0" fontId="0" fillId="0" borderId="0" xfId="0"/>
    <xf numFmtId="0" fontId="1" fillId="0" borderId="0" xfId="1" applyFont="1"/>
    <xf numFmtId="0" fontId="1" fillId="0" borderId="0" xfId="1" applyFont="1" applyAlignment="1">
      <alignment vertical="center"/>
    </xf>
    <xf numFmtId="0" fontId="11" fillId="0" borderId="0" xfId="1" applyFont="1" applyAlignment="1">
      <alignment vertical="center"/>
    </xf>
    <xf numFmtId="0" fontId="11"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left" vertical="center"/>
    </xf>
    <xf numFmtId="0" fontId="1" fillId="0" borderId="0" xfId="1" applyFont="1" applyAlignment="1">
      <alignment horizontal="left" vertical="center"/>
    </xf>
    <xf numFmtId="4" fontId="1" fillId="0" borderId="0" xfId="1" applyNumberFormat="1" applyFont="1" applyAlignment="1">
      <alignment vertical="center"/>
    </xf>
    <xf numFmtId="166" fontId="2" fillId="0" borderId="2" xfId="1" applyNumberFormat="1" applyFont="1" applyBorder="1" applyAlignment="1">
      <alignment vertical="center"/>
    </xf>
    <xf numFmtId="166" fontId="2" fillId="0" borderId="0" xfId="1" applyNumberFormat="1" applyFont="1" applyAlignment="1">
      <alignment vertical="center"/>
    </xf>
    <xf numFmtId="0" fontId="3" fillId="0" borderId="0" xfId="1" applyFont="1" applyAlignment="1">
      <alignment vertical="center"/>
    </xf>
    <xf numFmtId="0" fontId="3" fillId="0" borderId="0" xfId="1" applyFont="1" applyAlignment="1">
      <alignment horizontal="left" vertical="center"/>
    </xf>
    <xf numFmtId="0" fontId="12" fillId="0" borderId="0" xfId="1" applyFont="1"/>
    <xf numFmtId="4" fontId="12" fillId="0" borderId="0" xfId="1" applyNumberFormat="1" applyFont="1" applyAlignment="1">
      <alignment vertical="center"/>
    </xf>
    <xf numFmtId="0" fontId="12" fillId="0" borderId="0" xfId="1" applyFont="1" applyAlignment="1">
      <alignment horizontal="left"/>
    </xf>
    <xf numFmtId="0" fontId="12" fillId="0" borderId="0" xfId="1" applyFont="1" applyAlignment="1">
      <alignment horizontal="center"/>
    </xf>
    <xf numFmtId="166" fontId="12" fillId="0" borderId="2" xfId="1" applyNumberFormat="1" applyFont="1" applyBorder="1"/>
    <xf numFmtId="166" fontId="12" fillId="0" borderId="0" xfId="1" applyNumberFormat="1" applyFont="1"/>
    <xf numFmtId="0" fontId="12" fillId="0" borderId="3" xfId="1" applyFont="1" applyBorder="1"/>
    <xf numFmtId="0" fontId="5" fillId="0" borderId="0" xfId="1" applyFont="1" applyAlignment="1">
      <alignment horizontal="center" vertical="center"/>
    </xf>
    <xf numFmtId="0" fontId="5" fillId="0" borderId="1" xfId="1" applyFont="1" applyBorder="1" applyAlignment="1">
      <alignment horizontal="left" vertical="center"/>
    </xf>
    <xf numFmtId="0" fontId="11" fillId="0" borderId="2" xfId="1" applyFont="1" applyBorder="1" applyAlignment="1">
      <alignment vertical="center"/>
    </xf>
    <xf numFmtId="0" fontId="11" fillId="0" borderId="3" xfId="1" applyFont="1" applyBorder="1" applyAlignment="1">
      <alignment vertical="center"/>
    </xf>
    <xf numFmtId="0" fontId="10" fillId="0" borderId="0" xfId="1" applyFont="1" applyAlignment="1">
      <alignment vertical="center"/>
    </xf>
    <xf numFmtId="0" fontId="10" fillId="0" borderId="0" xfId="1" applyFont="1" applyAlignment="1">
      <alignment horizontal="left" vertical="center"/>
    </xf>
    <xf numFmtId="4" fontId="15" fillId="0" borderId="0" xfId="1" applyNumberFormat="1" applyFont="1" applyAlignment="1">
      <alignment vertical="center"/>
    </xf>
    <xf numFmtId="0" fontId="1" fillId="0" borderId="9" xfId="1" applyFont="1" applyBorder="1" applyAlignment="1">
      <alignment vertical="center"/>
    </xf>
    <xf numFmtId="0" fontId="1" fillId="0" borderId="0" xfId="1" applyFont="1" applyAlignment="1">
      <alignment horizontal="center" vertical="center" wrapText="1"/>
    </xf>
    <xf numFmtId="0" fontId="13" fillId="0" borderId="0" xfId="1" applyFont="1" applyAlignment="1">
      <alignment vertical="center"/>
    </xf>
    <xf numFmtId="4" fontId="13" fillId="0" borderId="6" xfId="1" applyNumberFormat="1" applyFont="1" applyBorder="1" applyAlignment="1">
      <alignment vertical="center"/>
    </xf>
    <xf numFmtId="0" fontId="13" fillId="0" borderId="6" xfId="1" applyFont="1" applyBorder="1" applyAlignment="1">
      <alignment vertical="center"/>
    </xf>
    <xf numFmtId="0" fontId="13" fillId="0" borderId="6" xfId="1" applyFont="1" applyBorder="1" applyAlignment="1">
      <alignment horizontal="left" vertical="center"/>
    </xf>
    <xf numFmtId="0" fontId="14" fillId="0" borderId="0" xfId="1" applyFont="1" applyAlignment="1">
      <alignment vertical="center"/>
    </xf>
    <xf numFmtId="4" fontId="14" fillId="0" borderId="6" xfId="1" applyNumberFormat="1" applyFont="1" applyBorder="1" applyAlignment="1">
      <alignment vertical="center"/>
    </xf>
    <xf numFmtId="0" fontId="14" fillId="0" borderId="6" xfId="1" applyFont="1" applyBorder="1" applyAlignment="1">
      <alignment vertical="center"/>
    </xf>
    <xf numFmtId="0" fontId="14" fillId="0" borderId="6" xfId="1" applyFont="1" applyBorder="1" applyAlignment="1">
      <alignment horizontal="left" vertical="center"/>
    </xf>
    <xf numFmtId="4" fontId="19" fillId="2" borderId="14" xfId="1" applyNumberFormat="1" applyFont="1" applyFill="1" applyBorder="1" applyAlignment="1">
      <alignment vertical="center"/>
    </xf>
    <xf numFmtId="0" fontId="1" fillId="2" borderId="14" xfId="1" applyFont="1" applyFill="1" applyBorder="1" applyAlignment="1">
      <alignment vertical="center"/>
    </xf>
    <xf numFmtId="0" fontId="19" fillId="2" borderId="14" xfId="1" applyFont="1" applyFill="1" applyBorder="1" applyAlignment="1">
      <alignment horizontal="center" vertical="center"/>
    </xf>
    <xf numFmtId="0" fontId="19" fillId="2" borderId="14" xfId="1" applyFont="1" applyFill="1" applyBorder="1" applyAlignment="1">
      <alignment horizontal="right" vertical="center"/>
    </xf>
    <xf numFmtId="0" fontId="19" fillId="2" borderId="15" xfId="1" applyFont="1" applyFill="1" applyBorder="1" applyAlignment="1">
      <alignment horizontal="left" vertical="center"/>
    </xf>
    <xf numFmtId="0" fontId="1" fillId="0" borderId="0" xfId="1" applyFont="1" applyAlignment="1">
      <alignment vertical="center" wrapText="1"/>
    </xf>
    <xf numFmtId="0" fontId="22" fillId="0" borderId="0" xfId="1" applyFont="1" applyAlignment="1">
      <alignment horizontal="left" vertical="center"/>
    </xf>
    <xf numFmtId="0" fontId="1" fillId="4" borderId="0" xfId="1" applyFont="1" applyFill="1"/>
    <xf numFmtId="0" fontId="23" fillId="4" borderId="0" xfId="2" applyFill="1"/>
    <xf numFmtId="0" fontId="24" fillId="4" borderId="0" xfId="2" applyFont="1" applyFill="1" applyAlignment="1">
      <alignment vertical="center"/>
    </xf>
    <xf numFmtId="0" fontId="25" fillId="4" borderId="0" xfId="1" applyFont="1" applyFill="1" applyAlignment="1">
      <alignment horizontal="left" vertical="center"/>
    </xf>
    <xf numFmtId="0" fontId="26" fillId="4" borderId="0" xfId="1" applyFont="1" applyFill="1" applyAlignment="1">
      <alignment vertical="center"/>
    </xf>
    <xf numFmtId="0" fontId="3" fillId="0" borderId="0" xfId="1" applyFont="1" applyFill="1" applyAlignment="1">
      <alignment vertical="center"/>
    </xf>
    <xf numFmtId="0" fontId="5" fillId="0" borderId="1" xfId="1" applyFont="1" applyFill="1" applyBorder="1" applyAlignment="1" applyProtection="1">
      <alignment horizontal="center" vertical="center"/>
      <protection locked="0"/>
    </xf>
    <xf numFmtId="49" fontId="5" fillId="0" borderId="1" xfId="1" applyNumberFormat="1"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5" fillId="0" borderId="1" xfId="1" applyFont="1" applyFill="1" applyBorder="1" applyAlignment="1" applyProtection="1">
      <alignment horizontal="center" vertical="center" wrapText="1"/>
      <protection locked="0"/>
    </xf>
    <xf numFmtId="165" fontId="5" fillId="0" borderId="1" xfId="1" applyNumberFormat="1" applyFont="1" applyFill="1" applyBorder="1" applyAlignment="1" applyProtection="1">
      <alignment vertical="center"/>
      <protection locked="0"/>
    </xf>
    <xf numFmtId="4" fontId="5" fillId="0" borderId="1" xfId="1" applyNumberFormat="1" applyFont="1" applyFill="1" applyBorder="1" applyAlignment="1" applyProtection="1">
      <alignment vertical="center"/>
      <protection locked="0"/>
    </xf>
    <xf numFmtId="0" fontId="4" fillId="0" borderId="0" xfId="1" applyFont="1" applyFill="1" applyAlignment="1">
      <alignment vertical="center"/>
    </xf>
    <xf numFmtId="0" fontId="12" fillId="0" borderId="0" xfId="1" applyFont="1" applyBorder="1"/>
    <xf numFmtId="0" fontId="5" fillId="0" borderId="0" xfId="1" applyFont="1" applyBorder="1" applyAlignment="1">
      <alignment vertical="center"/>
    </xf>
    <xf numFmtId="0" fontId="12" fillId="0" borderId="0" xfId="1" applyFont="1" applyBorder="1" applyAlignment="1">
      <alignment horizontal="left"/>
    </xf>
    <xf numFmtId="0" fontId="13" fillId="0" borderId="0" xfId="1" applyFont="1" applyBorder="1" applyAlignment="1">
      <alignment horizontal="left"/>
    </xf>
    <xf numFmtId="0" fontId="1" fillId="0" borderId="0" xfId="1" applyFont="1" applyAlignment="1">
      <alignment vertical="center"/>
    </xf>
    <xf numFmtId="0" fontId="1" fillId="0" borderId="0" xfId="1" applyFont="1" applyAlignment="1">
      <alignment vertical="center"/>
    </xf>
    <xf numFmtId="0" fontId="1" fillId="0" borderId="0" xfId="1" applyFont="1"/>
    <xf numFmtId="0" fontId="1" fillId="0" borderId="0" xfId="1" applyFont="1" applyFill="1"/>
    <xf numFmtId="0" fontId="6" fillId="0" borderId="4" xfId="0" applyFont="1" applyBorder="1" applyAlignment="1">
      <alignment horizontal="left" vertical="center" wrapText="1"/>
    </xf>
    <xf numFmtId="0" fontId="12" fillId="0" borderId="0" xfId="1" applyFont="1" applyFill="1"/>
    <xf numFmtId="0" fontId="1"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xf>
    <xf numFmtId="49" fontId="27" fillId="0" borderId="0" xfId="0" applyNumberFormat="1" applyFont="1" applyFill="1" applyBorder="1" applyAlignment="1">
      <alignment vertical="top"/>
    </xf>
    <xf numFmtId="49" fontId="27" fillId="0" borderId="0" xfId="0" applyNumberFormat="1" applyFont="1" applyFill="1" applyBorder="1" applyAlignment="1">
      <alignment horizontal="left" vertical="top" wrapText="1"/>
    </xf>
    <xf numFmtId="0" fontId="27" fillId="0" borderId="0" xfId="0" applyFont="1" applyFill="1" applyBorder="1" applyAlignment="1">
      <alignment horizontal="center" vertical="top" shrinkToFit="1"/>
    </xf>
    <xf numFmtId="166" fontId="27" fillId="0" borderId="0" xfId="0" applyNumberFormat="1" applyFont="1" applyFill="1" applyBorder="1" applyAlignment="1">
      <alignment vertical="top" shrinkToFit="1"/>
    </xf>
    <xf numFmtId="4" fontId="27" fillId="0" borderId="0" xfId="0" applyNumberFormat="1" applyFont="1" applyFill="1" applyBorder="1" applyAlignment="1">
      <alignment vertical="top" shrinkToFit="1"/>
    </xf>
    <xf numFmtId="0" fontId="4" fillId="0" borderId="0" xfId="1" applyFont="1" applyFill="1" applyBorder="1" applyAlignment="1">
      <alignment vertical="center"/>
    </xf>
    <xf numFmtId="0" fontId="1" fillId="0" borderId="0" xfId="1" applyFont="1" applyBorder="1" applyAlignment="1">
      <alignment vertical="center"/>
    </xf>
    <xf numFmtId="0" fontId="11" fillId="0" borderId="0" xfId="1" applyFont="1" applyBorder="1" applyAlignment="1">
      <alignment vertical="center"/>
    </xf>
    <xf numFmtId="0" fontId="6" fillId="0" borderId="4" xfId="0" applyFont="1" applyBorder="1" applyAlignment="1">
      <alignment horizontal="center" vertical="center"/>
    </xf>
    <xf numFmtId="49" fontId="6" fillId="0" borderId="4" xfId="0" applyNumberFormat="1" applyFont="1" applyBorder="1" applyAlignment="1">
      <alignment horizontal="left" vertical="center" wrapText="1"/>
    </xf>
    <xf numFmtId="0" fontId="6" fillId="0" borderId="4" xfId="0" applyFont="1" applyBorder="1" applyAlignment="1">
      <alignment horizontal="center" vertical="center" wrapText="1"/>
    </xf>
    <xf numFmtId="165" fontId="6" fillId="0" borderId="4" xfId="0" applyNumberFormat="1" applyFont="1" applyBorder="1" applyAlignment="1">
      <alignment vertical="center"/>
    </xf>
    <xf numFmtId="4" fontId="6" fillId="0" borderId="4" xfId="0" applyNumberFormat="1" applyFont="1" applyBorder="1" applyAlignment="1">
      <alignment vertical="center"/>
    </xf>
    <xf numFmtId="0" fontId="8"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center"/>
    </xf>
    <xf numFmtId="165" fontId="7" fillId="0" borderId="0" xfId="0" applyNumberFormat="1" applyFont="1" applyAlignment="1">
      <alignment vertical="center"/>
    </xf>
    <xf numFmtId="0" fontId="9" fillId="0" borderId="4" xfId="0" applyFont="1" applyBorder="1" applyAlignment="1">
      <alignment horizontal="center" vertical="center"/>
    </xf>
    <xf numFmtId="49" fontId="9" fillId="0" borderId="4" xfId="0" applyNumberFormat="1"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165" fontId="9" fillId="0" borderId="4" xfId="0" applyNumberFormat="1" applyFont="1" applyBorder="1" applyAlignment="1">
      <alignment vertical="center"/>
    </xf>
    <xf numFmtId="4" fontId="9" fillId="0" borderId="4" xfId="0" applyNumberFormat="1" applyFont="1" applyBorder="1" applyAlignment="1">
      <alignment vertical="center"/>
    </xf>
    <xf numFmtId="0" fontId="1" fillId="0" borderId="0" xfId="1" applyFont="1" applyFill="1" applyBorder="1"/>
    <xf numFmtId="0" fontId="26" fillId="0" borderId="0" xfId="1" applyFont="1" applyFill="1" applyAlignment="1">
      <alignment vertical="center"/>
    </xf>
    <xf numFmtId="0" fontId="28" fillId="0" borderId="0" xfId="1" applyFont="1" applyFill="1"/>
    <xf numFmtId="0" fontId="28" fillId="0" borderId="1" xfId="1" applyFont="1" applyFill="1" applyBorder="1" applyAlignment="1" applyProtection="1">
      <alignment horizontal="center" vertical="center"/>
      <protection locked="0"/>
    </xf>
    <xf numFmtId="0" fontId="28" fillId="0" borderId="0" xfId="1" applyFont="1" applyFill="1" applyBorder="1" applyAlignment="1">
      <alignment vertical="center"/>
    </xf>
    <xf numFmtId="0" fontId="28" fillId="0" borderId="0" xfId="1" applyFont="1" applyFill="1" applyBorder="1"/>
    <xf numFmtId="0" fontId="33" fillId="0" borderId="1" xfId="1" applyFont="1" applyFill="1" applyBorder="1" applyAlignment="1" applyProtection="1">
      <alignment horizontal="center" vertical="center"/>
      <protection locked="0"/>
    </xf>
    <xf numFmtId="0" fontId="1" fillId="0" borderId="0" xfId="1" applyFont="1" applyBorder="1"/>
    <xf numFmtId="0" fontId="1" fillId="0" borderId="16" xfId="1" applyFont="1" applyBorder="1" applyAlignment="1">
      <alignment vertical="center"/>
    </xf>
    <xf numFmtId="0" fontId="28" fillId="0" borderId="17" xfId="1" applyFont="1" applyFill="1" applyBorder="1" applyAlignment="1">
      <alignment vertical="center"/>
    </xf>
    <xf numFmtId="0" fontId="1" fillId="0" borderId="17" xfId="1" applyFont="1" applyBorder="1" applyAlignment="1">
      <alignment vertical="center"/>
    </xf>
    <xf numFmtId="0" fontId="1" fillId="0" borderId="18" xfId="1" applyFont="1" applyBorder="1" applyAlignment="1">
      <alignment vertical="center"/>
    </xf>
    <xf numFmtId="0" fontId="1" fillId="0" borderId="19" xfId="1" applyFont="1" applyBorder="1" applyAlignment="1">
      <alignment vertical="center"/>
    </xf>
    <xf numFmtId="0" fontId="29" fillId="0" borderId="0" xfId="1" applyFont="1" applyFill="1" applyBorder="1" applyAlignment="1">
      <alignment horizontal="left" vertical="center"/>
    </xf>
    <xf numFmtId="0" fontId="1" fillId="0" borderId="20" xfId="1" applyFont="1" applyBorder="1" applyAlignment="1">
      <alignment vertical="center"/>
    </xf>
    <xf numFmtId="0" fontId="30" fillId="0" borderId="0" xfId="1" applyFont="1" applyFill="1" applyBorder="1" applyAlignment="1">
      <alignment horizontal="left" vertical="center"/>
    </xf>
    <xf numFmtId="0" fontId="1" fillId="0" borderId="19" xfId="1" applyFont="1" applyBorder="1"/>
    <xf numFmtId="0" fontId="1" fillId="0" borderId="20" xfId="1" applyFont="1" applyBorder="1"/>
    <xf numFmtId="0" fontId="18" fillId="0" borderId="0" xfId="1" applyFont="1" applyBorder="1" applyAlignment="1">
      <alignment horizontal="left" vertical="center"/>
    </xf>
    <xf numFmtId="0" fontId="17" fillId="0" borderId="0" xfId="1" applyFont="1" applyBorder="1" applyAlignment="1">
      <alignment horizontal="left" vertical="center"/>
    </xf>
    <xf numFmtId="167" fontId="18" fillId="0" borderId="0" xfId="1" applyNumberFormat="1" applyFont="1" applyBorder="1" applyAlignment="1">
      <alignment horizontal="left" vertical="center"/>
    </xf>
    <xf numFmtId="0" fontId="31" fillId="0" borderId="0" xfId="1" applyFont="1" applyFill="1" applyBorder="1" applyAlignment="1">
      <alignment horizontal="left" vertical="center"/>
    </xf>
    <xf numFmtId="0" fontId="12" fillId="0" borderId="19" xfId="1" applyFont="1" applyBorder="1"/>
    <xf numFmtId="0" fontId="12" fillId="0" borderId="20" xfId="1" applyFont="1" applyBorder="1"/>
    <xf numFmtId="0" fontId="1" fillId="0" borderId="19" xfId="1" applyFont="1" applyBorder="1" applyAlignment="1" applyProtection="1">
      <alignment vertical="center"/>
      <protection locked="0"/>
    </xf>
    <xf numFmtId="0" fontId="3" fillId="0" borderId="19" xfId="1" applyFont="1" applyBorder="1" applyAlignment="1">
      <alignment vertical="center"/>
    </xf>
    <xf numFmtId="0" fontId="10" fillId="0" borderId="19" xfId="1" applyFont="1" applyBorder="1" applyAlignment="1">
      <alignment vertical="center"/>
    </xf>
    <xf numFmtId="0" fontId="11" fillId="0" borderId="19" xfId="1" applyFont="1" applyBorder="1" applyAlignment="1">
      <alignment vertical="center"/>
    </xf>
    <xf numFmtId="0" fontId="4" fillId="0" borderId="19" xfId="1" applyFont="1" applyBorder="1" applyAlignment="1">
      <alignment vertical="center"/>
    </xf>
    <xf numFmtId="0" fontId="1" fillId="0" borderId="23" xfId="1" applyFont="1" applyFill="1" applyBorder="1" applyAlignment="1" applyProtection="1">
      <alignment horizontal="left" vertical="center" wrapText="1"/>
      <protection locked="0"/>
    </xf>
    <xf numFmtId="0" fontId="1" fillId="0" borderId="19" xfId="1" applyFont="1" applyFill="1" applyBorder="1" applyAlignment="1">
      <alignment vertical="center"/>
    </xf>
    <xf numFmtId="0" fontId="5" fillId="0" borderId="22" xfId="1" applyFont="1" applyFill="1" applyBorder="1" applyAlignment="1" applyProtection="1">
      <alignment horizontal="left" vertical="center" wrapText="1"/>
      <protection locked="0"/>
    </xf>
    <xf numFmtId="0" fontId="1" fillId="0" borderId="19" xfId="1" applyFont="1" applyFill="1" applyBorder="1" applyAlignment="1" applyProtection="1">
      <alignment vertical="center"/>
      <protection locked="0"/>
    </xf>
    <xf numFmtId="0" fontId="4" fillId="0" borderId="19" xfId="1" applyFont="1" applyFill="1" applyBorder="1" applyAlignment="1">
      <alignment vertical="center"/>
    </xf>
    <xf numFmtId="0" fontId="11" fillId="0" borderId="19" xfId="1" applyFont="1" applyFill="1" applyBorder="1" applyAlignment="1">
      <alignment vertical="center"/>
    </xf>
    <xf numFmtId="0" fontId="1" fillId="2" borderId="0" xfId="1" applyFont="1" applyFill="1" applyBorder="1" applyAlignment="1">
      <alignment vertical="center"/>
    </xf>
    <xf numFmtId="0" fontId="18" fillId="2" borderId="0" xfId="1" applyFont="1" applyFill="1" applyBorder="1" applyAlignment="1">
      <alignment horizontal="right" vertical="center"/>
    </xf>
    <xf numFmtId="0" fontId="1" fillId="2" borderId="20" xfId="1" applyFont="1" applyFill="1" applyBorder="1" applyAlignment="1">
      <alignment vertical="center"/>
    </xf>
    <xf numFmtId="4" fontId="16" fillId="0" borderId="0" xfId="1" applyNumberFormat="1" applyFont="1" applyBorder="1" applyAlignment="1">
      <alignment vertical="center"/>
    </xf>
    <xf numFmtId="0" fontId="14" fillId="0" borderId="19" xfId="1" applyFont="1" applyBorder="1" applyAlignment="1">
      <alignment vertical="center"/>
    </xf>
    <xf numFmtId="0" fontId="32" fillId="0" borderId="0" xfId="1" applyFont="1" applyFill="1" applyBorder="1" applyAlignment="1">
      <alignment vertical="center"/>
    </xf>
    <xf numFmtId="0" fontId="14" fillId="0" borderId="20" xfId="1" applyFont="1" applyBorder="1" applyAlignment="1">
      <alignment vertical="center"/>
    </xf>
    <xf numFmtId="0" fontId="13" fillId="0" borderId="19" xfId="1" applyFont="1" applyBorder="1" applyAlignment="1">
      <alignment vertical="center"/>
    </xf>
    <xf numFmtId="0" fontId="26" fillId="0" borderId="0" xfId="1" applyFont="1" applyFill="1" applyBorder="1" applyAlignment="1">
      <alignment vertical="center"/>
    </xf>
    <xf numFmtId="0" fontId="13" fillId="0" borderId="20" xfId="1" applyFont="1" applyBorder="1" applyAlignment="1">
      <alignment vertical="center"/>
    </xf>
    <xf numFmtId="4" fontId="1" fillId="0" borderId="0" xfId="1" applyNumberFormat="1" applyFont="1" applyBorder="1" applyAlignment="1">
      <alignment vertical="center"/>
    </xf>
    <xf numFmtId="0" fontId="1" fillId="0" borderId="24" xfId="1" applyFont="1" applyBorder="1" applyAlignment="1">
      <alignment vertical="center"/>
    </xf>
    <xf numFmtId="0" fontId="28" fillId="0" borderId="27" xfId="1" applyFont="1" applyFill="1" applyBorder="1" applyAlignment="1">
      <alignment vertical="center"/>
    </xf>
    <xf numFmtId="0" fontId="1" fillId="0" borderId="27" xfId="1" applyFont="1" applyBorder="1" applyAlignment="1">
      <alignment vertical="center"/>
    </xf>
    <xf numFmtId="0" fontId="1" fillId="0" borderId="28" xfId="1" applyFont="1" applyBorder="1" applyAlignment="1">
      <alignment vertical="center"/>
    </xf>
    <xf numFmtId="0" fontId="1" fillId="0" borderId="16" xfId="1" applyFont="1" applyBorder="1"/>
    <xf numFmtId="0" fontId="28" fillId="0" borderId="17" xfId="1" applyFont="1" applyFill="1" applyBorder="1"/>
    <xf numFmtId="0" fontId="1" fillId="0" borderId="17" xfId="1" applyFont="1" applyBorder="1"/>
    <xf numFmtId="0" fontId="1" fillId="0" borderId="18" xfId="1" applyFont="1" applyBorder="1"/>
    <xf numFmtId="0" fontId="20" fillId="0" borderId="0" xfId="1" applyFont="1" applyBorder="1" applyAlignment="1">
      <alignment horizontal="left" vertical="center"/>
    </xf>
    <xf numFmtId="0" fontId="17" fillId="0" borderId="0" xfId="1" applyFont="1" applyBorder="1" applyAlignment="1">
      <alignment horizontal="left" vertical="top"/>
    </xf>
    <xf numFmtId="0" fontId="18" fillId="0" borderId="0" xfId="1" applyFont="1" applyBorder="1" applyAlignment="1">
      <alignment horizontal="left" vertical="top"/>
    </xf>
    <xf numFmtId="0" fontId="1" fillId="0" borderId="19" xfId="1" applyFont="1" applyBorder="1" applyAlignment="1">
      <alignment vertical="center" wrapText="1"/>
    </xf>
    <xf numFmtId="0" fontId="28" fillId="0" borderId="0" xfId="1" applyFont="1" applyFill="1" applyBorder="1" applyAlignment="1">
      <alignment vertical="center" wrapText="1"/>
    </xf>
    <xf numFmtId="0" fontId="1" fillId="0" borderId="0" xfId="1" applyFont="1" applyBorder="1" applyAlignment="1">
      <alignment vertical="center" wrapText="1"/>
    </xf>
    <xf numFmtId="0" fontId="1" fillId="0" borderId="20" xfId="1" applyFont="1" applyBorder="1" applyAlignment="1">
      <alignment vertical="center" wrapText="1"/>
    </xf>
    <xf numFmtId="0" fontId="1" fillId="0" borderId="29" xfId="1" applyFont="1" applyBorder="1" applyAlignment="1">
      <alignment vertical="center"/>
    </xf>
    <xf numFmtId="0" fontId="21" fillId="0" borderId="0" xfId="1" applyFont="1" applyBorder="1" applyAlignment="1">
      <alignment horizontal="left" vertical="center"/>
    </xf>
    <xf numFmtId="0" fontId="2" fillId="0" borderId="0" xfId="1" applyFont="1" applyBorder="1" applyAlignment="1">
      <alignment horizontal="right" vertical="center"/>
    </xf>
    <xf numFmtId="0" fontId="2" fillId="0" borderId="0" xfId="1" applyFont="1" applyBorder="1" applyAlignment="1">
      <alignment horizontal="left" vertical="center"/>
    </xf>
    <xf numFmtId="4" fontId="2" fillId="0" borderId="0" xfId="1" applyNumberFormat="1" applyFont="1" applyBorder="1" applyAlignment="1">
      <alignment vertical="center"/>
    </xf>
    <xf numFmtId="168" fontId="2" fillId="0" borderId="0" xfId="1" applyNumberFormat="1" applyFont="1" applyBorder="1" applyAlignment="1">
      <alignment horizontal="right" vertical="center"/>
    </xf>
    <xf numFmtId="0" fontId="1" fillId="2" borderId="30" xfId="1" applyFont="1" applyFill="1" applyBorder="1" applyAlignment="1">
      <alignment vertical="center"/>
    </xf>
    <xf numFmtId="0" fontId="1" fillId="0" borderId="0" xfId="1" applyFont="1"/>
    <xf numFmtId="0" fontId="34" fillId="0" borderId="0" xfId="0" applyFont="1"/>
    <xf numFmtId="0" fontId="0" fillId="5" borderId="0" xfId="0" applyFill="1" applyBorder="1" applyAlignment="1">
      <alignment wrapText="1"/>
    </xf>
    <xf numFmtId="0" fontId="1" fillId="0" borderId="0" xfId="1" applyFont="1" applyBorder="1" applyAlignment="1">
      <alignment vertical="center"/>
    </xf>
    <xf numFmtId="0" fontId="1" fillId="0" borderId="0" xfId="1" applyFont="1"/>
    <xf numFmtId="0" fontId="1" fillId="0" borderId="0" xfId="1" applyFont="1" applyBorder="1"/>
    <xf numFmtId="0" fontId="0" fillId="0" borderId="0" xfId="0" applyFont="1" applyAlignment="1">
      <alignment vertical="center"/>
    </xf>
    <xf numFmtId="0" fontId="35" fillId="0" borderId="4" xfId="0" applyFont="1" applyBorder="1" applyAlignment="1">
      <alignment horizontal="left" vertical="center"/>
    </xf>
    <xf numFmtId="0" fontId="35" fillId="0" borderId="0" xfId="0" applyFont="1" applyBorder="1" applyAlignment="1">
      <alignment horizontal="center" vertical="center"/>
    </xf>
    <xf numFmtId="166" fontId="35" fillId="0" borderId="0" xfId="0" applyNumberFormat="1" applyFont="1" applyBorder="1" applyAlignment="1">
      <alignment vertical="center"/>
    </xf>
    <xf numFmtId="166" fontId="35" fillId="0" borderId="31" xfId="0" applyNumberFormat="1" applyFont="1" applyBorder="1" applyAlignment="1">
      <alignment vertical="center"/>
    </xf>
    <xf numFmtId="0" fontId="0"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vertical="center"/>
    </xf>
    <xf numFmtId="0" fontId="36" fillId="0" borderId="0" xfId="0" applyFont="1" applyAlignment="1">
      <alignment horizontal="left" vertical="center"/>
    </xf>
    <xf numFmtId="0" fontId="36" fillId="0" borderId="32" xfId="0" applyFont="1" applyBorder="1" applyAlignment="1">
      <alignment vertical="center"/>
    </xf>
    <xf numFmtId="0" fontId="36" fillId="0" borderId="0" xfId="0" applyFont="1" applyBorder="1" applyAlignment="1">
      <alignment vertical="center"/>
    </xf>
    <xf numFmtId="0" fontId="36" fillId="0" borderId="31" xfId="0" applyFont="1" applyBorder="1" applyAlignment="1">
      <alignment vertical="center"/>
    </xf>
    <xf numFmtId="0" fontId="37" fillId="0" borderId="0" xfId="0" applyFont="1" applyAlignment="1">
      <alignment vertical="center"/>
    </xf>
    <xf numFmtId="0" fontId="37" fillId="0" borderId="0" xfId="0" applyFont="1" applyAlignment="1">
      <alignment horizontal="left" vertical="center"/>
    </xf>
    <xf numFmtId="0" fontId="37" fillId="0" borderId="32" xfId="0" applyFont="1" applyBorder="1" applyAlignment="1">
      <alignment vertical="center"/>
    </xf>
    <xf numFmtId="0" fontId="37" fillId="0" borderId="0" xfId="0" applyFont="1" applyBorder="1" applyAlignment="1">
      <alignment vertical="center"/>
    </xf>
    <xf numFmtId="0" fontId="37" fillId="0" borderId="31" xfId="0" applyFont="1" applyBorder="1" applyAlignment="1">
      <alignment vertical="center"/>
    </xf>
    <xf numFmtId="0" fontId="38" fillId="0" borderId="0" xfId="0" applyFont="1" applyAlignment="1">
      <alignment vertical="center"/>
    </xf>
    <xf numFmtId="0" fontId="38" fillId="0" borderId="0" xfId="0" applyFont="1" applyAlignment="1">
      <alignment horizontal="left" vertical="center"/>
    </xf>
    <xf numFmtId="0" fontId="39" fillId="0" borderId="0" xfId="0" applyFont="1" applyAlignment="1"/>
    <xf numFmtId="0" fontId="39" fillId="0" borderId="0" xfId="0" applyFont="1" applyAlignment="1">
      <alignment horizontal="left"/>
    </xf>
    <xf numFmtId="0" fontId="39" fillId="0" borderId="32" xfId="0" applyFont="1" applyBorder="1" applyAlignment="1"/>
    <xf numFmtId="0" fontId="39" fillId="0" borderId="0" xfId="0" applyFont="1" applyBorder="1" applyAlignment="1"/>
    <xf numFmtId="166" fontId="39" fillId="0" borderId="0" xfId="0" applyNumberFormat="1" applyFont="1" applyBorder="1" applyAlignment="1"/>
    <xf numFmtId="166" fontId="39" fillId="0" borderId="31" xfId="0" applyNumberFormat="1" applyFont="1" applyBorder="1" applyAlignment="1"/>
    <xf numFmtId="0" fontId="39" fillId="0" borderId="0" xfId="0" applyFont="1" applyAlignment="1">
      <alignment horizontal="center"/>
    </xf>
    <xf numFmtId="4" fontId="39" fillId="0" borderId="0" xfId="0" applyNumberFormat="1" applyFont="1" applyAlignment="1">
      <alignment vertical="center"/>
    </xf>
    <xf numFmtId="0" fontId="40" fillId="0" borderId="4" xfId="0" applyFont="1" applyBorder="1" applyAlignment="1">
      <alignment horizontal="left" vertical="center"/>
    </xf>
    <xf numFmtId="0" fontId="40" fillId="0" borderId="0" xfId="0" applyFont="1" applyBorder="1" applyAlignment="1">
      <alignment horizontal="center" vertical="center"/>
    </xf>
    <xf numFmtId="0" fontId="35" fillId="0" borderId="33" xfId="0" applyFont="1" applyBorder="1" applyAlignment="1">
      <alignment horizontal="center" vertical="center"/>
    </xf>
    <xf numFmtId="166" fontId="35" fillId="0" borderId="33" xfId="0" applyNumberFormat="1" applyFont="1" applyBorder="1" applyAlignment="1">
      <alignment vertical="center"/>
    </xf>
    <xf numFmtId="166" fontId="35" fillId="0" borderId="34" xfId="0" applyNumberFormat="1" applyFont="1" applyBorder="1" applyAlignment="1">
      <alignment vertical="center"/>
    </xf>
    <xf numFmtId="0" fontId="1" fillId="0" borderId="19" xfId="1" applyFont="1" applyFill="1" applyBorder="1" applyAlignment="1" applyProtection="1">
      <alignment horizontal="left" vertical="center" wrapText="1"/>
      <protection locked="0"/>
    </xf>
    <xf numFmtId="0" fontId="41" fillId="0" borderId="0" xfId="0" applyFont="1" applyAlignment="1"/>
    <xf numFmtId="0" fontId="41" fillId="0" borderId="0" xfId="0" applyFont="1" applyBorder="1" applyAlignment="1"/>
    <xf numFmtId="0" fontId="28" fillId="0" borderId="0" xfId="1" applyFont="1" applyBorder="1" applyAlignment="1">
      <alignment horizontal="center" vertical="center" wrapText="1"/>
    </xf>
    <xf numFmtId="0" fontId="28" fillId="0" borderId="0" xfId="1" applyFont="1" applyBorder="1" applyAlignment="1">
      <alignment vertical="center"/>
    </xf>
    <xf numFmtId="0" fontId="28" fillId="0" borderId="20" xfId="1" applyFont="1" applyBorder="1" applyAlignment="1">
      <alignment vertical="center"/>
    </xf>
    <xf numFmtId="0" fontId="28" fillId="0" borderId="10" xfId="1" applyFont="1" applyBorder="1" applyAlignment="1">
      <alignment vertical="center"/>
    </xf>
    <xf numFmtId="0" fontId="28" fillId="0" borderId="9" xfId="1" applyFont="1" applyBorder="1" applyAlignment="1">
      <alignment vertical="center"/>
    </xf>
    <xf numFmtId="166" fontId="43" fillId="0" borderId="9" xfId="1" applyNumberFormat="1" applyFont="1" applyBorder="1"/>
    <xf numFmtId="166" fontId="43" fillId="0" borderId="8" xfId="1" applyNumberFormat="1" applyFont="1" applyBorder="1"/>
    <xf numFmtId="0" fontId="41" fillId="0" borderId="0" xfId="1" applyFont="1" applyBorder="1" applyAlignment="1">
      <alignment horizontal="left"/>
    </xf>
    <xf numFmtId="0" fontId="41" fillId="0" borderId="0" xfId="1" applyFont="1" applyBorder="1"/>
    <xf numFmtId="4" fontId="44" fillId="0" borderId="0" xfId="1" applyNumberFormat="1" applyFont="1" applyBorder="1"/>
    <xf numFmtId="0" fontId="41" fillId="0" borderId="20" xfId="1" applyFont="1" applyBorder="1"/>
    <xf numFmtId="0" fontId="41" fillId="0" borderId="0" xfId="1" applyFont="1" applyFill="1" applyBorder="1"/>
    <xf numFmtId="0" fontId="41" fillId="0" borderId="3" xfId="1" applyFont="1" applyBorder="1"/>
    <xf numFmtId="0" fontId="41" fillId="0" borderId="0" xfId="1" applyFont="1"/>
    <xf numFmtId="166" fontId="41" fillId="0" borderId="0" xfId="1" applyNumberFormat="1" applyFont="1"/>
    <xf numFmtId="166" fontId="41" fillId="0" borderId="2" xfId="1" applyNumberFormat="1" applyFont="1" applyBorder="1"/>
    <xf numFmtId="0" fontId="28" fillId="0" borderId="1" xfId="1" applyFont="1" applyFill="1" applyBorder="1" applyAlignment="1">
      <alignment horizontal="center" vertical="center"/>
    </xf>
    <xf numFmtId="49" fontId="28" fillId="0" borderId="1" xfId="1" applyNumberFormat="1" applyFont="1" applyBorder="1" applyAlignment="1" applyProtection="1">
      <alignment horizontal="left" vertical="center" wrapText="1"/>
      <protection locked="0"/>
    </xf>
    <xf numFmtId="0" fontId="28" fillId="0" borderId="1" xfId="1" applyFont="1" applyFill="1" applyBorder="1" applyAlignment="1" applyProtection="1">
      <alignment horizontal="left" vertical="center" wrapText="1"/>
      <protection locked="0"/>
    </xf>
    <xf numFmtId="0" fontId="28" fillId="0" borderId="1" xfId="1" applyFont="1" applyBorder="1" applyAlignment="1" applyProtection="1">
      <alignment horizontal="center" vertical="center" wrapText="1"/>
      <protection locked="0"/>
    </xf>
    <xf numFmtId="0" fontId="28" fillId="0" borderId="1" xfId="1" applyFont="1" applyFill="1" applyBorder="1"/>
    <xf numFmtId="4" fontId="28" fillId="0" borderId="1" xfId="1" applyNumberFormat="1" applyFont="1" applyBorder="1" applyAlignment="1" applyProtection="1">
      <alignment vertical="center"/>
      <protection locked="0"/>
    </xf>
    <xf numFmtId="0" fontId="41" fillId="0" borderId="22" xfId="1" applyFont="1" applyBorder="1"/>
    <xf numFmtId="0" fontId="28" fillId="0" borderId="1" xfId="1" applyFont="1" applyBorder="1" applyAlignment="1" applyProtection="1">
      <alignment horizontal="center" vertical="center"/>
      <protection locked="0"/>
    </xf>
    <xf numFmtId="0" fontId="28" fillId="0" borderId="1" xfId="1" applyFont="1" applyBorder="1" applyAlignment="1" applyProtection="1">
      <alignment horizontal="left" vertical="center" wrapText="1"/>
      <protection locked="0"/>
    </xf>
    <xf numFmtId="165" fontId="28" fillId="0" borderId="1" xfId="1" applyNumberFormat="1" applyFont="1" applyBorder="1" applyAlignment="1" applyProtection="1">
      <alignment vertical="center"/>
      <protection locked="0"/>
    </xf>
    <xf numFmtId="0" fontId="28" fillId="0" borderId="22" xfId="1" applyFont="1" applyBorder="1" applyAlignment="1" applyProtection="1">
      <alignment horizontal="left" vertical="center" wrapText="1"/>
      <protection locked="0"/>
    </xf>
    <xf numFmtId="0" fontId="45" fillId="0" borderId="1" xfId="1" applyFont="1" applyBorder="1" applyAlignment="1">
      <alignment horizontal="left" vertical="center"/>
    </xf>
    <xf numFmtId="0" fontId="45" fillId="0" borderId="0" xfId="1" applyFont="1" applyAlignment="1">
      <alignment horizontal="center" vertical="center"/>
    </xf>
    <xf numFmtId="166" fontId="45" fillId="0" borderId="0" xfId="1" applyNumberFormat="1" applyFont="1" applyAlignment="1">
      <alignment vertical="center"/>
    </xf>
    <xf numFmtId="166" fontId="45" fillId="0" borderId="2" xfId="1" applyNumberFormat="1" applyFont="1" applyBorder="1" applyAlignment="1">
      <alignment vertical="center"/>
    </xf>
    <xf numFmtId="0" fontId="46" fillId="0" borderId="0" xfId="1" applyFont="1" applyBorder="1" applyAlignment="1">
      <alignment horizontal="left" vertical="center"/>
    </xf>
    <xf numFmtId="0" fontId="46" fillId="0" borderId="0" xfId="1" applyFont="1" applyBorder="1" applyAlignment="1">
      <alignment horizontal="left" vertical="center" wrapText="1"/>
    </xf>
    <xf numFmtId="0" fontId="46" fillId="0" borderId="0" xfId="1" applyFont="1" applyBorder="1" applyAlignment="1">
      <alignment vertical="center"/>
    </xf>
    <xf numFmtId="0" fontId="46" fillId="0" borderId="20" xfId="1" applyFont="1" applyBorder="1" applyAlignment="1">
      <alignment vertical="center"/>
    </xf>
    <xf numFmtId="0" fontId="46" fillId="0" borderId="3" xfId="1" applyFont="1" applyBorder="1" applyAlignment="1">
      <alignment vertical="center"/>
    </xf>
    <xf numFmtId="0" fontId="46" fillId="0" borderId="0" xfId="1" applyFont="1" applyAlignment="1">
      <alignment vertical="center"/>
    </xf>
    <xf numFmtId="0" fontId="46" fillId="0" borderId="2" xfId="1" applyFont="1" applyBorder="1" applyAlignment="1">
      <alignment vertical="center"/>
    </xf>
    <xf numFmtId="0" fontId="47" fillId="0" borderId="0" xfId="1" applyFont="1" applyBorder="1" applyAlignment="1">
      <alignment horizontal="left" vertical="center"/>
    </xf>
    <xf numFmtId="0" fontId="47" fillId="0" borderId="0" xfId="1" applyFont="1" applyBorder="1" applyAlignment="1">
      <alignment horizontal="left" vertical="center" wrapText="1"/>
    </xf>
    <xf numFmtId="0" fontId="47" fillId="0" borderId="0" xfId="1" applyFont="1" applyBorder="1" applyAlignment="1">
      <alignment vertical="center"/>
    </xf>
    <xf numFmtId="165" fontId="47" fillId="0" borderId="0" xfId="1" applyNumberFormat="1" applyFont="1" applyBorder="1" applyAlignment="1">
      <alignment vertical="center"/>
    </xf>
    <xf numFmtId="0" fontId="47" fillId="0" borderId="20" xfId="1" applyFont="1" applyBorder="1" applyAlignment="1">
      <alignment vertical="center"/>
    </xf>
    <xf numFmtId="0" fontId="47" fillId="0" borderId="3" xfId="1" applyFont="1" applyBorder="1" applyAlignment="1">
      <alignment vertical="center"/>
    </xf>
    <xf numFmtId="0" fontId="47" fillId="0" borderId="0" xfId="1" applyFont="1" applyAlignment="1">
      <alignment vertical="center"/>
    </xf>
    <xf numFmtId="0" fontId="47" fillId="0" borderId="2" xfId="1" applyFont="1" applyBorder="1" applyAlignment="1">
      <alignment vertical="center"/>
    </xf>
    <xf numFmtId="0" fontId="48" fillId="0" borderId="0" xfId="1" applyFont="1" applyBorder="1" applyAlignment="1">
      <alignment horizontal="left" vertical="center"/>
    </xf>
    <xf numFmtId="0" fontId="48" fillId="0" borderId="0" xfId="1" applyFont="1" applyBorder="1" applyAlignment="1">
      <alignment vertical="center"/>
    </xf>
    <xf numFmtId="0" fontId="47" fillId="0" borderId="0" xfId="1" applyFont="1" applyBorder="1" applyAlignment="1">
      <alignment horizontal="right" vertical="center" wrapText="1"/>
    </xf>
    <xf numFmtId="0" fontId="48" fillId="0" borderId="20" xfId="1" applyFont="1" applyBorder="1" applyAlignment="1">
      <alignment vertical="center"/>
    </xf>
    <xf numFmtId="0" fontId="48" fillId="0" borderId="0" xfId="1" applyFont="1" applyFill="1" applyBorder="1" applyAlignment="1">
      <alignment vertical="center"/>
    </xf>
    <xf numFmtId="0" fontId="48" fillId="0" borderId="3" xfId="1" applyFont="1" applyBorder="1" applyAlignment="1">
      <alignment vertical="center"/>
    </xf>
    <xf numFmtId="0" fontId="48" fillId="0" borderId="0" xfId="1" applyFont="1" applyAlignment="1">
      <alignment vertical="center"/>
    </xf>
    <xf numFmtId="0" fontId="48" fillId="0" borderId="2" xfId="1" applyFont="1" applyBorder="1" applyAlignment="1">
      <alignment vertical="center"/>
    </xf>
    <xf numFmtId="4" fontId="28" fillId="0" borderId="1" xfId="1" applyNumberFormat="1" applyFont="1" applyFill="1" applyBorder="1" applyAlignment="1" applyProtection="1">
      <alignment vertical="center"/>
      <protection locked="0"/>
    </xf>
    <xf numFmtId="165" fontId="28" fillId="0" borderId="1" xfId="1" applyNumberFormat="1" applyFont="1" applyFill="1" applyBorder="1" applyAlignment="1" applyProtection="1">
      <alignment vertical="center"/>
      <protection locked="0"/>
    </xf>
    <xf numFmtId="0" fontId="45" fillId="0" borderId="4" xfId="0" applyFont="1" applyBorder="1" applyAlignment="1">
      <alignment horizontal="left" vertical="center"/>
    </xf>
    <xf numFmtId="0" fontId="45" fillId="0" borderId="0" xfId="0" applyFont="1" applyBorder="1" applyAlignment="1">
      <alignment horizontal="center" vertical="center"/>
    </xf>
    <xf numFmtId="166" fontId="45" fillId="0" borderId="0" xfId="0" applyNumberFormat="1" applyFont="1" applyBorder="1" applyAlignment="1">
      <alignment vertical="center"/>
    </xf>
    <xf numFmtId="166" fontId="45" fillId="0" borderId="31" xfId="0" applyNumberFormat="1" applyFont="1" applyBorder="1" applyAlignment="1">
      <alignment vertical="center"/>
    </xf>
    <xf numFmtId="0" fontId="46" fillId="0" borderId="0" xfId="0" applyFont="1" applyAlignment="1">
      <alignment vertical="center"/>
    </xf>
    <xf numFmtId="0" fontId="46" fillId="0" borderId="32" xfId="0" applyFont="1" applyBorder="1" applyAlignment="1">
      <alignment vertical="center"/>
    </xf>
    <xf numFmtId="0" fontId="46" fillId="0" borderId="0" xfId="0" applyFont="1" applyBorder="1" applyAlignment="1">
      <alignment vertical="center"/>
    </xf>
    <xf numFmtId="0" fontId="46" fillId="0" borderId="31" xfId="0" applyFont="1" applyBorder="1" applyAlignment="1">
      <alignment vertical="center"/>
    </xf>
    <xf numFmtId="0" fontId="49" fillId="0" borderId="0" xfId="0" applyFont="1" applyAlignment="1">
      <alignment vertical="center"/>
    </xf>
    <xf numFmtId="0" fontId="49" fillId="0" borderId="32" xfId="0" applyFont="1" applyBorder="1" applyAlignment="1">
      <alignment vertical="center"/>
    </xf>
    <xf numFmtId="0" fontId="49" fillId="0" borderId="0" xfId="0" applyFont="1" applyBorder="1" applyAlignment="1">
      <alignment vertical="center"/>
    </xf>
    <xf numFmtId="0" fontId="49" fillId="0" borderId="31" xfId="0" applyFont="1" applyBorder="1" applyAlignment="1">
      <alignment vertical="center"/>
    </xf>
    <xf numFmtId="0" fontId="48" fillId="0" borderId="32" xfId="0" applyFont="1" applyBorder="1" applyAlignment="1">
      <alignment vertical="center"/>
    </xf>
    <xf numFmtId="0" fontId="48" fillId="0" borderId="0" xfId="0" applyFont="1" applyBorder="1" applyAlignment="1">
      <alignment vertical="center"/>
    </xf>
    <xf numFmtId="0" fontId="48" fillId="0" borderId="31" xfId="0" applyFont="1" applyBorder="1" applyAlignment="1">
      <alignment vertical="center"/>
    </xf>
    <xf numFmtId="0" fontId="49" fillId="0" borderId="0" xfId="1" applyFont="1" applyFill="1" applyBorder="1" applyAlignment="1">
      <alignment vertical="center"/>
    </xf>
    <xf numFmtId="0" fontId="49" fillId="0" borderId="3" xfId="1" applyFont="1" applyFill="1" applyBorder="1" applyAlignment="1">
      <alignment vertical="center"/>
    </xf>
    <xf numFmtId="0" fontId="49" fillId="0" borderId="0" xfId="1" applyFont="1" applyFill="1" applyAlignment="1">
      <alignment vertical="center"/>
    </xf>
    <xf numFmtId="0" fontId="49" fillId="0" borderId="2" xfId="1" applyFont="1" applyFill="1" applyBorder="1" applyAlignment="1">
      <alignment vertical="center"/>
    </xf>
    <xf numFmtId="165" fontId="47" fillId="0" borderId="0" xfId="1" applyNumberFormat="1" applyFont="1" applyBorder="1" applyAlignment="1">
      <alignment horizontal="right" vertical="center" wrapText="1"/>
    </xf>
    <xf numFmtId="0" fontId="50" fillId="0" borderId="1" xfId="1" applyFont="1" applyBorder="1" applyAlignment="1" applyProtection="1">
      <alignment horizontal="center" vertical="center"/>
      <protection locked="0"/>
    </xf>
    <xf numFmtId="49" fontId="50" fillId="0" borderId="1" xfId="1" applyNumberFormat="1" applyFont="1" applyBorder="1" applyAlignment="1" applyProtection="1">
      <alignment horizontal="left" vertical="center" wrapText="1"/>
      <protection locked="0"/>
    </xf>
    <xf numFmtId="0" fontId="50" fillId="0" borderId="1" xfId="1" applyFont="1" applyBorder="1" applyAlignment="1" applyProtection="1">
      <alignment horizontal="left" vertical="center" wrapText="1"/>
      <protection locked="0"/>
    </xf>
    <xf numFmtId="0" fontId="50" fillId="0" borderId="1" xfId="1" applyFont="1" applyBorder="1" applyAlignment="1" applyProtection="1">
      <alignment horizontal="center" vertical="center" wrapText="1"/>
      <protection locked="0"/>
    </xf>
    <xf numFmtId="165" fontId="50" fillId="0" borderId="1" xfId="1" applyNumberFormat="1" applyFont="1" applyBorder="1" applyAlignment="1" applyProtection="1">
      <alignment vertical="center"/>
      <protection locked="0"/>
    </xf>
    <xf numFmtId="4" fontId="50" fillId="0" borderId="1" xfId="1" applyNumberFormat="1" applyFont="1" applyBorder="1" applyAlignment="1" applyProtection="1">
      <alignment vertical="center"/>
      <protection locked="0"/>
    </xf>
    <xf numFmtId="0" fontId="50" fillId="0" borderId="22" xfId="1" applyFont="1" applyBorder="1" applyAlignment="1" applyProtection="1">
      <alignment horizontal="left" vertical="center" wrapText="1"/>
      <protection locked="0"/>
    </xf>
    <xf numFmtId="0" fontId="28" fillId="0" borderId="0" xfId="1" applyFont="1"/>
    <xf numFmtId="0" fontId="49" fillId="0" borderId="0" xfId="0" applyFont="1" applyBorder="1" applyAlignment="1">
      <alignment horizontal="left" vertical="center" wrapText="1"/>
    </xf>
    <xf numFmtId="165" fontId="49" fillId="0" borderId="0" xfId="0" applyNumberFormat="1" applyFont="1" applyBorder="1" applyAlignment="1">
      <alignment vertical="center"/>
    </xf>
    <xf numFmtId="0" fontId="28" fillId="0" borderId="20" xfId="1" applyFont="1" applyBorder="1"/>
    <xf numFmtId="165" fontId="28" fillId="0" borderId="1" xfId="1" applyNumberFormat="1" applyFont="1" applyFill="1" applyBorder="1" applyAlignment="1" applyProtection="1">
      <alignment horizontal="center" vertical="center"/>
      <protection locked="0"/>
    </xf>
    <xf numFmtId="0" fontId="28" fillId="0" borderId="1" xfId="1" applyFont="1" applyFill="1" applyBorder="1" applyAlignment="1" applyProtection="1">
      <alignment horizontal="right" vertical="center" wrapText="1"/>
      <protection locked="0"/>
    </xf>
    <xf numFmtId="0" fontId="28" fillId="0" borderId="1" xfId="1" applyFont="1" applyBorder="1" applyAlignment="1" applyProtection="1">
      <alignment horizontal="right" vertical="center" wrapText="1"/>
      <protection locked="0"/>
    </xf>
    <xf numFmtId="4" fontId="28" fillId="0" borderId="22" xfId="1" applyNumberFormat="1" applyFont="1" applyBorder="1" applyAlignment="1" applyProtection="1">
      <alignment vertical="center"/>
      <protection locked="0"/>
    </xf>
    <xf numFmtId="49" fontId="28" fillId="0" borderId="1" xfId="1" applyNumberFormat="1" applyFont="1" applyFill="1" applyBorder="1" applyAlignment="1" applyProtection="1">
      <alignment horizontal="left" vertical="center" wrapText="1"/>
      <protection locked="0"/>
    </xf>
    <xf numFmtId="0" fontId="28" fillId="0" borderId="1" xfId="1" applyFont="1" applyFill="1" applyBorder="1" applyAlignment="1" applyProtection="1">
      <alignment horizontal="center" vertical="center" wrapText="1"/>
      <protection locked="0"/>
    </xf>
    <xf numFmtId="0" fontId="28" fillId="0" borderId="22" xfId="1" applyFont="1" applyFill="1" applyBorder="1" applyAlignment="1" applyProtection="1">
      <alignment horizontal="left" vertical="center" wrapText="1"/>
      <protection locked="0"/>
    </xf>
    <xf numFmtId="0" fontId="46" fillId="0" borderId="0" xfId="1" applyFont="1" applyFill="1" applyBorder="1" applyAlignment="1">
      <alignment horizontal="left" vertical="center"/>
    </xf>
    <xf numFmtId="0" fontId="46" fillId="0" borderId="0" xfId="1" applyFont="1" applyFill="1" applyBorder="1" applyAlignment="1">
      <alignment horizontal="left" vertical="center" wrapText="1"/>
    </xf>
    <xf numFmtId="0" fontId="46" fillId="0" borderId="0" xfId="1" applyFont="1" applyFill="1" applyBorder="1" applyAlignment="1">
      <alignment vertical="center"/>
    </xf>
    <xf numFmtId="165" fontId="46" fillId="0" borderId="0" xfId="1" applyNumberFormat="1" applyFont="1" applyFill="1" applyBorder="1" applyAlignment="1">
      <alignment horizontal="right" vertical="center"/>
    </xf>
    <xf numFmtId="0" fontId="46" fillId="0" borderId="20" xfId="1" applyFont="1" applyFill="1" applyBorder="1" applyAlignment="1">
      <alignment vertical="center"/>
    </xf>
    <xf numFmtId="0" fontId="50" fillId="0" borderId="0" xfId="1" applyFont="1" applyBorder="1" applyAlignment="1">
      <alignment vertical="center"/>
    </xf>
    <xf numFmtId="0" fontId="50" fillId="0" borderId="1" xfId="1" applyFont="1" applyBorder="1" applyAlignment="1">
      <alignment horizontal="left" vertical="center"/>
    </xf>
    <xf numFmtId="0" fontId="50" fillId="0" borderId="0" xfId="1" applyFont="1" applyAlignment="1">
      <alignment horizontal="center" vertical="center"/>
    </xf>
    <xf numFmtId="0" fontId="49" fillId="0" borderId="0" xfId="1" applyFont="1" applyBorder="1" applyAlignment="1">
      <alignment horizontal="left" vertical="center"/>
    </xf>
    <xf numFmtId="0" fontId="49" fillId="0" borderId="0" xfId="1" applyFont="1" applyBorder="1" applyAlignment="1">
      <alignment horizontal="left" vertical="center" wrapText="1"/>
    </xf>
    <xf numFmtId="0" fontId="49" fillId="0" borderId="0" xfId="1" applyFont="1" applyBorder="1" applyAlignment="1">
      <alignment vertical="center"/>
    </xf>
    <xf numFmtId="0" fontId="49" fillId="0" borderId="20" xfId="1" applyFont="1" applyBorder="1" applyAlignment="1">
      <alignment vertical="center"/>
    </xf>
    <xf numFmtId="0" fontId="49" fillId="0" borderId="3" xfId="1" applyFont="1" applyBorder="1" applyAlignment="1">
      <alignment vertical="center"/>
    </xf>
    <xf numFmtId="0" fontId="49" fillId="0" borderId="0" xfId="1" applyFont="1" applyAlignment="1">
      <alignment vertical="center"/>
    </xf>
    <xf numFmtId="0" fontId="49" fillId="0" borderId="2" xfId="1" applyFont="1" applyBorder="1" applyAlignment="1">
      <alignment vertical="center"/>
    </xf>
    <xf numFmtId="165" fontId="49" fillId="0" borderId="0" xfId="1" applyNumberFormat="1" applyFont="1" applyBorder="1" applyAlignment="1">
      <alignment vertical="center"/>
    </xf>
    <xf numFmtId="0" fontId="50" fillId="0" borderId="1" xfId="1" applyFont="1" applyFill="1" applyBorder="1" applyAlignment="1" applyProtection="1">
      <alignment horizontal="center" vertical="center"/>
      <protection locked="0"/>
    </xf>
    <xf numFmtId="49" fontId="50" fillId="0" borderId="1" xfId="1" applyNumberFormat="1" applyFont="1" applyFill="1" applyBorder="1" applyAlignment="1" applyProtection="1">
      <alignment horizontal="left" vertical="center" wrapText="1"/>
      <protection locked="0"/>
    </xf>
    <xf numFmtId="0" fontId="50" fillId="0" borderId="1" xfId="1" applyFont="1" applyFill="1" applyBorder="1" applyAlignment="1" applyProtection="1">
      <alignment horizontal="left" vertical="center" wrapText="1"/>
      <protection locked="0"/>
    </xf>
    <xf numFmtId="0" fontId="50" fillId="0" borderId="1" xfId="1" applyFont="1" applyFill="1" applyBorder="1" applyAlignment="1" applyProtection="1">
      <alignment horizontal="center" vertical="center" wrapText="1"/>
      <protection locked="0"/>
    </xf>
    <xf numFmtId="165" fontId="50" fillId="0" borderId="1" xfId="1" applyNumberFormat="1" applyFont="1" applyFill="1" applyBorder="1" applyAlignment="1" applyProtection="1">
      <alignment vertical="center"/>
      <protection locked="0"/>
    </xf>
    <xf numFmtId="4" fontId="50" fillId="0" borderId="1" xfId="1" applyNumberFormat="1" applyFont="1" applyFill="1" applyBorder="1" applyAlignment="1" applyProtection="1">
      <alignment vertical="center"/>
      <protection locked="0"/>
    </xf>
    <xf numFmtId="0" fontId="50" fillId="0" borderId="22" xfId="1" applyFont="1" applyFill="1" applyBorder="1" applyAlignment="1" applyProtection="1">
      <alignment horizontal="left" vertical="center" wrapText="1"/>
      <protection locked="0"/>
    </xf>
    <xf numFmtId="0" fontId="49" fillId="0" borderId="0" xfId="1" applyFont="1" applyFill="1" applyBorder="1" applyAlignment="1">
      <alignment horizontal="left" vertical="center"/>
    </xf>
    <xf numFmtId="0" fontId="49" fillId="0" borderId="0" xfId="1" applyFont="1" applyFill="1" applyBorder="1" applyAlignment="1">
      <alignment horizontal="left" vertical="center" wrapText="1"/>
    </xf>
    <xf numFmtId="165" fontId="49" fillId="0" borderId="0" xfId="1" applyNumberFormat="1" applyFont="1" applyFill="1" applyBorder="1" applyAlignment="1">
      <alignment vertical="center"/>
    </xf>
    <xf numFmtId="0" fontId="49" fillId="0" borderId="20" xfId="1" applyFont="1" applyFill="1" applyBorder="1" applyAlignment="1">
      <alignment vertical="center"/>
    </xf>
    <xf numFmtId="0" fontId="48" fillId="0" borderId="0" xfId="1" applyFont="1" applyFill="1" applyBorder="1" applyAlignment="1">
      <alignment horizontal="left" vertical="center"/>
    </xf>
    <xf numFmtId="0" fontId="47" fillId="0" borderId="0" xfId="1" applyFont="1" applyFill="1" applyBorder="1" applyAlignment="1">
      <alignment horizontal="left" vertical="center" wrapText="1"/>
    </xf>
    <xf numFmtId="165" fontId="47" fillId="0" borderId="0" xfId="1" applyNumberFormat="1" applyFont="1" applyFill="1" applyBorder="1" applyAlignment="1">
      <alignment horizontal="right" vertical="center" wrapText="1"/>
    </xf>
    <xf numFmtId="0" fontId="48" fillId="0" borderId="20" xfId="1" applyFont="1" applyFill="1" applyBorder="1" applyAlignment="1">
      <alignment vertical="center"/>
    </xf>
    <xf numFmtId="0" fontId="48" fillId="0" borderId="5" xfId="1" applyFont="1" applyBorder="1" applyAlignment="1">
      <alignment vertical="center"/>
    </xf>
    <xf numFmtId="0" fontId="48" fillId="0" borderId="6" xfId="1" applyFont="1" applyBorder="1" applyAlignment="1">
      <alignment vertical="center"/>
    </xf>
    <xf numFmtId="0" fontId="48" fillId="0" borderId="7" xfId="1" applyFont="1" applyBorder="1" applyAlignment="1">
      <alignment vertical="center"/>
    </xf>
    <xf numFmtId="0" fontId="45" fillId="0" borderId="13" xfId="1" applyFont="1" applyBorder="1" applyAlignment="1">
      <alignment horizontal="center" vertical="center" wrapText="1"/>
    </xf>
    <xf numFmtId="0" fontId="45" fillId="0" borderId="12" xfId="1" applyFont="1" applyBorder="1" applyAlignment="1">
      <alignment horizontal="center" vertical="center" wrapText="1"/>
    </xf>
    <xf numFmtId="0" fontId="45" fillId="0" borderId="11" xfId="1" applyFont="1" applyBorder="1" applyAlignment="1">
      <alignment horizontal="center" vertical="center" wrapText="1"/>
    </xf>
    <xf numFmtId="0" fontId="52" fillId="0" borderId="0" xfId="1" applyFont="1" applyFill="1" applyBorder="1" applyAlignment="1">
      <alignment horizontal="left" vertical="center"/>
    </xf>
    <xf numFmtId="0" fontId="45" fillId="0" borderId="0" xfId="1" applyFont="1" applyBorder="1" applyAlignment="1">
      <alignment horizontal="left" vertical="center"/>
    </xf>
    <xf numFmtId="0" fontId="51" fillId="0" borderId="4" xfId="0" applyFont="1" applyBorder="1" applyAlignment="1" applyProtection="1">
      <alignment horizontal="center" vertical="center"/>
      <protection locked="0"/>
    </xf>
    <xf numFmtId="49" fontId="51" fillId="0" borderId="4" xfId="0" applyNumberFormat="1" applyFont="1" applyBorder="1" applyAlignment="1" applyProtection="1">
      <alignment horizontal="left" vertical="center" wrapText="1"/>
      <protection locked="0"/>
    </xf>
    <xf numFmtId="0" fontId="51" fillId="0" borderId="4" xfId="0" applyFont="1" applyBorder="1" applyAlignment="1" applyProtection="1">
      <alignment horizontal="left" vertical="center" wrapText="1"/>
      <protection locked="0"/>
    </xf>
    <xf numFmtId="0" fontId="51" fillId="0" borderId="4" xfId="0" applyFont="1" applyBorder="1" applyAlignment="1" applyProtection="1">
      <alignment horizontal="center" vertical="center" wrapText="1"/>
      <protection locked="0"/>
    </xf>
    <xf numFmtId="165" fontId="51" fillId="0" borderId="4" xfId="0" applyNumberFormat="1" applyFont="1" applyBorder="1" applyAlignment="1" applyProtection="1">
      <alignment vertical="center"/>
      <protection locked="0"/>
    </xf>
    <xf numFmtId="4" fontId="51" fillId="0" borderId="4" xfId="0" applyNumberFormat="1" applyFont="1" applyBorder="1" applyAlignment="1" applyProtection="1">
      <alignment vertical="center"/>
      <protection locked="0"/>
    </xf>
    <xf numFmtId="0" fontId="45" fillId="0" borderId="0" xfId="1" applyFont="1" applyFill="1" applyBorder="1" applyAlignment="1">
      <alignment horizontal="left" vertical="center"/>
    </xf>
    <xf numFmtId="0" fontId="53" fillId="0" borderId="0" xfId="1" applyFont="1" applyBorder="1" applyAlignment="1">
      <alignment horizontal="left"/>
    </xf>
    <xf numFmtId="0" fontId="53" fillId="0" borderId="0" xfId="1" applyFont="1" applyFill="1" applyBorder="1" applyAlignment="1">
      <alignment horizontal="left"/>
    </xf>
    <xf numFmtId="0" fontId="54" fillId="0" borderId="0" xfId="1" applyFont="1" applyBorder="1" applyAlignment="1">
      <alignment horizontal="left"/>
    </xf>
    <xf numFmtId="0" fontId="42" fillId="0" borderId="0" xfId="0" applyFont="1" applyAlignment="1">
      <alignment wrapText="1"/>
    </xf>
    <xf numFmtId="164" fontId="42" fillId="0" borderId="0" xfId="0" applyNumberFormat="1" applyFont="1" applyFill="1"/>
    <xf numFmtId="0" fontId="42" fillId="0" borderId="0" xfId="0" applyFont="1" applyFill="1"/>
    <xf numFmtId="164" fontId="42" fillId="0" borderId="0" xfId="0" applyNumberFormat="1" applyFont="1"/>
    <xf numFmtId="0" fontId="42" fillId="0" borderId="0" xfId="0" applyFont="1" applyFill="1" applyBorder="1" applyAlignment="1">
      <alignment wrapText="1"/>
    </xf>
    <xf numFmtId="164" fontId="42" fillId="0" borderId="0" xfId="0" applyNumberFormat="1" applyFont="1" applyFill="1" applyBorder="1"/>
    <xf numFmtId="0" fontId="42" fillId="0" borderId="0" xfId="0" applyFont="1" applyFill="1" applyBorder="1"/>
    <xf numFmtId="0" fontId="50" fillId="0" borderId="4" xfId="0" applyFont="1" applyBorder="1" applyAlignment="1" applyProtection="1">
      <alignment horizontal="center" vertical="center"/>
      <protection locked="0"/>
    </xf>
    <xf numFmtId="49" fontId="50" fillId="0" borderId="4" xfId="0" applyNumberFormat="1" applyFont="1" applyBorder="1" applyAlignment="1" applyProtection="1">
      <alignment horizontal="left" vertical="center" wrapText="1"/>
      <protection locked="0"/>
    </xf>
    <xf numFmtId="0" fontId="50" fillId="0" borderId="4" xfId="0" applyFont="1" applyBorder="1" applyAlignment="1" applyProtection="1">
      <alignment horizontal="left" vertical="center" wrapText="1"/>
      <protection locked="0"/>
    </xf>
    <xf numFmtId="0" fontId="50" fillId="0" borderId="4" xfId="0" applyFont="1" applyBorder="1" applyAlignment="1" applyProtection="1">
      <alignment horizontal="center" vertical="center" wrapText="1"/>
      <protection locked="0"/>
    </xf>
    <xf numFmtId="165" fontId="50" fillId="0" borderId="4" xfId="0" applyNumberFormat="1" applyFont="1" applyBorder="1" applyAlignment="1" applyProtection="1">
      <alignment vertical="center"/>
      <protection locked="0"/>
    </xf>
    <xf numFmtId="4" fontId="50" fillId="0" borderId="4" xfId="0" applyNumberFormat="1" applyFont="1" applyBorder="1" applyAlignment="1" applyProtection="1">
      <alignment vertical="center"/>
      <protection locked="0"/>
    </xf>
    <xf numFmtId="0" fontId="27" fillId="0" borderId="4" xfId="0" applyFont="1" applyBorder="1" applyAlignment="1">
      <alignment horizontal="left" vertical="center" wrapText="1"/>
    </xf>
    <xf numFmtId="0" fontId="51" fillId="0" borderId="0" xfId="0" applyFont="1" applyAlignment="1">
      <alignment vertical="center"/>
    </xf>
    <xf numFmtId="0" fontId="28" fillId="0" borderId="0" xfId="0" applyFont="1" applyFill="1" applyBorder="1"/>
    <xf numFmtId="4" fontId="28" fillId="0" borderId="0" xfId="0" applyNumberFormat="1" applyFont="1" applyFill="1" applyBorder="1"/>
    <xf numFmtId="0" fontId="51" fillId="0" borderId="0" xfId="0" applyFont="1" applyBorder="1" applyAlignment="1">
      <alignment vertical="center"/>
    </xf>
    <xf numFmtId="0" fontId="45" fillId="0" borderId="0" xfId="0" applyFont="1" applyBorder="1" applyAlignment="1">
      <alignment horizontal="left" vertical="center"/>
    </xf>
    <xf numFmtId="0" fontId="28" fillId="0" borderId="0" xfId="1" applyFont="1" applyBorder="1" applyAlignment="1">
      <alignment horizontal="left" vertical="center"/>
    </xf>
    <xf numFmtId="0" fontId="28" fillId="0" borderId="0" xfId="1" applyFont="1" applyBorder="1" applyAlignment="1">
      <alignment horizontal="left" vertical="center" wrapText="1"/>
    </xf>
    <xf numFmtId="165" fontId="28" fillId="0" borderId="0" xfId="1" applyNumberFormat="1" applyFont="1" applyBorder="1" applyAlignment="1">
      <alignment vertical="center"/>
    </xf>
    <xf numFmtId="0" fontId="28" fillId="0" borderId="0" xfId="1" applyFont="1" applyBorder="1" applyAlignment="1">
      <alignment horizontal="center" vertical="center"/>
    </xf>
    <xf numFmtId="4" fontId="53" fillId="0" borderId="0" xfId="1" applyNumberFormat="1" applyFont="1" applyBorder="1"/>
    <xf numFmtId="4" fontId="54" fillId="0" borderId="0" xfId="1" applyNumberFormat="1" applyFont="1" applyBorder="1"/>
    <xf numFmtId="0" fontId="50" fillId="0" borderId="4" xfId="0" applyFont="1" applyBorder="1" applyAlignment="1" applyProtection="1">
      <alignment horizontal="left" vertical="center"/>
      <protection locked="0"/>
    </xf>
    <xf numFmtId="0" fontId="50" fillId="0" borderId="0" xfId="0" applyFont="1" applyBorder="1" applyAlignment="1">
      <alignment vertical="center"/>
    </xf>
    <xf numFmtId="0" fontId="36" fillId="0" borderId="19" xfId="0" applyFont="1" applyBorder="1" applyAlignment="1">
      <alignment vertical="center"/>
    </xf>
    <xf numFmtId="0" fontId="46" fillId="0" borderId="0" xfId="0" applyFont="1" applyBorder="1" applyAlignment="1">
      <alignment horizontal="left" vertical="center"/>
    </xf>
    <xf numFmtId="0" fontId="46" fillId="0" borderId="0" xfId="0" applyFont="1" applyBorder="1" applyAlignment="1">
      <alignment horizontal="left" vertical="center" wrapText="1"/>
    </xf>
    <xf numFmtId="0" fontId="46" fillId="0" borderId="0" xfId="0" applyFont="1" applyBorder="1" applyAlignment="1">
      <alignment horizontal="right" vertical="center"/>
    </xf>
    <xf numFmtId="0" fontId="46" fillId="0" borderId="20" xfId="0" applyFont="1" applyBorder="1" applyAlignment="1">
      <alignment vertical="center"/>
    </xf>
    <xf numFmtId="0" fontId="0" fillId="0" borderId="19" xfId="0" applyFont="1" applyBorder="1" applyAlignment="1" applyProtection="1">
      <alignment vertical="center"/>
      <protection locked="0"/>
    </xf>
    <xf numFmtId="0" fontId="51" fillId="0" borderId="35" xfId="0" applyFont="1" applyBorder="1" applyAlignment="1" applyProtection="1">
      <alignment horizontal="left" vertical="center" wrapText="1"/>
      <protection locked="0"/>
    </xf>
    <xf numFmtId="0" fontId="37" fillId="0" borderId="19" xfId="0" applyFont="1" applyBorder="1" applyAlignment="1">
      <alignment vertical="center"/>
    </xf>
    <xf numFmtId="0" fontId="49" fillId="0" borderId="0" xfId="0" applyFont="1" applyBorder="1" applyAlignment="1">
      <alignment horizontal="left" vertical="center"/>
    </xf>
    <xf numFmtId="0" fontId="49" fillId="0" borderId="20" xfId="0" applyFont="1" applyBorder="1" applyAlignment="1">
      <alignment vertical="center"/>
    </xf>
    <xf numFmtId="0" fontId="38" fillId="0" borderId="19" xfId="0" applyFont="1" applyBorder="1" applyAlignment="1">
      <alignment vertical="center"/>
    </xf>
    <xf numFmtId="0" fontId="48" fillId="0" borderId="0" xfId="0" applyFont="1" applyBorder="1" applyAlignment="1">
      <alignment horizontal="left" vertical="center"/>
    </xf>
    <xf numFmtId="0" fontId="48" fillId="0" borderId="20" xfId="0" applyFont="1" applyBorder="1" applyAlignment="1">
      <alignment vertical="center"/>
    </xf>
    <xf numFmtId="0" fontId="46" fillId="0" borderId="0" xfId="0" applyFont="1" applyFill="1" applyBorder="1" applyAlignment="1">
      <alignment horizontal="left" vertical="center" wrapText="1"/>
    </xf>
    <xf numFmtId="0" fontId="41" fillId="0" borderId="19" xfId="0" applyFont="1" applyBorder="1" applyAlignment="1"/>
    <xf numFmtId="0" fontId="41" fillId="0" borderId="0" xfId="0" applyFont="1" applyBorder="1" applyAlignment="1">
      <alignment horizontal="left"/>
    </xf>
    <xf numFmtId="0" fontId="53" fillId="0" borderId="0" xfId="0" applyFont="1" applyBorder="1" applyAlignment="1">
      <alignment horizontal="left"/>
    </xf>
    <xf numFmtId="4" fontId="53" fillId="0" borderId="0" xfId="0" applyNumberFormat="1" applyFont="1" applyBorder="1" applyAlignment="1"/>
    <xf numFmtId="0" fontId="41" fillId="0" borderId="20" xfId="0" applyFont="1" applyBorder="1" applyAlignment="1"/>
    <xf numFmtId="0" fontId="51" fillId="0" borderId="19" xfId="0" applyFont="1" applyBorder="1" applyAlignment="1" applyProtection="1">
      <alignment vertical="center"/>
      <protection locked="0"/>
    </xf>
    <xf numFmtId="0" fontId="46" fillId="0" borderId="19" xfId="0" applyFont="1" applyBorder="1" applyAlignment="1">
      <alignment vertical="center"/>
    </xf>
    <xf numFmtId="0" fontId="50" fillId="0" borderId="35" xfId="0" applyFont="1" applyBorder="1" applyAlignment="1" applyProtection="1">
      <alignment horizontal="left" vertical="center" wrapText="1"/>
      <protection locked="0"/>
    </xf>
    <xf numFmtId="0" fontId="49" fillId="0" borderId="19" xfId="0" applyFont="1" applyBorder="1" applyAlignment="1">
      <alignment vertical="center"/>
    </xf>
    <xf numFmtId="0" fontId="51" fillId="0" borderId="24" xfId="0" applyFont="1" applyBorder="1" applyAlignment="1" applyProtection="1">
      <alignment vertical="center"/>
      <protection locked="0"/>
    </xf>
    <xf numFmtId="4" fontId="55" fillId="0" borderId="0" xfId="1" applyNumberFormat="1" applyFont="1" applyBorder="1"/>
    <xf numFmtId="0" fontId="46" fillId="0" borderId="0" xfId="0" applyFont="1" applyFill="1" applyBorder="1" applyAlignment="1">
      <alignment vertical="center"/>
    </xf>
    <xf numFmtId="0" fontId="51" fillId="0" borderId="4" xfId="0" applyFont="1" applyFill="1" applyBorder="1" applyAlignment="1" applyProtection="1">
      <alignment horizontal="center" vertical="center"/>
      <protection locked="0"/>
    </xf>
    <xf numFmtId="0" fontId="49" fillId="0" borderId="0" xfId="0" applyFont="1" applyFill="1" applyBorder="1" applyAlignment="1">
      <alignment vertical="center"/>
    </xf>
    <xf numFmtId="0" fontId="48" fillId="0" borderId="0" xfId="0" applyFont="1" applyFill="1" applyBorder="1" applyAlignment="1">
      <alignment vertical="center"/>
    </xf>
    <xf numFmtId="0" fontId="41" fillId="0" borderId="0" xfId="0" applyFont="1" applyFill="1" applyBorder="1" applyAlignment="1"/>
    <xf numFmtId="0" fontId="50" fillId="0" borderId="4" xfId="0" applyFont="1" applyFill="1" applyBorder="1" applyAlignment="1" applyProtection="1">
      <alignment horizontal="center" vertical="center"/>
      <protection locked="0"/>
    </xf>
    <xf numFmtId="0" fontId="28" fillId="0" borderId="25" xfId="1" applyFont="1" applyFill="1" applyBorder="1" applyAlignment="1" applyProtection="1">
      <alignment horizontal="center" vertical="center"/>
      <protection locked="0"/>
    </xf>
    <xf numFmtId="0" fontId="28" fillId="0" borderId="25" xfId="1" applyFont="1" applyBorder="1" applyAlignment="1" applyProtection="1">
      <alignment horizontal="center" vertical="center"/>
      <protection locked="0"/>
    </xf>
    <xf numFmtId="49" fontId="28" fillId="0" borderId="25" xfId="1" applyNumberFormat="1" applyFont="1" applyBorder="1" applyAlignment="1" applyProtection="1">
      <alignment horizontal="left" vertical="center" wrapText="1"/>
      <protection locked="0"/>
    </xf>
    <xf numFmtId="0" fontId="28" fillId="0" borderId="25" xfId="1" applyFont="1" applyFill="1" applyBorder="1" applyAlignment="1" applyProtection="1">
      <alignment horizontal="left" vertical="center" wrapText="1"/>
      <protection locked="0"/>
    </xf>
    <xf numFmtId="0" fontId="28" fillId="0" borderId="25" xfId="1" applyFont="1" applyBorder="1" applyAlignment="1" applyProtection="1">
      <alignment horizontal="center" vertical="center" wrapText="1"/>
      <protection locked="0"/>
    </xf>
    <xf numFmtId="165" fontId="28" fillId="0" borderId="25" xfId="1" applyNumberFormat="1" applyFont="1" applyBorder="1" applyAlignment="1" applyProtection="1">
      <alignment vertical="center"/>
      <protection locked="0"/>
    </xf>
    <xf numFmtId="4" fontId="28" fillId="0" borderId="25" xfId="1" applyNumberFormat="1" applyFont="1" applyBorder="1" applyAlignment="1" applyProtection="1">
      <alignment vertical="center"/>
      <protection locked="0"/>
    </xf>
    <xf numFmtId="0" fontId="28" fillId="0" borderId="26" xfId="1" applyFont="1" applyBorder="1" applyAlignment="1" applyProtection="1">
      <alignment horizontal="left" vertical="center" wrapText="1"/>
      <protection locked="0"/>
    </xf>
    <xf numFmtId="0" fontId="46" fillId="0" borderId="0" xfId="0" applyFont="1" applyFill="1" applyBorder="1" applyAlignment="1">
      <alignment horizontal="center" vertical="center"/>
    </xf>
    <xf numFmtId="0" fontId="1" fillId="0" borderId="0" xfId="1" applyFont="1"/>
    <xf numFmtId="0" fontId="50" fillId="0" borderId="0" xfId="0" applyFont="1" applyFill="1" applyBorder="1" applyAlignment="1">
      <alignment vertical="center"/>
    </xf>
    <xf numFmtId="0" fontId="46" fillId="0" borderId="0" xfId="0" applyFont="1" applyBorder="1" applyAlignment="1">
      <alignment horizontal="center" vertical="center"/>
    </xf>
    <xf numFmtId="0" fontId="23" fillId="0" borderId="0" xfId="2" applyAlignment="1">
      <alignment vertical="center"/>
    </xf>
    <xf numFmtId="0" fontId="57" fillId="0" borderId="1" xfId="1" applyFont="1" applyFill="1" applyBorder="1" applyAlignment="1" applyProtection="1">
      <alignment horizontal="center" vertical="center"/>
      <protection locked="0"/>
    </xf>
    <xf numFmtId="0" fontId="56" fillId="0" borderId="1" xfId="1" applyFont="1" applyFill="1" applyBorder="1" applyAlignment="1" applyProtection="1">
      <alignment horizontal="center" vertical="center"/>
      <protection locked="0"/>
    </xf>
    <xf numFmtId="0" fontId="56" fillId="0" borderId="1" xfId="1" applyFont="1" applyBorder="1" applyAlignment="1" applyProtection="1">
      <alignment horizontal="center" vertical="center"/>
      <protection locked="0"/>
    </xf>
    <xf numFmtId="49" fontId="56" fillId="0" borderId="1" xfId="1" applyNumberFormat="1" applyFont="1" applyBorder="1" applyAlignment="1" applyProtection="1">
      <alignment horizontal="left" vertical="center" wrapText="1"/>
      <protection locked="0"/>
    </xf>
    <xf numFmtId="0" fontId="56" fillId="0" borderId="1" xfId="1" applyFont="1" applyFill="1" applyBorder="1" applyAlignment="1" applyProtection="1">
      <alignment horizontal="left" vertical="center" wrapText="1"/>
      <protection locked="0"/>
    </xf>
    <xf numFmtId="0" fontId="56" fillId="0" borderId="1" xfId="1" applyFont="1" applyBorder="1" applyAlignment="1" applyProtection="1">
      <alignment horizontal="center" vertical="center" wrapText="1"/>
      <protection locked="0"/>
    </xf>
    <xf numFmtId="165" fontId="56" fillId="0" borderId="1" xfId="1" applyNumberFormat="1" applyFont="1" applyBorder="1" applyAlignment="1" applyProtection="1">
      <alignment vertical="center"/>
      <protection locked="0"/>
    </xf>
    <xf numFmtId="4" fontId="56" fillId="0" borderId="1" xfId="1" applyNumberFormat="1" applyFont="1" applyBorder="1" applyAlignment="1" applyProtection="1">
      <alignment vertical="center"/>
      <protection locked="0"/>
    </xf>
    <xf numFmtId="0" fontId="56" fillId="0" borderId="22" xfId="1" applyFont="1" applyBorder="1" applyAlignment="1" applyProtection="1">
      <alignment horizontal="left" vertical="center" wrapText="1"/>
      <protection locked="0"/>
    </xf>
    <xf numFmtId="165" fontId="58" fillId="0" borderId="1" xfId="1" applyNumberFormat="1" applyFont="1" applyFill="1" applyBorder="1" applyAlignment="1" applyProtection="1">
      <alignment vertical="center"/>
      <protection locked="0"/>
    </xf>
    <xf numFmtId="0" fontId="1" fillId="0" borderId="0" xfId="1" applyFont="1" applyBorder="1" applyAlignment="1">
      <alignment vertical="center"/>
    </xf>
    <xf numFmtId="0" fontId="41" fillId="0" borderId="3" xfId="1" applyFont="1" applyFill="1" applyBorder="1"/>
    <xf numFmtId="0" fontId="41" fillId="0" borderId="0" xfId="1" applyFont="1" applyFill="1"/>
    <xf numFmtId="166" fontId="41" fillId="0" borderId="0" xfId="1" applyNumberFormat="1" applyFont="1" applyFill="1"/>
    <xf numFmtId="166" fontId="41" fillId="0" borderId="2" xfId="1" applyNumberFormat="1" applyFont="1" applyFill="1" applyBorder="1"/>
    <xf numFmtId="0" fontId="50" fillId="0" borderId="0" xfId="1" applyFont="1" applyFill="1" applyBorder="1" applyAlignment="1">
      <alignment vertical="center"/>
    </xf>
    <xf numFmtId="0" fontId="51" fillId="0" borderId="0" xfId="0" applyFont="1" applyFill="1" applyBorder="1" applyAlignment="1">
      <alignment vertical="center"/>
    </xf>
    <xf numFmtId="0" fontId="15" fillId="0" borderId="0" xfId="1" applyFont="1" applyBorder="1" applyAlignment="1">
      <alignment horizontal="left" vertical="center" wrapText="1"/>
    </xf>
    <xf numFmtId="0" fontId="1" fillId="0" borderId="16" xfId="1" applyFont="1" applyBorder="1" applyAlignment="1">
      <alignment horizontal="center" vertical="center" wrapText="1"/>
    </xf>
    <xf numFmtId="0" fontId="28" fillId="0" borderId="36" xfId="1" applyFont="1" applyFill="1" applyBorder="1" applyAlignment="1">
      <alignment horizontal="center" vertical="center" wrapText="1"/>
    </xf>
    <xf numFmtId="0" fontId="28" fillId="2" borderId="37" xfId="1" applyFont="1" applyFill="1" applyBorder="1" applyAlignment="1">
      <alignment horizontal="center" vertical="center" wrapText="1"/>
    </xf>
    <xf numFmtId="0" fontId="51" fillId="2" borderId="37" xfId="1" applyFont="1" applyFill="1" applyBorder="1" applyAlignment="1">
      <alignment horizontal="center" vertical="center" wrapText="1"/>
    </xf>
    <xf numFmtId="0" fontId="28" fillId="2" borderId="38" xfId="1" applyFont="1" applyFill="1" applyBorder="1" applyAlignment="1">
      <alignment horizontal="center" vertical="center" wrapText="1"/>
    </xf>
    <xf numFmtId="0" fontId="46" fillId="0" borderId="21" xfId="0" applyFont="1" applyBorder="1" applyAlignment="1">
      <alignment horizontal="left" vertical="center" wrapText="1"/>
    </xf>
    <xf numFmtId="0" fontId="28" fillId="6" borderId="1" xfId="1" applyFont="1" applyFill="1" applyBorder="1" applyAlignment="1" applyProtection="1">
      <alignment horizontal="center" vertical="center"/>
      <protection locked="0"/>
    </xf>
    <xf numFmtId="49" fontId="28" fillId="6" borderId="1" xfId="1" applyNumberFormat="1" applyFont="1" applyFill="1" applyBorder="1" applyAlignment="1" applyProtection="1">
      <alignment horizontal="left" vertical="center" wrapText="1"/>
      <protection locked="0"/>
    </xf>
    <xf numFmtId="0" fontId="28" fillId="6" borderId="1" xfId="1" applyFont="1" applyFill="1" applyBorder="1" applyAlignment="1" applyProtection="1">
      <alignment horizontal="left" vertical="center" wrapText="1"/>
      <protection locked="0"/>
    </xf>
    <xf numFmtId="0" fontId="28" fillId="6" borderId="1" xfId="1" applyFont="1" applyFill="1" applyBorder="1" applyAlignment="1" applyProtection="1">
      <alignment horizontal="center" vertical="center" wrapText="1"/>
      <protection locked="0"/>
    </xf>
    <xf numFmtId="165" fontId="28" fillId="6" borderId="1" xfId="1" applyNumberFormat="1" applyFont="1" applyFill="1" applyBorder="1" applyAlignment="1" applyProtection="1">
      <alignment vertical="center"/>
      <protection locked="0"/>
    </xf>
    <xf numFmtId="4" fontId="28" fillId="6" borderId="1" xfId="1" applyNumberFormat="1" applyFont="1" applyFill="1" applyBorder="1" applyAlignment="1" applyProtection="1">
      <alignment vertical="center"/>
      <protection locked="0"/>
    </xf>
    <xf numFmtId="0" fontId="28" fillId="6" borderId="22" xfId="1" applyFont="1" applyFill="1" applyBorder="1" applyAlignment="1" applyProtection="1">
      <alignment horizontal="left" vertical="center" wrapText="1"/>
      <protection locked="0"/>
    </xf>
    <xf numFmtId="0" fontId="28" fillId="6" borderId="0" xfId="1" applyFont="1" applyFill="1" applyBorder="1" applyAlignment="1">
      <alignment vertical="center"/>
    </xf>
    <xf numFmtId="0" fontId="45" fillId="6" borderId="0" xfId="1" applyFont="1" applyFill="1" applyBorder="1" applyAlignment="1">
      <alignment horizontal="left" vertical="center"/>
    </xf>
    <xf numFmtId="0" fontId="46" fillId="6" borderId="0" xfId="1" applyFont="1" applyFill="1" applyBorder="1" applyAlignment="1">
      <alignment horizontal="left" vertical="center"/>
    </xf>
    <xf numFmtId="0" fontId="46" fillId="6" borderId="0" xfId="1" applyFont="1" applyFill="1" applyBorder="1" applyAlignment="1">
      <alignment horizontal="left" vertical="center" wrapText="1"/>
    </xf>
    <xf numFmtId="0" fontId="46" fillId="6" borderId="0" xfId="1" applyFont="1" applyFill="1" applyBorder="1" applyAlignment="1">
      <alignment vertical="center"/>
    </xf>
    <xf numFmtId="0" fontId="46" fillId="6" borderId="0" xfId="1" applyFont="1" applyFill="1" applyBorder="1" applyAlignment="1">
      <alignment horizontal="right" vertical="center"/>
    </xf>
    <xf numFmtId="0" fontId="46" fillId="6" borderId="20" xfId="1" applyFont="1" applyFill="1" applyBorder="1" applyAlignment="1">
      <alignment vertical="center"/>
    </xf>
    <xf numFmtId="165" fontId="28" fillId="6" borderId="1" xfId="1" applyNumberFormat="1" applyFont="1" applyFill="1" applyBorder="1" applyAlignment="1" applyProtection="1">
      <alignment horizontal="center" vertical="center"/>
      <protection locked="0"/>
    </xf>
    <xf numFmtId="0" fontId="28" fillId="6" borderId="1" xfId="1" applyFont="1" applyFill="1" applyBorder="1" applyAlignment="1" applyProtection="1">
      <alignment horizontal="right" vertical="center" wrapText="1"/>
      <protection locked="0"/>
    </xf>
    <xf numFmtId="4" fontId="28" fillId="6" borderId="22" xfId="1" applyNumberFormat="1" applyFont="1" applyFill="1" applyBorder="1" applyAlignment="1" applyProtection="1">
      <alignment vertical="center"/>
      <protection locked="0"/>
    </xf>
    <xf numFmtId="0" fontId="56" fillId="6" borderId="1" xfId="1" applyFont="1" applyFill="1" applyBorder="1" applyAlignment="1" applyProtection="1">
      <alignment horizontal="center" vertical="center" wrapText="1"/>
      <protection locked="0"/>
    </xf>
    <xf numFmtId="0" fontId="50" fillId="6" borderId="1" xfId="1" applyFont="1" applyFill="1" applyBorder="1" applyAlignment="1" applyProtection="1">
      <alignment horizontal="center" vertical="center"/>
      <protection locked="0"/>
    </xf>
    <xf numFmtId="49" fontId="50" fillId="6" borderId="1" xfId="1" applyNumberFormat="1" applyFont="1" applyFill="1" applyBorder="1" applyAlignment="1" applyProtection="1">
      <alignment horizontal="left" vertical="center" wrapText="1"/>
      <protection locked="0"/>
    </xf>
    <xf numFmtId="0" fontId="50" fillId="6" borderId="1" xfId="1" applyFont="1" applyFill="1" applyBorder="1" applyAlignment="1" applyProtection="1">
      <alignment horizontal="left" vertical="center" wrapText="1"/>
      <protection locked="0"/>
    </xf>
    <xf numFmtId="0" fontId="50" fillId="6" borderId="1" xfId="1" applyFont="1" applyFill="1" applyBorder="1" applyAlignment="1" applyProtection="1">
      <alignment horizontal="center" vertical="center" wrapText="1"/>
      <protection locked="0"/>
    </xf>
    <xf numFmtId="165" fontId="50" fillId="6" borderId="1" xfId="1" applyNumberFormat="1" applyFont="1" applyFill="1" applyBorder="1" applyAlignment="1" applyProtection="1">
      <alignment vertical="center"/>
      <protection locked="0"/>
    </xf>
    <xf numFmtId="4" fontId="50" fillId="6" borderId="1" xfId="1" applyNumberFormat="1" applyFont="1" applyFill="1" applyBorder="1" applyAlignment="1" applyProtection="1">
      <alignment vertical="center"/>
      <protection locked="0"/>
    </xf>
    <xf numFmtId="165" fontId="33" fillId="6" borderId="1" xfId="1" applyNumberFormat="1" applyFont="1" applyFill="1" applyBorder="1" applyAlignment="1" applyProtection="1">
      <alignment vertical="center"/>
      <protection locked="0"/>
    </xf>
    <xf numFmtId="0" fontId="33" fillId="6" borderId="1" xfId="1" applyFont="1" applyFill="1" applyBorder="1" applyAlignment="1" applyProtection="1">
      <alignment horizontal="center" vertical="center" wrapText="1"/>
      <protection locked="0"/>
    </xf>
    <xf numFmtId="0" fontId="31" fillId="6" borderId="0" xfId="1" applyFont="1" applyFill="1" applyBorder="1" applyAlignment="1">
      <alignment horizontal="center" vertical="center" wrapText="1"/>
    </xf>
    <xf numFmtId="0" fontId="17" fillId="0" borderId="0" xfId="1" applyFont="1" applyBorder="1" applyAlignment="1">
      <alignment horizontal="left" vertical="center" wrapText="1"/>
    </xf>
    <xf numFmtId="0" fontId="1" fillId="0" borderId="0" xfId="1" applyFont="1" applyBorder="1" applyAlignment="1">
      <alignment vertical="center"/>
    </xf>
    <xf numFmtId="0" fontId="15" fillId="0" borderId="0" xfId="1" applyFont="1" applyBorder="1" applyAlignment="1">
      <alignment horizontal="left" vertical="center" wrapText="1"/>
    </xf>
    <xf numFmtId="0" fontId="24" fillId="4" borderId="0" xfId="2" applyFont="1" applyFill="1" applyAlignment="1">
      <alignment vertical="center"/>
    </xf>
    <xf numFmtId="0" fontId="22" fillId="3" borderId="0" xfId="1" applyFont="1" applyFill="1" applyAlignment="1">
      <alignment horizontal="center" vertical="center"/>
    </xf>
    <xf numFmtId="0" fontId="1" fillId="0" borderId="0" xfId="1" applyFont="1"/>
    <xf numFmtId="0" fontId="1" fillId="0" borderId="0" xfId="1" applyFont="1" applyBorder="1"/>
    <xf numFmtId="0" fontId="19" fillId="0" borderId="0" xfId="1" applyFont="1" applyBorder="1" applyAlignment="1">
      <alignment horizontal="left" vertical="center" wrapText="1"/>
    </xf>
    <xf numFmtId="0" fontId="18" fillId="0" borderId="0" xfId="1" applyFont="1" applyBorder="1" applyAlignment="1">
      <alignment horizontal="left" vertical="center" wrapText="1"/>
    </xf>
    <xf numFmtId="0" fontId="1" fillId="0" borderId="0" xfId="1" applyFont="1" applyBorder="1" applyAlignment="1">
      <alignment vertical="center" wrapText="1"/>
    </xf>
  </cellXfs>
  <cellStyles count="3">
    <cellStyle name="Hypertextový odkaz" xfId="2" builtinId="8"/>
    <cellStyle name="Normální" xfId="0" builtinId="0"/>
    <cellStyle name="normální 2" xfId="1" xr:uid="{00000000-0005-0000-0000-00000200000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E:\KROSplus_data\System\Temp\radC7356.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descr="E:\KROSplus_data\System\Temp\radC7356.tmp">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DB258948-0E16-452E-A1D1-7533DD6D281F}"/>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ACA_ATAS/dvorskeho/02_DPS/rozpocet/01/V&#221;STUP%2001%20-%20PARK%20DVORSK&#201;HO,%20BRNO/rozpo&#269;et%2001%20-%20PARK%20DVORSK&#201;HO,%20B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3.1 - Ochrana stávají..."/>
      <sheetName val="SO 03.2.1 - Kácení - 1. e..."/>
      <sheetName val="SO 03.2.2 - Kácení - 2. e..."/>
      <sheetName val="SO 03.3 - Ošetření stávaj..."/>
      <sheetName val="SO 03.4 - Výsadba stromy ..."/>
      <sheetName val="SO 03.5 - Výsadba stromy ..."/>
      <sheetName val="SO 03.6 - Výsadba půdopok..."/>
      <sheetName val="SO 03.7 - Výsadba vzrostl..."/>
      <sheetName val="SO 03.8 - Výsadba půdopok..."/>
      <sheetName val="SO 03.9 - Výsadba půdopok..."/>
      <sheetName val="SO 03.10 - Výsadba popína..."/>
      <sheetName val="SO 03.11 - Založení trávn..."/>
      <sheetName val="SO 03.12 - Obnova trávník..."/>
      <sheetName val="SO 03.13 - Založení travo..."/>
      <sheetName val="SO 03.14 - Založení travo..."/>
      <sheetName val="SO 03.15 - Zimoviště pro ..."/>
      <sheetName val="VRN -  VEDLEJŠÍ  A OSTATN..."/>
    </sheetNames>
    <sheetDataSet>
      <sheetData sheetId="0">
        <row r="14">
          <cell r="E14" t="str">
            <v xml:space="preserve"> </v>
          </cell>
          <cell r="AN14"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XFD242"/>
  <sheetViews>
    <sheetView tabSelected="1" topLeftCell="B61" zoomScale="85" zoomScaleNormal="85" zoomScaleSheetLayoutView="96" zoomScalePageLayoutView="69" workbookViewId="0">
      <selection activeCell="E80" sqref="E80:H80"/>
    </sheetView>
  </sheetViews>
  <sheetFormatPr defaultRowHeight="13.5" x14ac:dyDescent="0.3"/>
  <cols>
    <col min="1" max="1" width="7.140625" style="1" customWidth="1"/>
    <col min="2" max="2" width="1.42578125" style="1" customWidth="1"/>
    <col min="3" max="3" width="3.5703125" style="95" customWidth="1"/>
    <col min="4" max="4" width="3.7109375" style="1" customWidth="1"/>
    <col min="5" max="5" width="14.7109375" style="1" customWidth="1"/>
    <col min="6" max="6" width="62.7109375" style="1" customWidth="1"/>
    <col min="7" max="7" width="7.42578125" style="1" customWidth="1"/>
    <col min="8" max="8" width="9.5703125" style="1" customWidth="1"/>
    <col min="9" max="9" width="10.85546875" style="1" customWidth="1"/>
    <col min="10" max="10" width="20.140625" style="1" customWidth="1"/>
    <col min="11" max="11" width="13.28515625" style="1" customWidth="1"/>
    <col min="12" max="12" width="31.140625" style="1" customWidth="1"/>
    <col min="13" max="18" width="8" style="1" hidden="1" customWidth="1"/>
    <col min="19" max="19" width="7" style="1" hidden="1" customWidth="1"/>
    <col min="20" max="20" width="25.42578125" style="1" hidden="1" customWidth="1"/>
    <col min="21" max="21" width="14" style="1" hidden="1" customWidth="1"/>
    <col min="22" max="22" width="16.140625" style="1" customWidth="1"/>
    <col min="23" max="23" width="14" style="1" customWidth="1"/>
    <col min="24" max="24" width="10.5703125" style="1" customWidth="1"/>
    <col min="25" max="25" width="12.85546875" style="1" customWidth="1"/>
    <col min="26" max="26" width="9.42578125" style="1" customWidth="1"/>
    <col min="27" max="27" width="12.85546875" style="1" customWidth="1"/>
    <col min="28" max="28" width="14" style="1" customWidth="1"/>
    <col min="29" max="29" width="9.42578125" style="1" customWidth="1"/>
    <col min="30" max="30" width="12.85546875" style="1" customWidth="1"/>
    <col min="31" max="31" width="14" style="1" customWidth="1"/>
    <col min="32" max="43" width="9.140625" style="1"/>
    <col min="44" max="65" width="8" style="1" hidden="1" customWidth="1"/>
    <col min="66" max="256" width="9.140625" style="1"/>
    <col min="257" max="257" width="7.140625" style="1" customWidth="1"/>
    <col min="258" max="258" width="1.42578125" style="1" customWidth="1"/>
    <col min="259" max="259" width="3.5703125" style="1" customWidth="1"/>
    <col min="260" max="260" width="3.7109375" style="1" customWidth="1"/>
    <col min="261" max="261" width="14.7109375" style="1" customWidth="1"/>
    <col min="262" max="262" width="64.28515625" style="1" customWidth="1"/>
    <col min="263" max="263" width="7.42578125" style="1" customWidth="1"/>
    <col min="264" max="264" width="9.5703125" style="1" customWidth="1"/>
    <col min="265" max="265" width="10.85546875" style="1" customWidth="1"/>
    <col min="266" max="266" width="20.140625" style="1" customWidth="1"/>
    <col min="267" max="267" width="13.28515625" style="1" customWidth="1"/>
    <col min="268" max="268" width="9.140625" style="1"/>
    <col min="269" max="277" width="0" style="1" hidden="1" customWidth="1"/>
    <col min="278" max="278" width="10.5703125" style="1" customWidth="1"/>
    <col min="279" max="279" width="14" style="1" customWidth="1"/>
    <col min="280" max="280" width="10.5703125" style="1" customWidth="1"/>
    <col min="281" max="281" width="12.85546875" style="1" customWidth="1"/>
    <col min="282" max="282" width="9.42578125" style="1" customWidth="1"/>
    <col min="283" max="283" width="12.85546875" style="1" customWidth="1"/>
    <col min="284" max="284" width="14" style="1" customWidth="1"/>
    <col min="285" max="285" width="9.42578125" style="1" customWidth="1"/>
    <col min="286" max="286" width="12.85546875" style="1" customWidth="1"/>
    <col min="287" max="287" width="14" style="1" customWidth="1"/>
    <col min="288" max="299" width="9.140625" style="1"/>
    <col min="300" max="321" width="0" style="1" hidden="1" customWidth="1"/>
    <col min="322" max="512" width="9.140625" style="1"/>
    <col min="513" max="513" width="7.140625" style="1" customWidth="1"/>
    <col min="514" max="514" width="1.42578125" style="1" customWidth="1"/>
    <col min="515" max="515" width="3.5703125" style="1" customWidth="1"/>
    <col min="516" max="516" width="3.7109375" style="1" customWidth="1"/>
    <col min="517" max="517" width="14.7109375" style="1" customWidth="1"/>
    <col min="518" max="518" width="64.28515625" style="1" customWidth="1"/>
    <col min="519" max="519" width="7.42578125" style="1" customWidth="1"/>
    <col min="520" max="520" width="9.5703125" style="1" customWidth="1"/>
    <col min="521" max="521" width="10.85546875" style="1" customWidth="1"/>
    <col min="522" max="522" width="20.140625" style="1" customWidth="1"/>
    <col min="523" max="523" width="13.28515625" style="1" customWidth="1"/>
    <col min="524" max="524" width="9.140625" style="1"/>
    <col min="525" max="533" width="0" style="1" hidden="1" customWidth="1"/>
    <col min="534" max="534" width="10.5703125" style="1" customWidth="1"/>
    <col min="535" max="535" width="14" style="1" customWidth="1"/>
    <col min="536" max="536" width="10.5703125" style="1" customWidth="1"/>
    <col min="537" max="537" width="12.85546875" style="1" customWidth="1"/>
    <col min="538" max="538" width="9.42578125" style="1" customWidth="1"/>
    <col min="539" max="539" width="12.85546875" style="1" customWidth="1"/>
    <col min="540" max="540" width="14" style="1" customWidth="1"/>
    <col min="541" max="541" width="9.42578125" style="1" customWidth="1"/>
    <col min="542" max="542" width="12.85546875" style="1" customWidth="1"/>
    <col min="543" max="543" width="14" style="1" customWidth="1"/>
    <col min="544" max="555" width="9.140625" style="1"/>
    <col min="556" max="577" width="0" style="1" hidden="1" customWidth="1"/>
    <col min="578" max="768" width="9.140625" style="1"/>
    <col min="769" max="769" width="7.140625" style="1" customWidth="1"/>
    <col min="770" max="770" width="1.42578125" style="1" customWidth="1"/>
    <col min="771" max="771" width="3.5703125" style="1" customWidth="1"/>
    <col min="772" max="772" width="3.7109375" style="1" customWidth="1"/>
    <col min="773" max="773" width="14.7109375" style="1" customWidth="1"/>
    <col min="774" max="774" width="64.28515625" style="1" customWidth="1"/>
    <col min="775" max="775" width="7.42578125" style="1" customWidth="1"/>
    <col min="776" max="776" width="9.5703125" style="1" customWidth="1"/>
    <col min="777" max="777" width="10.85546875" style="1" customWidth="1"/>
    <col min="778" max="778" width="20.140625" style="1" customWidth="1"/>
    <col min="779" max="779" width="13.28515625" style="1" customWidth="1"/>
    <col min="780" max="780" width="9.140625" style="1"/>
    <col min="781" max="789" width="0" style="1" hidden="1" customWidth="1"/>
    <col min="790" max="790" width="10.5703125" style="1" customWidth="1"/>
    <col min="791" max="791" width="14" style="1" customWidth="1"/>
    <col min="792" max="792" width="10.5703125" style="1" customWidth="1"/>
    <col min="793" max="793" width="12.85546875" style="1" customWidth="1"/>
    <col min="794" max="794" width="9.42578125" style="1" customWidth="1"/>
    <col min="795" max="795" width="12.85546875" style="1" customWidth="1"/>
    <col min="796" max="796" width="14" style="1" customWidth="1"/>
    <col min="797" max="797" width="9.42578125" style="1" customWidth="1"/>
    <col min="798" max="798" width="12.85546875" style="1" customWidth="1"/>
    <col min="799" max="799" width="14" style="1" customWidth="1"/>
    <col min="800" max="811" width="9.140625" style="1"/>
    <col min="812" max="833" width="0" style="1" hidden="1" customWidth="1"/>
    <col min="834" max="1024" width="9.140625" style="1"/>
    <col min="1025" max="1025" width="7.140625" style="1" customWidth="1"/>
    <col min="1026" max="1026" width="1.42578125" style="1" customWidth="1"/>
    <col min="1027" max="1027" width="3.5703125" style="1" customWidth="1"/>
    <col min="1028" max="1028" width="3.7109375" style="1" customWidth="1"/>
    <col min="1029" max="1029" width="14.7109375" style="1" customWidth="1"/>
    <col min="1030" max="1030" width="64.28515625" style="1" customWidth="1"/>
    <col min="1031" max="1031" width="7.42578125" style="1" customWidth="1"/>
    <col min="1032" max="1032" width="9.5703125" style="1" customWidth="1"/>
    <col min="1033" max="1033" width="10.85546875" style="1" customWidth="1"/>
    <col min="1034" max="1034" width="20.140625" style="1" customWidth="1"/>
    <col min="1035" max="1035" width="13.28515625" style="1" customWidth="1"/>
    <col min="1036" max="1036" width="9.140625" style="1"/>
    <col min="1037" max="1045" width="0" style="1" hidden="1" customWidth="1"/>
    <col min="1046" max="1046" width="10.5703125" style="1" customWidth="1"/>
    <col min="1047" max="1047" width="14" style="1" customWidth="1"/>
    <col min="1048" max="1048" width="10.5703125" style="1" customWidth="1"/>
    <col min="1049" max="1049" width="12.85546875" style="1" customWidth="1"/>
    <col min="1050" max="1050" width="9.42578125" style="1" customWidth="1"/>
    <col min="1051" max="1051" width="12.85546875" style="1" customWidth="1"/>
    <col min="1052" max="1052" width="14" style="1" customWidth="1"/>
    <col min="1053" max="1053" width="9.42578125" style="1" customWidth="1"/>
    <col min="1054" max="1054" width="12.85546875" style="1" customWidth="1"/>
    <col min="1055" max="1055" width="14" style="1" customWidth="1"/>
    <col min="1056" max="1067" width="9.140625" style="1"/>
    <col min="1068" max="1089" width="0" style="1" hidden="1" customWidth="1"/>
    <col min="1090" max="1280" width="9.140625" style="1"/>
    <col min="1281" max="1281" width="7.140625" style="1" customWidth="1"/>
    <col min="1282" max="1282" width="1.42578125" style="1" customWidth="1"/>
    <col min="1283" max="1283" width="3.5703125" style="1" customWidth="1"/>
    <col min="1284" max="1284" width="3.7109375" style="1" customWidth="1"/>
    <col min="1285" max="1285" width="14.7109375" style="1" customWidth="1"/>
    <col min="1286" max="1286" width="64.28515625" style="1" customWidth="1"/>
    <col min="1287" max="1287" width="7.42578125" style="1" customWidth="1"/>
    <col min="1288" max="1288" width="9.5703125" style="1" customWidth="1"/>
    <col min="1289" max="1289" width="10.85546875" style="1" customWidth="1"/>
    <col min="1290" max="1290" width="20.140625" style="1" customWidth="1"/>
    <col min="1291" max="1291" width="13.28515625" style="1" customWidth="1"/>
    <col min="1292" max="1292" width="9.140625" style="1"/>
    <col min="1293" max="1301" width="0" style="1" hidden="1" customWidth="1"/>
    <col min="1302" max="1302" width="10.5703125" style="1" customWidth="1"/>
    <col min="1303" max="1303" width="14" style="1" customWidth="1"/>
    <col min="1304" max="1304" width="10.5703125" style="1" customWidth="1"/>
    <col min="1305" max="1305" width="12.85546875" style="1" customWidth="1"/>
    <col min="1306" max="1306" width="9.42578125" style="1" customWidth="1"/>
    <col min="1307" max="1307" width="12.85546875" style="1" customWidth="1"/>
    <col min="1308" max="1308" width="14" style="1" customWidth="1"/>
    <col min="1309" max="1309" width="9.42578125" style="1" customWidth="1"/>
    <col min="1310" max="1310" width="12.85546875" style="1" customWidth="1"/>
    <col min="1311" max="1311" width="14" style="1" customWidth="1"/>
    <col min="1312" max="1323" width="9.140625" style="1"/>
    <col min="1324" max="1345" width="0" style="1" hidden="1" customWidth="1"/>
    <col min="1346" max="1536" width="9.140625" style="1"/>
    <col min="1537" max="1537" width="7.140625" style="1" customWidth="1"/>
    <col min="1538" max="1538" width="1.42578125" style="1" customWidth="1"/>
    <col min="1539" max="1539" width="3.5703125" style="1" customWidth="1"/>
    <col min="1540" max="1540" width="3.7109375" style="1" customWidth="1"/>
    <col min="1541" max="1541" width="14.7109375" style="1" customWidth="1"/>
    <col min="1542" max="1542" width="64.28515625" style="1" customWidth="1"/>
    <col min="1543" max="1543" width="7.42578125" style="1" customWidth="1"/>
    <col min="1544" max="1544" width="9.5703125" style="1" customWidth="1"/>
    <col min="1545" max="1545" width="10.85546875" style="1" customWidth="1"/>
    <col min="1546" max="1546" width="20.140625" style="1" customWidth="1"/>
    <col min="1547" max="1547" width="13.28515625" style="1" customWidth="1"/>
    <col min="1548" max="1548" width="9.140625" style="1"/>
    <col min="1549" max="1557" width="0" style="1" hidden="1" customWidth="1"/>
    <col min="1558" max="1558" width="10.5703125" style="1" customWidth="1"/>
    <col min="1559" max="1559" width="14" style="1" customWidth="1"/>
    <col min="1560" max="1560" width="10.5703125" style="1" customWidth="1"/>
    <col min="1561" max="1561" width="12.85546875" style="1" customWidth="1"/>
    <col min="1562" max="1562" width="9.42578125" style="1" customWidth="1"/>
    <col min="1563" max="1563" width="12.85546875" style="1" customWidth="1"/>
    <col min="1564" max="1564" width="14" style="1" customWidth="1"/>
    <col min="1565" max="1565" width="9.42578125" style="1" customWidth="1"/>
    <col min="1566" max="1566" width="12.85546875" style="1" customWidth="1"/>
    <col min="1567" max="1567" width="14" style="1" customWidth="1"/>
    <col min="1568" max="1579" width="9.140625" style="1"/>
    <col min="1580" max="1601" width="0" style="1" hidden="1" customWidth="1"/>
    <col min="1602" max="1792" width="9.140625" style="1"/>
    <col min="1793" max="1793" width="7.140625" style="1" customWidth="1"/>
    <col min="1794" max="1794" width="1.42578125" style="1" customWidth="1"/>
    <col min="1795" max="1795" width="3.5703125" style="1" customWidth="1"/>
    <col min="1796" max="1796" width="3.7109375" style="1" customWidth="1"/>
    <col min="1797" max="1797" width="14.7109375" style="1" customWidth="1"/>
    <col min="1798" max="1798" width="64.28515625" style="1" customWidth="1"/>
    <col min="1799" max="1799" width="7.42578125" style="1" customWidth="1"/>
    <col min="1800" max="1800" width="9.5703125" style="1" customWidth="1"/>
    <col min="1801" max="1801" width="10.85546875" style="1" customWidth="1"/>
    <col min="1802" max="1802" width="20.140625" style="1" customWidth="1"/>
    <col min="1803" max="1803" width="13.28515625" style="1" customWidth="1"/>
    <col min="1804" max="1804" width="9.140625" style="1"/>
    <col min="1805" max="1813" width="0" style="1" hidden="1" customWidth="1"/>
    <col min="1814" max="1814" width="10.5703125" style="1" customWidth="1"/>
    <col min="1815" max="1815" width="14" style="1" customWidth="1"/>
    <col min="1816" max="1816" width="10.5703125" style="1" customWidth="1"/>
    <col min="1817" max="1817" width="12.85546875" style="1" customWidth="1"/>
    <col min="1818" max="1818" width="9.42578125" style="1" customWidth="1"/>
    <col min="1819" max="1819" width="12.85546875" style="1" customWidth="1"/>
    <col min="1820" max="1820" width="14" style="1" customWidth="1"/>
    <col min="1821" max="1821" width="9.42578125" style="1" customWidth="1"/>
    <col min="1822" max="1822" width="12.85546875" style="1" customWidth="1"/>
    <col min="1823" max="1823" width="14" style="1" customWidth="1"/>
    <col min="1824" max="1835" width="9.140625" style="1"/>
    <col min="1836" max="1857" width="0" style="1" hidden="1" customWidth="1"/>
    <col min="1858" max="2048" width="9.140625" style="1"/>
    <col min="2049" max="2049" width="7.140625" style="1" customWidth="1"/>
    <col min="2050" max="2050" width="1.42578125" style="1" customWidth="1"/>
    <col min="2051" max="2051" width="3.5703125" style="1" customWidth="1"/>
    <col min="2052" max="2052" width="3.7109375" style="1" customWidth="1"/>
    <col min="2053" max="2053" width="14.7109375" style="1" customWidth="1"/>
    <col min="2054" max="2054" width="64.28515625" style="1" customWidth="1"/>
    <col min="2055" max="2055" width="7.42578125" style="1" customWidth="1"/>
    <col min="2056" max="2056" width="9.5703125" style="1" customWidth="1"/>
    <col min="2057" max="2057" width="10.85546875" style="1" customWidth="1"/>
    <col min="2058" max="2058" width="20.140625" style="1" customWidth="1"/>
    <col min="2059" max="2059" width="13.28515625" style="1" customWidth="1"/>
    <col min="2060" max="2060" width="9.140625" style="1"/>
    <col min="2061" max="2069" width="0" style="1" hidden="1" customWidth="1"/>
    <col min="2070" max="2070" width="10.5703125" style="1" customWidth="1"/>
    <col min="2071" max="2071" width="14" style="1" customWidth="1"/>
    <col min="2072" max="2072" width="10.5703125" style="1" customWidth="1"/>
    <col min="2073" max="2073" width="12.85546875" style="1" customWidth="1"/>
    <col min="2074" max="2074" width="9.42578125" style="1" customWidth="1"/>
    <col min="2075" max="2075" width="12.85546875" style="1" customWidth="1"/>
    <col min="2076" max="2076" width="14" style="1" customWidth="1"/>
    <col min="2077" max="2077" width="9.42578125" style="1" customWidth="1"/>
    <col min="2078" max="2078" width="12.85546875" style="1" customWidth="1"/>
    <col min="2079" max="2079" width="14" style="1" customWidth="1"/>
    <col min="2080" max="2091" width="9.140625" style="1"/>
    <col min="2092" max="2113" width="0" style="1" hidden="1" customWidth="1"/>
    <col min="2114" max="2304" width="9.140625" style="1"/>
    <col min="2305" max="2305" width="7.140625" style="1" customWidth="1"/>
    <col min="2306" max="2306" width="1.42578125" style="1" customWidth="1"/>
    <col min="2307" max="2307" width="3.5703125" style="1" customWidth="1"/>
    <col min="2308" max="2308" width="3.7109375" style="1" customWidth="1"/>
    <col min="2309" max="2309" width="14.7109375" style="1" customWidth="1"/>
    <col min="2310" max="2310" width="64.28515625" style="1" customWidth="1"/>
    <col min="2311" max="2311" width="7.42578125" style="1" customWidth="1"/>
    <col min="2312" max="2312" width="9.5703125" style="1" customWidth="1"/>
    <col min="2313" max="2313" width="10.85546875" style="1" customWidth="1"/>
    <col min="2314" max="2314" width="20.140625" style="1" customWidth="1"/>
    <col min="2315" max="2315" width="13.28515625" style="1" customWidth="1"/>
    <col min="2316" max="2316" width="9.140625" style="1"/>
    <col min="2317" max="2325" width="0" style="1" hidden="1" customWidth="1"/>
    <col min="2326" max="2326" width="10.5703125" style="1" customWidth="1"/>
    <col min="2327" max="2327" width="14" style="1" customWidth="1"/>
    <col min="2328" max="2328" width="10.5703125" style="1" customWidth="1"/>
    <col min="2329" max="2329" width="12.85546875" style="1" customWidth="1"/>
    <col min="2330" max="2330" width="9.42578125" style="1" customWidth="1"/>
    <col min="2331" max="2331" width="12.85546875" style="1" customWidth="1"/>
    <col min="2332" max="2332" width="14" style="1" customWidth="1"/>
    <col min="2333" max="2333" width="9.42578125" style="1" customWidth="1"/>
    <col min="2334" max="2334" width="12.85546875" style="1" customWidth="1"/>
    <col min="2335" max="2335" width="14" style="1" customWidth="1"/>
    <col min="2336" max="2347" width="9.140625" style="1"/>
    <col min="2348" max="2369" width="0" style="1" hidden="1" customWidth="1"/>
    <col min="2370" max="2560" width="9.140625" style="1"/>
    <col min="2561" max="2561" width="7.140625" style="1" customWidth="1"/>
    <col min="2562" max="2562" width="1.42578125" style="1" customWidth="1"/>
    <col min="2563" max="2563" width="3.5703125" style="1" customWidth="1"/>
    <col min="2564" max="2564" width="3.7109375" style="1" customWidth="1"/>
    <col min="2565" max="2565" width="14.7109375" style="1" customWidth="1"/>
    <col min="2566" max="2566" width="64.28515625" style="1" customWidth="1"/>
    <col min="2567" max="2567" width="7.42578125" style="1" customWidth="1"/>
    <col min="2568" max="2568" width="9.5703125" style="1" customWidth="1"/>
    <col min="2569" max="2569" width="10.85546875" style="1" customWidth="1"/>
    <col min="2570" max="2570" width="20.140625" style="1" customWidth="1"/>
    <col min="2571" max="2571" width="13.28515625" style="1" customWidth="1"/>
    <col min="2572" max="2572" width="9.140625" style="1"/>
    <col min="2573" max="2581" width="0" style="1" hidden="1" customWidth="1"/>
    <col min="2582" max="2582" width="10.5703125" style="1" customWidth="1"/>
    <col min="2583" max="2583" width="14" style="1" customWidth="1"/>
    <col min="2584" max="2584" width="10.5703125" style="1" customWidth="1"/>
    <col min="2585" max="2585" width="12.85546875" style="1" customWidth="1"/>
    <col min="2586" max="2586" width="9.42578125" style="1" customWidth="1"/>
    <col min="2587" max="2587" width="12.85546875" style="1" customWidth="1"/>
    <col min="2588" max="2588" width="14" style="1" customWidth="1"/>
    <col min="2589" max="2589" width="9.42578125" style="1" customWidth="1"/>
    <col min="2590" max="2590" width="12.85546875" style="1" customWidth="1"/>
    <col min="2591" max="2591" width="14" style="1" customWidth="1"/>
    <col min="2592" max="2603" width="9.140625" style="1"/>
    <col min="2604" max="2625" width="0" style="1" hidden="1" customWidth="1"/>
    <col min="2626" max="2816" width="9.140625" style="1"/>
    <col min="2817" max="2817" width="7.140625" style="1" customWidth="1"/>
    <col min="2818" max="2818" width="1.42578125" style="1" customWidth="1"/>
    <col min="2819" max="2819" width="3.5703125" style="1" customWidth="1"/>
    <col min="2820" max="2820" width="3.7109375" style="1" customWidth="1"/>
    <col min="2821" max="2821" width="14.7109375" style="1" customWidth="1"/>
    <col min="2822" max="2822" width="64.28515625" style="1" customWidth="1"/>
    <col min="2823" max="2823" width="7.42578125" style="1" customWidth="1"/>
    <col min="2824" max="2824" width="9.5703125" style="1" customWidth="1"/>
    <col min="2825" max="2825" width="10.85546875" style="1" customWidth="1"/>
    <col min="2826" max="2826" width="20.140625" style="1" customWidth="1"/>
    <col min="2827" max="2827" width="13.28515625" style="1" customWidth="1"/>
    <col min="2828" max="2828" width="9.140625" style="1"/>
    <col min="2829" max="2837" width="0" style="1" hidden="1" customWidth="1"/>
    <col min="2838" max="2838" width="10.5703125" style="1" customWidth="1"/>
    <col min="2839" max="2839" width="14" style="1" customWidth="1"/>
    <col min="2840" max="2840" width="10.5703125" style="1" customWidth="1"/>
    <col min="2841" max="2841" width="12.85546875" style="1" customWidth="1"/>
    <col min="2842" max="2842" width="9.42578125" style="1" customWidth="1"/>
    <col min="2843" max="2843" width="12.85546875" style="1" customWidth="1"/>
    <col min="2844" max="2844" width="14" style="1" customWidth="1"/>
    <col min="2845" max="2845" width="9.42578125" style="1" customWidth="1"/>
    <col min="2846" max="2846" width="12.85546875" style="1" customWidth="1"/>
    <col min="2847" max="2847" width="14" style="1" customWidth="1"/>
    <col min="2848" max="2859" width="9.140625" style="1"/>
    <col min="2860" max="2881" width="0" style="1" hidden="1" customWidth="1"/>
    <col min="2882" max="3072" width="9.140625" style="1"/>
    <col min="3073" max="3073" width="7.140625" style="1" customWidth="1"/>
    <col min="3074" max="3074" width="1.42578125" style="1" customWidth="1"/>
    <col min="3075" max="3075" width="3.5703125" style="1" customWidth="1"/>
    <col min="3076" max="3076" width="3.7109375" style="1" customWidth="1"/>
    <col min="3077" max="3077" width="14.7109375" style="1" customWidth="1"/>
    <col min="3078" max="3078" width="64.28515625" style="1" customWidth="1"/>
    <col min="3079" max="3079" width="7.42578125" style="1" customWidth="1"/>
    <col min="3080" max="3080" width="9.5703125" style="1" customWidth="1"/>
    <col min="3081" max="3081" width="10.85546875" style="1" customWidth="1"/>
    <col min="3082" max="3082" width="20.140625" style="1" customWidth="1"/>
    <col min="3083" max="3083" width="13.28515625" style="1" customWidth="1"/>
    <col min="3084" max="3084" width="9.140625" style="1"/>
    <col min="3085" max="3093" width="0" style="1" hidden="1" customWidth="1"/>
    <col min="3094" max="3094" width="10.5703125" style="1" customWidth="1"/>
    <col min="3095" max="3095" width="14" style="1" customWidth="1"/>
    <col min="3096" max="3096" width="10.5703125" style="1" customWidth="1"/>
    <col min="3097" max="3097" width="12.85546875" style="1" customWidth="1"/>
    <col min="3098" max="3098" width="9.42578125" style="1" customWidth="1"/>
    <col min="3099" max="3099" width="12.85546875" style="1" customWidth="1"/>
    <col min="3100" max="3100" width="14" style="1" customWidth="1"/>
    <col min="3101" max="3101" width="9.42578125" style="1" customWidth="1"/>
    <col min="3102" max="3102" width="12.85546875" style="1" customWidth="1"/>
    <col min="3103" max="3103" width="14" style="1" customWidth="1"/>
    <col min="3104" max="3115" width="9.140625" style="1"/>
    <col min="3116" max="3137" width="0" style="1" hidden="1" customWidth="1"/>
    <col min="3138" max="3328" width="9.140625" style="1"/>
    <col min="3329" max="3329" width="7.140625" style="1" customWidth="1"/>
    <col min="3330" max="3330" width="1.42578125" style="1" customWidth="1"/>
    <col min="3331" max="3331" width="3.5703125" style="1" customWidth="1"/>
    <col min="3332" max="3332" width="3.7109375" style="1" customWidth="1"/>
    <col min="3333" max="3333" width="14.7109375" style="1" customWidth="1"/>
    <col min="3334" max="3334" width="64.28515625" style="1" customWidth="1"/>
    <col min="3335" max="3335" width="7.42578125" style="1" customWidth="1"/>
    <col min="3336" max="3336" width="9.5703125" style="1" customWidth="1"/>
    <col min="3337" max="3337" width="10.85546875" style="1" customWidth="1"/>
    <col min="3338" max="3338" width="20.140625" style="1" customWidth="1"/>
    <col min="3339" max="3339" width="13.28515625" style="1" customWidth="1"/>
    <col min="3340" max="3340" width="9.140625" style="1"/>
    <col min="3341" max="3349" width="0" style="1" hidden="1" customWidth="1"/>
    <col min="3350" max="3350" width="10.5703125" style="1" customWidth="1"/>
    <col min="3351" max="3351" width="14" style="1" customWidth="1"/>
    <col min="3352" max="3352" width="10.5703125" style="1" customWidth="1"/>
    <col min="3353" max="3353" width="12.85546875" style="1" customWidth="1"/>
    <col min="3354" max="3354" width="9.42578125" style="1" customWidth="1"/>
    <col min="3355" max="3355" width="12.85546875" style="1" customWidth="1"/>
    <col min="3356" max="3356" width="14" style="1" customWidth="1"/>
    <col min="3357" max="3357" width="9.42578125" style="1" customWidth="1"/>
    <col min="3358" max="3358" width="12.85546875" style="1" customWidth="1"/>
    <col min="3359" max="3359" width="14" style="1" customWidth="1"/>
    <col min="3360" max="3371" width="9.140625" style="1"/>
    <col min="3372" max="3393" width="0" style="1" hidden="1" customWidth="1"/>
    <col min="3394" max="3584" width="9.140625" style="1"/>
    <col min="3585" max="3585" width="7.140625" style="1" customWidth="1"/>
    <col min="3586" max="3586" width="1.42578125" style="1" customWidth="1"/>
    <col min="3587" max="3587" width="3.5703125" style="1" customWidth="1"/>
    <col min="3588" max="3588" width="3.7109375" style="1" customWidth="1"/>
    <col min="3589" max="3589" width="14.7109375" style="1" customWidth="1"/>
    <col min="3590" max="3590" width="64.28515625" style="1" customWidth="1"/>
    <col min="3591" max="3591" width="7.42578125" style="1" customWidth="1"/>
    <col min="3592" max="3592" width="9.5703125" style="1" customWidth="1"/>
    <col min="3593" max="3593" width="10.85546875" style="1" customWidth="1"/>
    <col min="3594" max="3594" width="20.140625" style="1" customWidth="1"/>
    <col min="3595" max="3595" width="13.28515625" style="1" customWidth="1"/>
    <col min="3596" max="3596" width="9.140625" style="1"/>
    <col min="3597" max="3605" width="0" style="1" hidden="1" customWidth="1"/>
    <col min="3606" max="3606" width="10.5703125" style="1" customWidth="1"/>
    <col min="3607" max="3607" width="14" style="1" customWidth="1"/>
    <col min="3608" max="3608" width="10.5703125" style="1" customWidth="1"/>
    <col min="3609" max="3609" width="12.85546875" style="1" customWidth="1"/>
    <col min="3610" max="3610" width="9.42578125" style="1" customWidth="1"/>
    <col min="3611" max="3611" width="12.85546875" style="1" customWidth="1"/>
    <col min="3612" max="3612" width="14" style="1" customWidth="1"/>
    <col min="3613" max="3613" width="9.42578125" style="1" customWidth="1"/>
    <col min="3614" max="3614" width="12.85546875" style="1" customWidth="1"/>
    <col min="3615" max="3615" width="14" style="1" customWidth="1"/>
    <col min="3616" max="3627" width="9.140625" style="1"/>
    <col min="3628" max="3649" width="0" style="1" hidden="1" customWidth="1"/>
    <col min="3650" max="3840" width="9.140625" style="1"/>
    <col min="3841" max="3841" width="7.140625" style="1" customWidth="1"/>
    <col min="3842" max="3842" width="1.42578125" style="1" customWidth="1"/>
    <col min="3843" max="3843" width="3.5703125" style="1" customWidth="1"/>
    <col min="3844" max="3844" width="3.7109375" style="1" customWidth="1"/>
    <col min="3845" max="3845" width="14.7109375" style="1" customWidth="1"/>
    <col min="3846" max="3846" width="64.28515625" style="1" customWidth="1"/>
    <col min="3847" max="3847" width="7.42578125" style="1" customWidth="1"/>
    <col min="3848" max="3848" width="9.5703125" style="1" customWidth="1"/>
    <col min="3849" max="3849" width="10.85546875" style="1" customWidth="1"/>
    <col min="3850" max="3850" width="20.140625" style="1" customWidth="1"/>
    <col min="3851" max="3851" width="13.28515625" style="1" customWidth="1"/>
    <col min="3852" max="3852" width="9.140625" style="1"/>
    <col min="3853" max="3861" width="0" style="1" hidden="1" customWidth="1"/>
    <col min="3862" max="3862" width="10.5703125" style="1" customWidth="1"/>
    <col min="3863" max="3863" width="14" style="1" customWidth="1"/>
    <col min="3864" max="3864" width="10.5703125" style="1" customWidth="1"/>
    <col min="3865" max="3865" width="12.85546875" style="1" customWidth="1"/>
    <col min="3866" max="3866" width="9.42578125" style="1" customWidth="1"/>
    <col min="3867" max="3867" width="12.85546875" style="1" customWidth="1"/>
    <col min="3868" max="3868" width="14" style="1" customWidth="1"/>
    <col min="3869" max="3869" width="9.42578125" style="1" customWidth="1"/>
    <col min="3870" max="3870" width="12.85546875" style="1" customWidth="1"/>
    <col min="3871" max="3871" width="14" style="1" customWidth="1"/>
    <col min="3872" max="3883" width="9.140625" style="1"/>
    <col min="3884" max="3905" width="0" style="1" hidden="1" customWidth="1"/>
    <col min="3906" max="4096" width="9.140625" style="1"/>
    <col min="4097" max="4097" width="7.140625" style="1" customWidth="1"/>
    <col min="4098" max="4098" width="1.42578125" style="1" customWidth="1"/>
    <col min="4099" max="4099" width="3.5703125" style="1" customWidth="1"/>
    <col min="4100" max="4100" width="3.7109375" style="1" customWidth="1"/>
    <col min="4101" max="4101" width="14.7109375" style="1" customWidth="1"/>
    <col min="4102" max="4102" width="64.28515625" style="1" customWidth="1"/>
    <col min="4103" max="4103" width="7.42578125" style="1" customWidth="1"/>
    <col min="4104" max="4104" width="9.5703125" style="1" customWidth="1"/>
    <col min="4105" max="4105" width="10.85546875" style="1" customWidth="1"/>
    <col min="4106" max="4106" width="20.140625" style="1" customWidth="1"/>
    <col min="4107" max="4107" width="13.28515625" style="1" customWidth="1"/>
    <col min="4108" max="4108" width="9.140625" style="1"/>
    <col min="4109" max="4117" width="0" style="1" hidden="1" customWidth="1"/>
    <col min="4118" max="4118" width="10.5703125" style="1" customWidth="1"/>
    <col min="4119" max="4119" width="14" style="1" customWidth="1"/>
    <col min="4120" max="4120" width="10.5703125" style="1" customWidth="1"/>
    <col min="4121" max="4121" width="12.85546875" style="1" customWidth="1"/>
    <col min="4122" max="4122" width="9.42578125" style="1" customWidth="1"/>
    <col min="4123" max="4123" width="12.85546875" style="1" customWidth="1"/>
    <col min="4124" max="4124" width="14" style="1" customWidth="1"/>
    <col min="4125" max="4125" width="9.42578125" style="1" customWidth="1"/>
    <col min="4126" max="4126" width="12.85546875" style="1" customWidth="1"/>
    <col min="4127" max="4127" width="14" style="1" customWidth="1"/>
    <col min="4128" max="4139" width="9.140625" style="1"/>
    <col min="4140" max="4161" width="0" style="1" hidden="1" customWidth="1"/>
    <col min="4162" max="4352" width="9.140625" style="1"/>
    <col min="4353" max="4353" width="7.140625" style="1" customWidth="1"/>
    <col min="4354" max="4354" width="1.42578125" style="1" customWidth="1"/>
    <col min="4355" max="4355" width="3.5703125" style="1" customWidth="1"/>
    <col min="4356" max="4356" width="3.7109375" style="1" customWidth="1"/>
    <col min="4357" max="4357" width="14.7109375" style="1" customWidth="1"/>
    <col min="4358" max="4358" width="64.28515625" style="1" customWidth="1"/>
    <col min="4359" max="4359" width="7.42578125" style="1" customWidth="1"/>
    <col min="4360" max="4360" width="9.5703125" style="1" customWidth="1"/>
    <col min="4361" max="4361" width="10.85546875" style="1" customWidth="1"/>
    <col min="4362" max="4362" width="20.140625" style="1" customWidth="1"/>
    <col min="4363" max="4363" width="13.28515625" style="1" customWidth="1"/>
    <col min="4364" max="4364" width="9.140625" style="1"/>
    <col min="4365" max="4373" width="0" style="1" hidden="1" customWidth="1"/>
    <col min="4374" max="4374" width="10.5703125" style="1" customWidth="1"/>
    <col min="4375" max="4375" width="14" style="1" customWidth="1"/>
    <col min="4376" max="4376" width="10.5703125" style="1" customWidth="1"/>
    <col min="4377" max="4377" width="12.85546875" style="1" customWidth="1"/>
    <col min="4378" max="4378" width="9.42578125" style="1" customWidth="1"/>
    <col min="4379" max="4379" width="12.85546875" style="1" customWidth="1"/>
    <col min="4380" max="4380" width="14" style="1" customWidth="1"/>
    <col min="4381" max="4381" width="9.42578125" style="1" customWidth="1"/>
    <col min="4382" max="4382" width="12.85546875" style="1" customWidth="1"/>
    <col min="4383" max="4383" width="14" style="1" customWidth="1"/>
    <col min="4384" max="4395" width="9.140625" style="1"/>
    <col min="4396" max="4417" width="0" style="1" hidden="1" customWidth="1"/>
    <col min="4418" max="4608" width="9.140625" style="1"/>
    <col min="4609" max="4609" width="7.140625" style="1" customWidth="1"/>
    <col min="4610" max="4610" width="1.42578125" style="1" customWidth="1"/>
    <col min="4611" max="4611" width="3.5703125" style="1" customWidth="1"/>
    <col min="4612" max="4612" width="3.7109375" style="1" customWidth="1"/>
    <col min="4613" max="4613" width="14.7109375" style="1" customWidth="1"/>
    <col min="4614" max="4614" width="64.28515625" style="1" customWidth="1"/>
    <col min="4615" max="4615" width="7.42578125" style="1" customWidth="1"/>
    <col min="4616" max="4616" width="9.5703125" style="1" customWidth="1"/>
    <col min="4617" max="4617" width="10.85546875" style="1" customWidth="1"/>
    <col min="4618" max="4618" width="20.140625" style="1" customWidth="1"/>
    <col min="4619" max="4619" width="13.28515625" style="1" customWidth="1"/>
    <col min="4620" max="4620" width="9.140625" style="1"/>
    <col min="4621" max="4629" width="0" style="1" hidden="1" customWidth="1"/>
    <col min="4630" max="4630" width="10.5703125" style="1" customWidth="1"/>
    <col min="4631" max="4631" width="14" style="1" customWidth="1"/>
    <col min="4632" max="4632" width="10.5703125" style="1" customWidth="1"/>
    <col min="4633" max="4633" width="12.85546875" style="1" customWidth="1"/>
    <col min="4634" max="4634" width="9.42578125" style="1" customWidth="1"/>
    <col min="4635" max="4635" width="12.85546875" style="1" customWidth="1"/>
    <col min="4636" max="4636" width="14" style="1" customWidth="1"/>
    <col min="4637" max="4637" width="9.42578125" style="1" customWidth="1"/>
    <col min="4638" max="4638" width="12.85546875" style="1" customWidth="1"/>
    <col min="4639" max="4639" width="14" style="1" customWidth="1"/>
    <col min="4640" max="4651" width="9.140625" style="1"/>
    <col min="4652" max="4673" width="0" style="1" hidden="1" customWidth="1"/>
    <col min="4674" max="4864" width="9.140625" style="1"/>
    <col min="4865" max="4865" width="7.140625" style="1" customWidth="1"/>
    <col min="4866" max="4866" width="1.42578125" style="1" customWidth="1"/>
    <col min="4867" max="4867" width="3.5703125" style="1" customWidth="1"/>
    <col min="4868" max="4868" width="3.7109375" style="1" customWidth="1"/>
    <col min="4869" max="4869" width="14.7109375" style="1" customWidth="1"/>
    <col min="4870" max="4870" width="64.28515625" style="1" customWidth="1"/>
    <col min="4871" max="4871" width="7.42578125" style="1" customWidth="1"/>
    <col min="4872" max="4872" width="9.5703125" style="1" customWidth="1"/>
    <col min="4873" max="4873" width="10.85546875" style="1" customWidth="1"/>
    <col min="4874" max="4874" width="20.140625" style="1" customWidth="1"/>
    <col min="4875" max="4875" width="13.28515625" style="1" customWidth="1"/>
    <col min="4876" max="4876" width="9.140625" style="1"/>
    <col min="4877" max="4885" width="0" style="1" hidden="1" customWidth="1"/>
    <col min="4886" max="4886" width="10.5703125" style="1" customWidth="1"/>
    <col min="4887" max="4887" width="14" style="1" customWidth="1"/>
    <col min="4888" max="4888" width="10.5703125" style="1" customWidth="1"/>
    <col min="4889" max="4889" width="12.85546875" style="1" customWidth="1"/>
    <col min="4890" max="4890" width="9.42578125" style="1" customWidth="1"/>
    <col min="4891" max="4891" width="12.85546875" style="1" customWidth="1"/>
    <col min="4892" max="4892" width="14" style="1" customWidth="1"/>
    <col min="4893" max="4893" width="9.42578125" style="1" customWidth="1"/>
    <col min="4894" max="4894" width="12.85546875" style="1" customWidth="1"/>
    <col min="4895" max="4895" width="14" style="1" customWidth="1"/>
    <col min="4896" max="4907" width="9.140625" style="1"/>
    <col min="4908" max="4929" width="0" style="1" hidden="1" customWidth="1"/>
    <col min="4930" max="5120" width="9.140625" style="1"/>
    <col min="5121" max="5121" width="7.140625" style="1" customWidth="1"/>
    <col min="5122" max="5122" width="1.42578125" style="1" customWidth="1"/>
    <col min="5123" max="5123" width="3.5703125" style="1" customWidth="1"/>
    <col min="5124" max="5124" width="3.7109375" style="1" customWidth="1"/>
    <col min="5125" max="5125" width="14.7109375" style="1" customWidth="1"/>
    <col min="5126" max="5126" width="64.28515625" style="1" customWidth="1"/>
    <col min="5127" max="5127" width="7.42578125" style="1" customWidth="1"/>
    <col min="5128" max="5128" width="9.5703125" style="1" customWidth="1"/>
    <col min="5129" max="5129" width="10.85546875" style="1" customWidth="1"/>
    <col min="5130" max="5130" width="20.140625" style="1" customWidth="1"/>
    <col min="5131" max="5131" width="13.28515625" style="1" customWidth="1"/>
    <col min="5132" max="5132" width="9.140625" style="1"/>
    <col min="5133" max="5141" width="0" style="1" hidden="1" customWidth="1"/>
    <col min="5142" max="5142" width="10.5703125" style="1" customWidth="1"/>
    <col min="5143" max="5143" width="14" style="1" customWidth="1"/>
    <col min="5144" max="5144" width="10.5703125" style="1" customWidth="1"/>
    <col min="5145" max="5145" width="12.85546875" style="1" customWidth="1"/>
    <col min="5146" max="5146" width="9.42578125" style="1" customWidth="1"/>
    <col min="5147" max="5147" width="12.85546875" style="1" customWidth="1"/>
    <col min="5148" max="5148" width="14" style="1" customWidth="1"/>
    <col min="5149" max="5149" width="9.42578125" style="1" customWidth="1"/>
    <col min="5150" max="5150" width="12.85546875" style="1" customWidth="1"/>
    <col min="5151" max="5151" width="14" style="1" customWidth="1"/>
    <col min="5152" max="5163" width="9.140625" style="1"/>
    <col min="5164" max="5185" width="0" style="1" hidden="1" customWidth="1"/>
    <col min="5186" max="5376" width="9.140625" style="1"/>
    <col min="5377" max="5377" width="7.140625" style="1" customWidth="1"/>
    <col min="5378" max="5378" width="1.42578125" style="1" customWidth="1"/>
    <col min="5379" max="5379" width="3.5703125" style="1" customWidth="1"/>
    <col min="5380" max="5380" width="3.7109375" style="1" customWidth="1"/>
    <col min="5381" max="5381" width="14.7109375" style="1" customWidth="1"/>
    <col min="5382" max="5382" width="64.28515625" style="1" customWidth="1"/>
    <col min="5383" max="5383" width="7.42578125" style="1" customWidth="1"/>
    <col min="5384" max="5384" width="9.5703125" style="1" customWidth="1"/>
    <col min="5385" max="5385" width="10.85546875" style="1" customWidth="1"/>
    <col min="5386" max="5386" width="20.140625" style="1" customWidth="1"/>
    <col min="5387" max="5387" width="13.28515625" style="1" customWidth="1"/>
    <col min="5388" max="5388" width="9.140625" style="1"/>
    <col min="5389" max="5397" width="0" style="1" hidden="1" customWidth="1"/>
    <col min="5398" max="5398" width="10.5703125" style="1" customWidth="1"/>
    <col min="5399" max="5399" width="14" style="1" customWidth="1"/>
    <col min="5400" max="5400" width="10.5703125" style="1" customWidth="1"/>
    <col min="5401" max="5401" width="12.85546875" style="1" customWidth="1"/>
    <col min="5402" max="5402" width="9.42578125" style="1" customWidth="1"/>
    <col min="5403" max="5403" width="12.85546875" style="1" customWidth="1"/>
    <col min="5404" max="5404" width="14" style="1" customWidth="1"/>
    <col min="5405" max="5405" width="9.42578125" style="1" customWidth="1"/>
    <col min="5406" max="5406" width="12.85546875" style="1" customWidth="1"/>
    <col min="5407" max="5407" width="14" style="1" customWidth="1"/>
    <col min="5408" max="5419" width="9.140625" style="1"/>
    <col min="5420" max="5441" width="0" style="1" hidden="1" customWidth="1"/>
    <col min="5442" max="5632" width="9.140625" style="1"/>
    <col min="5633" max="5633" width="7.140625" style="1" customWidth="1"/>
    <col min="5634" max="5634" width="1.42578125" style="1" customWidth="1"/>
    <col min="5635" max="5635" width="3.5703125" style="1" customWidth="1"/>
    <col min="5636" max="5636" width="3.7109375" style="1" customWidth="1"/>
    <col min="5637" max="5637" width="14.7109375" style="1" customWidth="1"/>
    <col min="5638" max="5638" width="64.28515625" style="1" customWidth="1"/>
    <col min="5639" max="5639" width="7.42578125" style="1" customWidth="1"/>
    <col min="5640" max="5640" width="9.5703125" style="1" customWidth="1"/>
    <col min="5641" max="5641" width="10.85546875" style="1" customWidth="1"/>
    <col min="5642" max="5642" width="20.140625" style="1" customWidth="1"/>
    <col min="5643" max="5643" width="13.28515625" style="1" customWidth="1"/>
    <col min="5644" max="5644" width="9.140625" style="1"/>
    <col min="5645" max="5653" width="0" style="1" hidden="1" customWidth="1"/>
    <col min="5654" max="5654" width="10.5703125" style="1" customWidth="1"/>
    <col min="5655" max="5655" width="14" style="1" customWidth="1"/>
    <col min="5656" max="5656" width="10.5703125" style="1" customWidth="1"/>
    <col min="5657" max="5657" width="12.85546875" style="1" customWidth="1"/>
    <col min="5658" max="5658" width="9.42578125" style="1" customWidth="1"/>
    <col min="5659" max="5659" width="12.85546875" style="1" customWidth="1"/>
    <col min="5660" max="5660" width="14" style="1" customWidth="1"/>
    <col min="5661" max="5661" width="9.42578125" style="1" customWidth="1"/>
    <col min="5662" max="5662" width="12.85546875" style="1" customWidth="1"/>
    <col min="5663" max="5663" width="14" style="1" customWidth="1"/>
    <col min="5664" max="5675" width="9.140625" style="1"/>
    <col min="5676" max="5697" width="0" style="1" hidden="1" customWidth="1"/>
    <col min="5698" max="5888" width="9.140625" style="1"/>
    <col min="5889" max="5889" width="7.140625" style="1" customWidth="1"/>
    <col min="5890" max="5890" width="1.42578125" style="1" customWidth="1"/>
    <col min="5891" max="5891" width="3.5703125" style="1" customWidth="1"/>
    <col min="5892" max="5892" width="3.7109375" style="1" customWidth="1"/>
    <col min="5893" max="5893" width="14.7109375" style="1" customWidth="1"/>
    <col min="5894" max="5894" width="64.28515625" style="1" customWidth="1"/>
    <col min="5895" max="5895" width="7.42578125" style="1" customWidth="1"/>
    <col min="5896" max="5896" width="9.5703125" style="1" customWidth="1"/>
    <col min="5897" max="5897" width="10.85546875" style="1" customWidth="1"/>
    <col min="5898" max="5898" width="20.140625" style="1" customWidth="1"/>
    <col min="5899" max="5899" width="13.28515625" style="1" customWidth="1"/>
    <col min="5900" max="5900" width="9.140625" style="1"/>
    <col min="5901" max="5909" width="0" style="1" hidden="1" customWidth="1"/>
    <col min="5910" max="5910" width="10.5703125" style="1" customWidth="1"/>
    <col min="5911" max="5911" width="14" style="1" customWidth="1"/>
    <col min="5912" max="5912" width="10.5703125" style="1" customWidth="1"/>
    <col min="5913" max="5913" width="12.85546875" style="1" customWidth="1"/>
    <col min="5914" max="5914" width="9.42578125" style="1" customWidth="1"/>
    <col min="5915" max="5915" width="12.85546875" style="1" customWidth="1"/>
    <col min="5916" max="5916" width="14" style="1" customWidth="1"/>
    <col min="5917" max="5917" width="9.42578125" style="1" customWidth="1"/>
    <col min="5918" max="5918" width="12.85546875" style="1" customWidth="1"/>
    <col min="5919" max="5919" width="14" style="1" customWidth="1"/>
    <col min="5920" max="5931" width="9.140625" style="1"/>
    <col min="5932" max="5953" width="0" style="1" hidden="1" customWidth="1"/>
    <col min="5954" max="6144" width="9.140625" style="1"/>
    <col min="6145" max="6145" width="7.140625" style="1" customWidth="1"/>
    <col min="6146" max="6146" width="1.42578125" style="1" customWidth="1"/>
    <col min="6147" max="6147" width="3.5703125" style="1" customWidth="1"/>
    <col min="6148" max="6148" width="3.7109375" style="1" customWidth="1"/>
    <col min="6149" max="6149" width="14.7109375" style="1" customWidth="1"/>
    <col min="6150" max="6150" width="64.28515625" style="1" customWidth="1"/>
    <col min="6151" max="6151" width="7.42578125" style="1" customWidth="1"/>
    <col min="6152" max="6152" width="9.5703125" style="1" customWidth="1"/>
    <col min="6153" max="6153" width="10.85546875" style="1" customWidth="1"/>
    <col min="6154" max="6154" width="20.140625" style="1" customWidth="1"/>
    <col min="6155" max="6155" width="13.28515625" style="1" customWidth="1"/>
    <col min="6156" max="6156" width="9.140625" style="1"/>
    <col min="6157" max="6165" width="0" style="1" hidden="1" customWidth="1"/>
    <col min="6166" max="6166" width="10.5703125" style="1" customWidth="1"/>
    <col min="6167" max="6167" width="14" style="1" customWidth="1"/>
    <col min="6168" max="6168" width="10.5703125" style="1" customWidth="1"/>
    <col min="6169" max="6169" width="12.85546875" style="1" customWidth="1"/>
    <col min="6170" max="6170" width="9.42578125" style="1" customWidth="1"/>
    <col min="6171" max="6171" width="12.85546875" style="1" customWidth="1"/>
    <col min="6172" max="6172" width="14" style="1" customWidth="1"/>
    <col min="6173" max="6173" width="9.42578125" style="1" customWidth="1"/>
    <col min="6174" max="6174" width="12.85546875" style="1" customWidth="1"/>
    <col min="6175" max="6175" width="14" style="1" customWidth="1"/>
    <col min="6176" max="6187" width="9.140625" style="1"/>
    <col min="6188" max="6209" width="0" style="1" hidden="1" customWidth="1"/>
    <col min="6210" max="6400" width="9.140625" style="1"/>
    <col min="6401" max="6401" width="7.140625" style="1" customWidth="1"/>
    <col min="6402" max="6402" width="1.42578125" style="1" customWidth="1"/>
    <col min="6403" max="6403" width="3.5703125" style="1" customWidth="1"/>
    <col min="6404" max="6404" width="3.7109375" style="1" customWidth="1"/>
    <col min="6405" max="6405" width="14.7109375" style="1" customWidth="1"/>
    <col min="6406" max="6406" width="64.28515625" style="1" customWidth="1"/>
    <col min="6407" max="6407" width="7.42578125" style="1" customWidth="1"/>
    <col min="6408" max="6408" width="9.5703125" style="1" customWidth="1"/>
    <col min="6409" max="6409" width="10.85546875" style="1" customWidth="1"/>
    <col min="6410" max="6410" width="20.140625" style="1" customWidth="1"/>
    <col min="6411" max="6411" width="13.28515625" style="1" customWidth="1"/>
    <col min="6412" max="6412" width="9.140625" style="1"/>
    <col min="6413" max="6421" width="0" style="1" hidden="1" customWidth="1"/>
    <col min="6422" max="6422" width="10.5703125" style="1" customWidth="1"/>
    <col min="6423" max="6423" width="14" style="1" customWidth="1"/>
    <col min="6424" max="6424" width="10.5703125" style="1" customWidth="1"/>
    <col min="6425" max="6425" width="12.85546875" style="1" customWidth="1"/>
    <col min="6426" max="6426" width="9.42578125" style="1" customWidth="1"/>
    <col min="6427" max="6427" width="12.85546875" style="1" customWidth="1"/>
    <col min="6428" max="6428" width="14" style="1" customWidth="1"/>
    <col min="6429" max="6429" width="9.42578125" style="1" customWidth="1"/>
    <col min="6430" max="6430" width="12.85546875" style="1" customWidth="1"/>
    <col min="6431" max="6431" width="14" style="1" customWidth="1"/>
    <col min="6432" max="6443" width="9.140625" style="1"/>
    <col min="6444" max="6465" width="0" style="1" hidden="1" customWidth="1"/>
    <col min="6466" max="6656" width="9.140625" style="1"/>
    <col min="6657" max="6657" width="7.140625" style="1" customWidth="1"/>
    <col min="6658" max="6658" width="1.42578125" style="1" customWidth="1"/>
    <col min="6659" max="6659" width="3.5703125" style="1" customWidth="1"/>
    <col min="6660" max="6660" width="3.7109375" style="1" customWidth="1"/>
    <col min="6661" max="6661" width="14.7109375" style="1" customWidth="1"/>
    <col min="6662" max="6662" width="64.28515625" style="1" customWidth="1"/>
    <col min="6663" max="6663" width="7.42578125" style="1" customWidth="1"/>
    <col min="6664" max="6664" width="9.5703125" style="1" customWidth="1"/>
    <col min="6665" max="6665" width="10.85546875" style="1" customWidth="1"/>
    <col min="6666" max="6666" width="20.140625" style="1" customWidth="1"/>
    <col min="6667" max="6667" width="13.28515625" style="1" customWidth="1"/>
    <col min="6668" max="6668" width="9.140625" style="1"/>
    <col min="6669" max="6677" width="0" style="1" hidden="1" customWidth="1"/>
    <col min="6678" max="6678" width="10.5703125" style="1" customWidth="1"/>
    <col min="6679" max="6679" width="14" style="1" customWidth="1"/>
    <col min="6680" max="6680" width="10.5703125" style="1" customWidth="1"/>
    <col min="6681" max="6681" width="12.85546875" style="1" customWidth="1"/>
    <col min="6682" max="6682" width="9.42578125" style="1" customWidth="1"/>
    <col min="6683" max="6683" width="12.85546875" style="1" customWidth="1"/>
    <col min="6684" max="6684" width="14" style="1" customWidth="1"/>
    <col min="6685" max="6685" width="9.42578125" style="1" customWidth="1"/>
    <col min="6686" max="6686" width="12.85546875" style="1" customWidth="1"/>
    <col min="6687" max="6687" width="14" style="1" customWidth="1"/>
    <col min="6688" max="6699" width="9.140625" style="1"/>
    <col min="6700" max="6721" width="0" style="1" hidden="1" customWidth="1"/>
    <col min="6722" max="6912" width="9.140625" style="1"/>
    <col min="6913" max="6913" width="7.140625" style="1" customWidth="1"/>
    <col min="6914" max="6914" width="1.42578125" style="1" customWidth="1"/>
    <col min="6915" max="6915" width="3.5703125" style="1" customWidth="1"/>
    <col min="6916" max="6916" width="3.7109375" style="1" customWidth="1"/>
    <col min="6917" max="6917" width="14.7109375" style="1" customWidth="1"/>
    <col min="6918" max="6918" width="64.28515625" style="1" customWidth="1"/>
    <col min="6919" max="6919" width="7.42578125" style="1" customWidth="1"/>
    <col min="6920" max="6920" width="9.5703125" style="1" customWidth="1"/>
    <col min="6921" max="6921" width="10.85546875" style="1" customWidth="1"/>
    <col min="6922" max="6922" width="20.140625" style="1" customWidth="1"/>
    <col min="6923" max="6923" width="13.28515625" style="1" customWidth="1"/>
    <col min="6924" max="6924" width="9.140625" style="1"/>
    <col min="6925" max="6933" width="0" style="1" hidden="1" customWidth="1"/>
    <col min="6934" max="6934" width="10.5703125" style="1" customWidth="1"/>
    <col min="6935" max="6935" width="14" style="1" customWidth="1"/>
    <col min="6936" max="6936" width="10.5703125" style="1" customWidth="1"/>
    <col min="6937" max="6937" width="12.85546875" style="1" customWidth="1"/>
    <col min="6938" max="6938" width="9.42578125" style="1" customWidth="1"/>
    <col min="6939" max="6939" width="12.85546875" style="1" customWidth="1"/>
    <col min="6940" max="6940" width="14" style="1" customWidth="1"/>
    <col min="6941" max="6941" width="9.42578125" style="1" customWidth="1"/>
    <col min="6942" max="6942" width="12.85546875" style="1" customWidth="1"/>
    <col min="6943" max="6943" width="14" style="1" customWidth="1"/>
    <col min="6944" max="6955" width="9.140625" style="1"/>
    <col min="6956" max="6977" width="0" style="1" hidden="1" customWidth="1"/>
    <col min="6978" max="7168" width="9.140625" style="1"/>
    <col min="7169" max="7169" width="7.140625" style="1" customWidth="1"/>
    <col min="7170" max="7170" width="1.42578125" style="1" customWidth="1"/>
    <col min="7171" max="7171" width="3.5703125" style="1" customWidth="1"/>
    <col min="7172" max="7172" width="3.7109375" style="1" customWidth="1"/>
    <col min="7173" max="7173" width="14.7109375" style="1" customWidth="1"/>
    <col min="7174" max="7174" width="64.28515625" style="1" customWidth="1"/>
    <col min="7175" max="7175" width="7.42578125" style="1" customWidth="1"/>
    <col min="7176" max="7176" width="9.5703125" style="1" customWidth="1"/>
    <col min="7177" max="7177" width="10.85546875" style="1" customWidth="1"/>
    <col min="7178" max="7178" width="20.140625" style="1" customWidth="1"/>
    <col min="7179" max="7179" width="13.28515625" style="1" customWidth="1"/>
    <col min="7180" max="7180" width="9.140625" style="1"/>
    <col min="7181" max="7189" width="0" style="1" hidden="1" customWidth="1"/>
    <col min="7190" max="7190" width="10.5703125" style="1" customWidth="1"/>
    <col min="7191" max="7191" width="14" style="1" customWidth="1"/>
    <col min="7192" max="7192" width="10.5703125" style="1" customWidth="1"/>
    <col min="7193" max="7193" width="12.85546875" style="1" customWidth="1"/>
    <col min="7194" max="7194" width="9.42578125" style="1" customWidth="1"/>
    <col min="7195" max="7195" width="12.85546875" style="1" customWidth="1"/>
    <col min="7196" max="7196" width="14" style="1" customWidth="1"/>
    <col min="7197" max="7197" width="9.42578125" style="1" customWidth="1"/>
    <col min="7198" max="7198" width="12.85546875" style="1" customWidth="1"/>
    <col min="7199" max="7199" width="14" style="1" customWidth="1"/>
    <col min="7200" max="7211" width="9.140625" style="1"/>
    <col min="7212" max="7233" width="0" style="1" hidden="1" customWidth="1"/>
    <col min="7234" max="7424" width="9.140625" style="1"/>
    <col min="7425" max="7425" width="7.140625" style="1" customWidth="1"/>
    <col min="7426" max="7426" width="1.42578125" style="1" customWidth="1"/>
    <col min="7427" max="7427" width="3.5703125" style="1" customWidth="1"/>
    <col min="7428" max="7428" width="3.7109375" style="1" customWidth="1"/>
    <col min="7429" max="7429" width="14.7109375" style="1" customWidth="1"/>
    <col min="7430" max="7430" width="64.28515625" style="1" customWidth="1"/>
    <col min="7431" max="7431" width="7.42578125" style="1" customWidth="1"/>
    <col min="7432" max="7432" width="9.5703125" style="1" customWidth="1"/>
    <col min="7433" max="7433" width="10.85546875" style="1" customWidth="1"/>
    <col min="7434" max="7434" width="20.140625" style="1" customWidth="1"/>
    <col min="7435" max="7435" width="13.28515625" style="1" customWidth="1"/>
    <col min="7436" max="7436" width="9.140625" style="1"/>
    <col min="7437" max="7445" width="0" style="1" hidden="1" customWidth="1"/>
    <col min="7446" max="7446" width="10.5703125" style="1" customWidth="1"/>
    <col min="7447" max="7447" width="14" style="1" customWidth="1"/>
    <col min="7448" max="7448" width="10.5703125" style="1" customWidth="1"/>
    <col min="7449" max="7449" width="12.85546875" style="1" customWidth="1"/>
    <col min="7450" max="7450" width="9.42578125" style="1" customWidth="1"/>
    <col min="7451" max="7451" width="12.85546875" style="1" customWidth="1"/>
    <col min="7452" max="7452" width="14" style="1" customWidth="1"/>
    <col min="7453" max="7453" width="9.42578125" style="1" customWidth="1"/>
    <col min="7454" max="7454" width="12.85546875" style="1" customWidth="1"/>
    <col min="7455" max="7455" width="14" style="1" customWidth="1"/>
    <col min="7456" max="7467" width="9.140625" style="1"/>
    <col min="7468" max="7489" width="0" style="1" hidden="1" customWidth="1"/>
    <col min="7490" max="7680" width="9.140625" style="1"/>
    <col min="7681" max="7681" width="7.140625" style="1" customWidth="1"/>
    <col min="7682" max="7682" width="1.42578125" style="1" customWidth="1"/>
    <col min="7683" max="7683" width="3.5703125" style="1" customWidth="1"/>
    <col min="7684" max="7684" width="3.7109375" style="1" customWidth="1"/>
    <col min="7685" max="7685" width="14.7109375" style="1" customWidth="1"/>
    <col min="7686" max="7686" width="64.28515625" style="1" customWidth="1"/>
    <col min="7687" max="7687" width="7.42578125" style="1" customWidth="1"/>
    <col min="7688" max="7688" width="9.5703125" style="1" customWidth="1"/>
    <col min="7689" max="7689" width="10.85546875" style="1" customWidth="1"/>
    <col min="7690" max="7690" width="20.140625" style="1" customWidth="1"/>
    <col min="7691" max="7691" width="13.28515625" style="1" customWidth="1"/>
    <col min="7692" max="7692" width="9.140625" style="1"/>
    <col min="7693" max="7701" width="0" style="1" hidden="1" customWidth="1"/>
    <col min="7702" max="7702" width="10.5703125" style="1" customWidth="1"/>
    <col min="7703" max="7703" width="14" style="1" customWidth="1"/>
    <col min="7704" max="7704" width="10.5703125" style="1" customWidth="1"/>
    <col min="7705" max="7705" width="12.85546875" style="1" customWidth="1"/>
    <col min="7706" max="7706" width="9.42578125" style="1" customWidth="1"/>
    <col min="7707" max="7707" width="12.85546875" style="1" customWidth="1"/>
    <col min="7708" max="7708" width="14" style="1" customWidth="1"/>
    <col min="7709" max="7709" width="9.42578125" style="1" customWidth="1"/>
    <col min="7710" max="7710" width="12.85546875" style="1" customWidth="1"/>
    <col min="7711" max="7711" width="14" style="1" customWidth="1"/>
    <col min="7712" max="7723" width="9.140625" style="1"/>
    <col min="7724" max="7745" width="0" style="1" hidden="1" customWidth="1"/>
    <col min="7746" max="7936" width="9.140625" style="1"/>
    <col min="7937" max="7937" width="7.140625" style="1" customWidth="1"/>
    <col min="7938" max="7938" width="1.42578125" style="1" customWidth="1"/>
    <col min="7939" max="7939" width="3.5703125" style="1" customWidth="1"/>
    <col min="7940" max="7940" width="3.7109375" style="1" customWidth="1"/>
    <col min="7941" max="7941" width="14.7109375" style="1" customWidth="1"/>
    <col min="7942" max="7942" width="64.28515625" style="1" customWidth="1"/>
    <col min="7943" max="7943" width="7.42578125" style="1" customWidth="1"/>
    <col min="7944" max="7944" width="9.5703125" style="1" customWidth="1"/>
    <col min="7945" max="7945" width="10.85546875" style="1" customWidth="1"/>
    <col min="7946" max="7946" width="20.140625" style="1" customWidth="1"/>
    <col min="7947" max="7947" width="13.28515625" style="1" customWidth="1"/>
    <col min="7948" max="7948" width="9.140625" style="1"/>
    <col min="7949" max="7957" width="0" style="1" hidden="1" customWidth="1"/>
    <col min="7958" max="7958" width="10.5703125" style="1" customWidth="1"/>
    <col min="7959" max="7959" width="14" style="1" customWidth="1"/>
    <col min="7960" max="7960" width="10.5703125" style="1" customWidth="1"/>
    <col min="7961" max="7961" width="12.85546875" style="1" customWidth="1"/>
    <col min="7962" max="7962" width="9.42578125" style="1" customWidth="1"/>
    <col min="7963" max="7963" width="12.85546875" style="1" customWidth="1"/>
    <col min="7964" max="7964" width="14" style="1" customWidth="1"/>
    <col min="7965" max="7965" width="9.42578125" style="1" customWidth="1"/>
    <col min="7966" max="7966" width="12.85546875" style="1" customWidth="1"/>
    <col min="7967" max="7967" width="14" style="1" customWidth="1"/>
    <col min="7968" max="7979" width="9.140625" style="1"/>
    <col min="7980" max="8001" width="0" style="1" hidden="1" customWidth="1"/>
    <col min="8002" max="8192" width="9.140625" style="1"/>
    <col min="8193" max="8193" width="7.140625" style="1" customWidth="1"/>
    <col min="8194" max="8194" width="1.42578125" style="1" customWidth="1"/>
    <col min="8195" max="8195" width="3.5703125" style="1" customWidth="1"/>
    <col min="8196" max="8196" width="3.7109375" style="1" customWidth="1"/>
    <col min="8197" max="8197" width="14.7109375" style="1" customWidth="1"/>
    <col min="8198" max="8198" width="64.28515625" style="1" customWidth="1"/>
    <col min="8199" max="8199" width="7.42578125" style="1" customWidth="1"/>
    <col min="8200" max="8200" width="9.5703125" style="1" customWidth="1"/>
    <col min="8201" max="8201" width="10.85546875" style="1" customWidth="1"/>
    <col min="8202" max="8202" width="20.140625" style="1" customWidth="1"/>
    <col min="8203" max="8203" width="13.28515625" style="1" customWidth="1"/>
    <col min="8204" max="8204" width="9.140625" style="1"/>
    <col min="8205" max="8213" width="0" style="1" hidden="1" customWidth="1"/>
    <col min="8214" max="8214" width="10.5703125" style="1" customWidth="1"/>
    <col min="8215" max="8215" width="14" style="1" customWidth="1"/>
    <col min="8216" max="8216" width="10.5703125" style="1" customWidth="1"/>
    <col min="8217" max="8217" width="12.85546875" style="1" customWidth="1"/>
    <col min="8218" max="8218" width="9.42578125" style="1" customWidth="1"/>
    <col min="8219" max="8219" width="12.85546875" style="1" customWidth="1"/>
    <col min="8220" max="8220" width="14" style="1" customWidth="1"/>
    <col min="8221" max="8221" width="9.42578125" style="1" customWidth="1"/>
    <col min="8222" max="8222" width="12.85546875" style="1" customWidth="1"/>
    <col min="8223" max="8223" width="14" style="1" customWidth="1"/>
    <col min="8224" max="8235" width="9.140625" style="1"/>
    <col min="8236" max="8257" width="0" style="1" hidden="1" customWidth="1"/>
    <col min="8258" max="8448" width="9.140625" style="1"/>
    <col min="8449" max="8449" width="7.140625" style="1" customWidth="1"/>
    <col min="8450" max="8450" width="1.42578125" style="1" customWidth="1"/>
    <col min="8451" max="8451" width="3.5703125" style="1" customWidth="1"/>
    <col min="8452" max="8452" width="3.7109375" style="1" customWidth="1"/>
    <col min="8453" max="8453" width="14.7109375" style="1" customWidth="1"/>
    <col min="8454" max="8454" width="64.28515625" style="1" customWidth="1"/>
    <col min="8455" max="8455" width="7.42578125" style="1" customWidth="1"/>
    <col min="8456" max="8456" width="9.5703125" style="1" customWidth="1"/>
    <col min="8457" max="8457" width="10.85546875" style="1" customWidth="1"/>
    <col min="8458" max="8458" width="20.140625" style="1" customWidth="1"/>
    <col min="8459" max="8459" width="13.28515625" style="1" customWidth="1"/>
    <col min="8460" max="8460" width="9.140625" style="1"/>
    <col min="8461" max="8469" width="0" style="1" hidden="1" customWidth="1"/>
    <col min="8470" max="8470" width="10.5703125" style="1" customWidth="1"/>
    <col min="8471" max="8471" width="14" style="1" customWidth="1"/>
    <col min="8472" max="8472" width="10.5703125" style="1" customWidth="1"/>
    <col min="8473" max="8473" width="12.85546875" style="1" customWidth="1"/>
    <col min="8474" max="8474" width="9.42578125" style="1" customWidth="1"/>
    <col min="8475" max="8475" width="12.85546875" style="1" customWidth="1"/>
    <col min="8476" max="8476" width="14" style="1" customWidth="1"/>
    <col min="8477" max="8477" width="9.42578125" style="1" customWidth="1"/>
    <col min="8478" max="8478" width="12.85546875" style="1" customWidth="1"/>
    <col min="8479" max="8479" width="14" style="1" customWidth="1"/>
    <col min="8480" max="8491" width="9.140625" style="1"/>
    <col min="8492" max="8513" width="0" style="1" hidden="1" customWidth="1"/>
    <col min="8514" max="8704" width="9.140625" style="1"/>
    <col min="8705" max="8705" width="7.140625" style="1" customWidth="1"/>
    <col min="8706" max="8706" width="1.42578125" style="1" customWidth="1"/>
    <col min="8707" max="8707" width="3.5703125" style="1" customWidth="1"/>
    <col min="8708" max="8708" width="3.7109375" style="1" customWidth="1"/>
    <col min="8709" max="8709" width="14.7109375" style="1" customWidth="1"/>
    <col min="8710" max="8710" width="64.28515625" style="1" customWidth="1"/>
    <col min="8711" max="8711" width="7.42578125" style="1" customWidth="1"/>
    <col min="8712" max="8712" width="9.5703125" style="1" customWidth="1"/>
    <col min="8713" max="8713" width="10.85546875" style="1" customWidth="1"/>
    <col min="8714" max="8714" width="20.140625" style="1" customWidth="1"/>
    <col min="8715" max="8715" width="13.28515625" style="1" customWidth="1"/>
    <col min="8716" max="8716" width="9.140625" style="1"/>
    <col min="8717" max="8725" width="0" style="1" hidden="1" customWidth="1"/>
    <col min="8726" max="8726" width="10.5703125" style="1" customWidth="1"/>
    <col min="8727" max="8727" width="14" style="1" customWidth="1"/>
    <col min="8728" max="8728" width="10.5703125" style="1" customWidth="1"/>
    <col min="8729" max="8729" width="12.85546875" style="1" customWidth="1"/>
    <col min="8730" max="8730" width="9.42578125" style="1" customWidth="1"/>
    <col min="8731" max="8731" width="12.85546875" style="1" customWidth="1"/>
    <col min="8732" max="8732" width="14" style="1" customWidth="1"/>
    <col min="8733" max="8733" width="9.42578125" style="1" customWidth="1"/>
    <col min="8734" max="8734" width="12.85546875" style="1" customWidth="1"/>
    <col min="8735" max="8735" width="14" style="1" customWidth="1"/>
    <col min="8736" max="8747" width="9.140625" style="1"/>
    <col min="8748" max="8769" width="0" style="1" hidden="1" customWidth="1"/>
    <col min="8770" max="8960" width="9.140625" style="1"/>
    <col min="8961" max="8961" width="7.140625" style="1" customWidth="1"/>
    <col min="8962" max="8962" width="1.42578125" style="1" customWidth="1"/>
    <col min="8963" max="8963" width="3.5703125" style="1" customWidth="1"/>
    <col min="8964" max="8964" width="3.7109375" style="1" customWidth="1"/>
    <col min="8965" max="8965" width="14.7109375" style="1" customWidth="1"/>
    <col min="8966" max="8966" width="64.28515625" style="1" customWidth="1"/>
    <col min="8967" max="8967" width="7.42578125" style="1" customWidth="1"/>
    <col min="8968" max="8968" width="9.5703125" style="1" customWidth="1"/>
    <col min="8969" max="8969" width="10.85546875" style="1" customWidth="1"/>
    <col min="8970" max="8970" width="20.140625" style="1" customWidth="1"/>
    <col min="8971" max="8971" width="13.28515625" style="1" customWidth="1"/>
    <col min="8972" max="8972" width="9.140625" style="1"/>
    <col min="8973" max="8981" width="0" style="1" hidden="1" customWidth="1"/>
    <col min="8982" max="8982" width="10.5703125" style="1" customWidth="1"/>
    <col min="8983" max="8983" width="14" style="1" customWidth="1"/>
    <col min="8984" max="8984" width="10.5703125" style="1" customWidth="1"/>
    <col min="8985" max="8985" width="12.85546875" style="1" customWidth="1"/>
    <col min="8986" max="8986" width="9.42578125" style="1" customWidth="1"/>
    <col min="8987" max="8987" width="12.85546875" style="1" customWidth="1"/>
    <col min="8988" max="8988" width="14" style="1" customWidth="1"/>
    <col min="8989" max="8989" width="9.42578125" style="1" customWidth="1"/>
    <col min="8990" max="8990" width="12.85546875" style="1" customWidth="1"/>
    <col min="8991" max="8991" width="14" style="1" customWidth="1"/>
    <col min="8992" max="9003" width="9.140625" style="1"/>
    <col min="9004" max="9025" width="0" style="1" hidden="1" customWidth="1"/>
    <col min="9026" max="9216" width="9.140625" style="1"/>
    <col min="9217" max="9217" width="7.140625" style="1" customWidth="1"/>
    <col min="9218" max="9218" width="1.42578125" style="1" customWidth="1"/>
    <col min="9219" max="9219" width="3.5703125" style="1" customWidth="1"/>
    <col min="9220" max="9220" width="3.7109375" style="1" customWidth="1"/>
    <col min="9221" max="9221" width="14.7109375" style="1" customWidth="1"/>
    <col min="9222" max="9222" width="64.28515625" style="1" customWidth="1"/>
    <col min="9223" max="9223" width="7.42578125" style="1" customWidth="1"/>
    <col min="9224" max="9224" width="9.5703125" style="1" customWidth="1"/>
    <col min="9225" max="9225" width="10.85546875" style="1" customWidth="1"/>
    <col min="9226" max="9226" width="20.140625" style="1" customWidth="1"/>
    <col min="9227" max="9227" width="13.28515625" style="1" customWidth="1"/>
    <col min="9228" max="9228" width="9.140625" style="1"/>
    <col min="9229" max="9237" width="0" style="1" hidden="1" customWidth="1"/>
    <col min="9238" max="9238" width="10.5703125" style="1" customWidth="1"/>
    <col min="9239" max="9239" width="14" style="1" customWidth="1"/>
    <col min="9240" max="9240" width="10.5703125" style="1" customWidth="1"/>
    <col min="9241" max="9241" width="12.85546875" style="1" customWidth="1"/>
    <col min="9242" max="9242" width="9.42578125" style="1" customWidth="1"/>
    <col min="9243" max="9243" width="12.85546875" style="1" customWidth="1"/>
    <col min="9244" max="9244" width="14" style="1" customWidth="1"/>
    <col min="9245" max="9245" width="9.42578125" style="1" customWidth="1"/>
    <col min="9246" max="9246" width="12.85546875" style="1" customWidth="1"/>
    <col min="9247" max="9247" width="14" style="1" customWidth="1"/>
    <col min="9248" max="9259" width="9.140625" style="1"/>
    <col min="9260" max="9281" width="0" style="1" hidden="1" customWidth="1"/>
    <col min="9282" max="9472" width="9.140625" style="1"/>
    <col min="9473" max="9473" width="7.140625" style="1" customWidth="1"/>
    <col min="9474" max="9474" width="1.42578125" style="1" customWidth="1"/>
    <col min="9475" max="9475" width="3.5703125" style="1" customWidth="1"/>
    <col min="9476" max="9476" width="3.7109375" style="1" customWidth="1"/>
    <col min="9477" max="9477" width="14.7109375" style="1" customWidth="1"/>
    <col min="9478" max="9478" width="64.28515625" style="1" customWidth="1"/>
    <col min="9479" max="9479" width="7.42578125" style="1" customWidth="1"/>
    <col min="9480" max="9480" width="9.5703125" style="1" customWidth="1"/>
    <col min="9481" max="9481" width="10.85546875" style="1" customWidth="1"/>
    <col min="9482" max="9482" width="20.140625" style="1" customWidth="1"/>
    <col min="9483" max="9483" width="13.28515625" style="1" customWidth="1"/>
    <col min="9484" max="9484" width="9.140625" style="1"/>
    <col min="9485" max="9493" width="0" style="1" hidden="1" customWidth="1"/>
    <col min="9494" max="9494" width="10.5703125" style="1" customWidth="1"/>
    <col min="9495" max="9495" width="14" style="1" customWidth="1"/>
    <col min="9496" max="9496" width="10.5703125" style="1" customWidth="1"/>
    <col min="9497" max="9497" width="12.85546875" style="1" customWidth="1"/>
    <col min="9498" max="9498" width="9.42578125" style="1" customWidth="1"/>
    <col min="9499" max="9499" width="12.85546875" style="1" customWidth="1"/>
    <col min="9500" max="9500" width="14" style="1" customWidth="1"/>
    <col min="9501" max="9501" width="9.42578125" style="1" customWidth="1"/>
    <col min="9502" max="9502" width="12.85546875" style="1" customWidth="1"/>
    <col min="9503" max="9503" width="14" style="1" customWidth="1"/>
    <col min="9504" max="9515" width="9.140625" style="1"/>
    <col min="9516" max="9537" width="0" style="1" hidden="1" customWidth="1"/>
    <col min="9538" max="9728" width="9.140625" style="1"/>
    <col min="9729" max="9729" width="7.140625" style="1" customWidth="1"/>
    <col min="9730" max="9730" width="1.42578125" style="1" customWidth="1"/>
    <col min="9731" max="9731" width="3.5703125" style="1" customWidth="1"/>
    <col min="9732" max="9732" width="3.7109375" style="1" customWidth="1"/>
    <col min="9733" max="9733" width="14.7109375" style="1" customWidth="1"/>
    <col min="9734" max="9734" width="64.28515625" style="1" customWidth="1"/>
    <col min="9735" max="9735" width="7.42578125" style="1" customWidth="1"/>
    <col min="9736" max="9736" width="9.5703125" style="1" customWidth="1"/>
    <col min="9737" max="9737" width="10.85546875" style="1" customWidth="1"/>
    <col min="9738" max="9738" width="20.140625" style="1" customWidth="1"/>
    <col min="9739" max="9739" width="13.28515625" style="1" customWidth="1"/>
    <col min="9740" max="9740" width="9.140625" style="1"/>
    <col min="9741" max="9749" width="0" style="1" hidden="1" customWidth="1"/>
    <col min="9750" max="9750" width="10.5703125" style="1" customWidth="1"/>
    <col min="9751" max="9751" width="14" style="1" customWidth="1"/>
    <col min="9752" max="9752" width="10.5703125" style="1" customWidth="1"/>
    <col min="9753" max="9753" width="12.85546875" style="1" customWidth="1"/>
    <col min="9754" max="9754" width="9.42578125" style="1" customWidth="1"/>
    <col min="9755" max="9755" width="12.85546875" style="1" customWidth="1"/>
    <col min="9756" max="9756" width="14" style="1" customWidth="1"/>
    <col min="9757" max="9757" width="9.42578125" style="1" customWidth="1"/>
    <col min="9758" max="9758" width="12.85546875" style="1" customWidth="1"/>
    <col min="9759" max="9759" width="14" style="1" customWidth="1"/>
    <col min="9760" max="9771" width="9.140625" style="1"/>
    <col min="9772" max="9793" width="0" style="1" hidden="1" customWidth="1"/>
    <col min="9794" max="9984" width="9.140625" style="1"/>
    <col min="9985" max="9985" width="7.140625" style="1" customWidth="1"/>
    <col min="9986" max="9986" width="1.42578125" style="1" customWidth="1"/>
    <col min="9987" max="9987" width="3.5703125" style="1" customWidth="1"/>
    <col min="9988" max="9988" width="3.7109375" style="1" customWidth="1"/>
    <col min="9989" max="9989" width="14.7109375" style="1" customWidth="1"/>
    <col min="9990" max="9990" width="64.28515625" style="1" customWidth="1"/>
    <col min="9991" max="9991" width="7.42578125" style="1" customWidth="1"/>
    <col min="9992" max="9992" width="9.5703125" style="1" customWidth="1"/>
    <col min="9993" max="9993" width="10.85546875" style="1" customWidth="1"/>
    <col min="9994" max="9994" width="20.140625" style="1" customWidth="1"/>
    <col min="9995" max="9995" width="13.28515625" style="1" customWidth="1"/>
    <col min="9996" max="9996" width="9.140625" style="1"/>
    <col min="9997" max="10005" width="0" style="1" hidden="1" customWidth="1"/>
    <col min="10006" max="10006" width="10.5703125" style="1" customWidth="1"/>
    <col min="10007" max="10007" width="14" style="1" customWidth="1"/>
    <col min="10008" max="10008" width="10.5703125" style="1" customWidth="1"/>
    <col min="10009" max="10009" width="12.85546875" style="1" customWidth="1"/>
    <col min="10010" max="10010" width="9.42578125" style="1" customWidth="1"/>
    <col min="10011" max="10011" width="12.85546875" style="1" customWidth="1"/>
    <col min="10012" max="10012" width="14" style="1" customWidth="1"/>
    <col min="10013" max="10013" width="9.42578125" style="1" customWidth="1"/>
    <col min="10014" max="10014" width="12.85546875" style="1" customWidth="1"/>
    <col min="10015" max="10015" width="14" style="1" customWidth="1"/>
    <col min="10016" max="10027" width="9.140625" style="1"/>
    <col min="10028" max="10049" width="0" style="1" hidden="1" customWidth="1"/>
    <col min="10050" max="10240" width="9.140625" style="1"/>
    <col min="10241" max="10241" width="7.140625" style="1" customWidth="1"/>
    <col min="10242" max="10242" width="1.42578125" style="1" customWidth="1"/>
    <col min="10243" max="10243" width="3.5703125" style="1" customWidth="1"/>
    <col min="10244" max="10244" width="3.7109375" style="1" customWidth="1"/>
    <col min="10245" max="10245" width="14.7109375" style="1" customWidth="1"/>
    <col min="10246" max="10246" width="64.28515625" style="1" customWidth="1"/>
    <col min="10247" max="10247" width="7.42578125" style="1" customWidth="1"/>
    <col min="10248" max="10248" width="9.5703125" style="1" customWidth="1"/>
    <col min="10249" max="10249" width="10.85546875" style="1" customWidth="1"/>
    <col min="10250" max="10250" width="20.140625" style="1" customWidth="1"/>
    <col min="10251" max="10251" width="13.28515625" style="1" customWidth="1"/>
    <col min="10252" max="10252" width="9.140625" style="1"/>
    <col min="10253" max="10261" width="0" style="1" hidden="1" customWidth="1"/>
    <col min="10262" max="10262" width="10.5703125" style="1" customWidth="1"/>
    <col min="10263" max="10263" width="14" style="1" customWidth="1"/>
    <col min="10264" max="10264" width="10.5703125" style="1" customWidth="1"/>
    <col min="10265" max="10265" width="12.85546875" style="1" customWidth="1"/>
    <col min="10266" max="10266" width="9.42578125" style="1" customWidth="1"/>
    <col min="10267" max="10267" width="12.85546875" style="1" customWidth="1"/>
    <col min="10268" max="10268" width="14" style="1" customWidth="1"/>
    <col min="10269" max="10269" width="9.42578125" style="1" customWidth="1"/>
    <col min="10270" max="10270" width="12.85546875" style="1" customWidth="1"/>
    <col min="10271" max="10271" width="14" style="1" customWidth="1"/>
    <col min="10272" max="10283" width="9.140625" style="1"/>
    <col min="10284" max="10305" width="0" style="1" hidden="1" customWidth="1"/>
    <col min="10306" max="10496" width="9.140625" style="1"/>
    <col min="10497" max="10497" width="7.140625" style="1" customWidth="1"/>
    <col min="10498" max="10498" width="1.42578125" style="1" customWidth="1"/>
    <col min="10499" max="10499" width="3.5703125" style="1" customWidth="1"/>
    <col min="10500" max="10500" width="3.7109375" style="1" customWidth="1"/>
    <col min="10501" max="10501" width="14.7109375" style="1" customWidth="1"/>
    <col min="10502" max="10502" width="64.28515625" style="1" customWidth="1"/>
    <col min="10503" max="10503" width="7.42578125" style="1" customWidth="1"/>
    <col min="10504" max="10504" width="9.5703125" style="1" customWidth="1"/>
    <col min="10505" max="10505" width="10.85546875" style="1" customWidth="1"/>
    <col min="10506" max="10506" width="20.140625" style="1" customWidth="1"/>
    <col min="10507" max="10507" width="13.28515625" style="1" customWidth="1"/>
    <col min="10508" max="10508" width="9.140625" style="1"/>
    <col min="10509" max="10517" width="0" style="1" hidden="1" customWidth="1"/>
    <col min="10518" max="10518" width="10.5703125" style="1" customWidth="1"/>
    <col min="10519" max="10519" width="14" style="1" customWidth="1"/>
    <col min="10520" max="10520" width="10.5703125" style="1" customWidth="1"/>
    <col min="10521" max="10521" width="12.85546875" style="1" customWidth="1"/>
    <col min="10522" max="10522" width="9.42578125" style="1" customWidth="1"/>
    <col min="10523" max="10523" width="12.85546875" style="1" customWidth="1"/>
    <col min="10524" max="10524" width="14" style="1" customWidth="1"/>
    <col min="10525" max="10525" width="9.42578125" style="1" customWidth="1"/>
    <col min="10526" max="10526" width="12.85546875" style="1" customWidth="1"/>
    <col min="10527" max="10527" width="14" style="1" customWidth="1"/>
    <col min="10528" max="10539" width="9.140625" style="1"/>
    <col min="10540" max="10561" width="0" style="1" hidden="1" customWidth="1"/>
    <col min="10562" max="10752" width="9.140625" style="1"/>
    <col min="10753" max="10753" width="7.140625" style="1" customWidth="1"/>
    <col min="10754" max="10754" width="1.42578125" style="1" customWidth="1"/>
    <col min="10755" max="10755" width="3.5703125" style="1" customWidth="1"/>
    <col min="10756" max="10756" width="3.7109375" style="1" customWidth="1"/>
    <col min="10757" max="10757" width="14.7109375" style="1" customWidth="1"/>
    <col min="10758" max="10758" width="64.28515625" style="1" customWidth="1"/>
    <col min="10759" max="10759" width="7.42578125" style="1" customWidth="1"/>
    <col min="10760" max="10760" width="9.5703125" style="1" customWidth="1"/>
    <col min="10761" max="10761" width="10.85546875" style="1" customWidth="1"/>
    <col min="10762" max="10762" width="20.140625" style="1" customWidth="1"/>
    <col min="10763" max="10763" width="13.28515625" style="1" customWidth="1"/>
    <col min="10764" max="10764" width="9.140625" style="1"/>
    <col min="10765" max="10773" width="0" style="1" hidden="1" customWidth="1"/>
    <col min="10774" max="10774" width="10.5703125" style="1" customWidth="1"/>
    <col min="10775" max="10775" width="14" style="1" customWidth="1"/>
    <col min="10776" max="10776" width="10.5703125" style="1" customWidth="1"/>
    <col min="10777" max="10777" width="12.85546875" style="1" customWidth="1"/>
    <col min="10778" max="10778" width="9.42578125" style="1" customWidth="1"/>
    <col min="10779" max="10779" width="12.85546875" style="1" customWidth="1"/>
    <col min="10780" max="10780" width="14" style="1" customWidth="1"/>
    <col min="10781" max="10781" width="9.42578125" style="1" customWidth="1"/>
    <col min="10782" max="10782" width="12.85546875" style="1" customWidth="1"/>
    <col min="10783" max="10783" width="14" style="1" customWidth="1"/>
    <col min="10784" max="10795" width="9.140625" style="1"/>
    <col min="10796" max="10817" width="0" style="1" hidden="1" customWidth="1"/>
    <col min="10818" max="11008" width="9.140625" style="1"/>
    <col min="11009" max="11009" width="7.140625" style="1" customWidth="1"/>
    <col min="11010" max="11010" width="1.42578125" style="1" customWidth="1"/>
    <col min="11011" max="11011" width="3.5703125" style="1" customWidth="1"/>
    <col min="11012" max="11012" width="3.7109375" style="1" customWidth="1"/>
    <col min="11013" max="11013" width="14.7109375" style="1" customWidth="1"/>
    <col min="11014" max="11014" width="64.28515625" style="1" customWidth="1"/>
    <col min="11015" max="11015" width="7.42578125" style="1" customWidth="1"/>
    <col min="11016" max="11016" width="9.5703125" style="1" customWidth="1"/>
    <col min="11017" max="11017" width="10.85546875" style="1" customWidth="1"/>
    <col min="11018" max="11018" width="20.140625" style="1" customWidth="1"/>
    <col min="11019" max="11019" width="13.28515625" style="1" customWidth="1"/>
    <col min="11020" max="11020" width="9.140625" style="1"/>
    <col min="11021" max="11029" width="0" style="1" hidden="1" customWidth="1"/>
    <col min="11030" max="11030" width="10.5703125" style="1" customWidth="1"/>
    <col min="11031" max="11031" width="14" style="1" customWidth="1"/>
    <col min="11032" max="11032" width="10.5703125" style="1" customWidth="1"/>
    <col min="11033" max="11033" width="12.85546875" style="1" customWidth="1"/>
    <col min="11034" max="11034" width="9.42578125" style="1" customWidth="1"/>
    <col min="11035" max="11035" width="12.85546875" style="1" customWidth="1"/>
    <col min="11036" max="11036" width="14" style="1" customWidth="1"/>
    <col min="11037" max="11037" width="9.42578125" style="1" customWidth="1"/>
    <col min="11038" max="11038" width="12.85546875" style="1" customWidth="1"/>
    <col min="11039" max="11039" width="14" style="1" customWidth="1"/>
    <col min="11040" max="11051" width="9.140625" style="1"/>
    <col min="11052" max="11073" width="0" style="1" hidden="1" customWidth="1"/>
    <col min="11074" max="11264" width="9.140625" style="1"/>
    <col min="11265" max="11265" width="7.140625" style="1" customWidth="1"/>
    <col min="11266" max="11266" width="1.42578125" style="1" customWidth="1"/>
    <col min="11267" max="11267" width="3.5703125" style="1" customWidth="1"/>
    <col min="11268" max="11268" width="3.7109375" style="1" customWidth="1"/>
    <col min="11269" max="11269" width="14.7109375" style="1" customWidth="1"/>
    <col min="11270" max="11270" width="64.28515625" style="1" customWidth="1"/>
    <col min="11271" max="11271" width="7.42578125" style="1" customWidth="1"/>
    <col min="11272" max="11272" width="9.5703125" style="1" customWidth="1"/>
    <col min="11273" max="11273" width="10.85546875" style="1" customWidth="1"/>
    <col min="11274" max="11274" width="20.140625" style="1" customWidth="1"/>
    <col min="11275" max="11275" width="13.28515625" style="1" customWidth="1"/>
    <col min="11276" max="11276" width="9.140625" style="1"/>
    <col min="11277" max="11285" width="0" style="1" hidden="1" customWidth="1"/>
    <col min="11286" max="11286" width="10.5703125" style="1" customWidth="1"/>
    <col min="11287" max="11287" width="14" style="1" customWidth="1"/>
    <col min="11288" max="11288" width="10.5703125" style="1" customWidth="1"/>
    <col min="11289" max="11289" width="12.85546875" style="1" customWidth="1"/>
    <col min="11290" max="11290" width="9.42578125" style="1" customWidth="1"/>
    <col min="11291" max="11291" width="12.85546875" style="1" customWidth="1"/>
    <col min="11292" max="11292" width="14" style="1" customWidth="1"/>
    <col min="11293" max="11293" width="9.42578125" style="1" customWidth="1"/>
    <col min="11294" max="11294" width="12.85546875" style="1" customWidth="1"/>
    <col min="11295" max="11295" width="14" style="1" customWidth="1"/>
    <col min="11296" max="11307" width="9.140625" style="1"/>
    <col min="11308" max="11329" width="0" style="1" hidden="1" customWidth="1"/>
    <col min="11330" max="11520" width="9.140625" style="1"/>
    <col min="11521" max="11521" width="7.140625" style="1" customWidth="1"/>
    <col min="11522" max="11522" width="1.42578125" style="1" customWidth="1"/>
    <col min="11523" max="11523" width="3.5703125" style="1" customWidth="1"/>
    <col min="11524" max="11524" width="3.7109375" style="1" customWidth="1"/>
    <col min="11525" max="11525" width="14.7109375" style="1" customWidth="1"/>
    <col min="11526" max="11526" width="64.28515625" style="1" customWidth="1"/>
    <col min="11527" max="11527" width="7.42578125" style="1" customWidth="1"/>
    <col min="11528" max="11528" width="9.5703125" style="1" customWidth="1"/>
    <col min="11529" max="11529" width="10.85546875" style="1" customWidth="1"/>
    <col min="11530" max="11530" width="20.140625" style="1" customWidth="1"/>
    <col min="11531" max="11531" width="13.28515625" style="1" customWidth="1"/>
    <col min="11532" max="11532" width="9.140625" style="1"/>
    <col min="11533" max="11541" width="0" style="1" hidden="1" customWidth="1"/>
    <col min="11542" max="11542" width="10.5703125" style="1" customWidth="1"/>
    <col min="11543" max="11543" width="14" style="1" customWidth="1"/>
    <col min="11544" max="11544" width="10.5703125" style="1" customWidth="1"/>
    <col min="11545" max="11545" width="12.85546875" style="1" customWidth="1"/>
    <col min="11546" max="11546" width="9.42578125" style="1" customWidth="1"/>
    <col min="11547" max="11547" width="12.85546875" style="1" customWidth="1"/>
    <col min="11548" max="11548" width="14" style="1" customWidth="1"/>
    <col min="11549" max="11549" width="9.42578125" style="1" customWidth="1"/>
    <col min="11550" max="11550" width="12.85546875" style="1" customWidth="1"/>
    <col min="11551" max="11551" width="14" style="1" customWidth="1"/>
    <col min="11552" max="11563" width="9.140625" style="1"/>
    <col min="11564" max="11585" width="0" style="1" hidden="1" customWidth="1"/>
    <col min="11586" max="11776" width="9.140625" style="1"/>
    <col min="11777" max="11777" width="7.140625" style="1" customWidth="1"/>
    <col min="11778" max="11778" width="1.42578125" style="1" customWidth="1"/>
    <col min="11779" max="11779" width="3.5703125" style="1" customWidth="1"/>
    <col min="11780" max="11780" width="3.7109375" style="1" customWidth="1"/>
    <col min="11781" max="11781" width="14.7109375" style="1" customWidth="1"/>
    <col min="11782" max="11782" width="64.28515625" style="1" customWidth="1"/>
    <col min="11783" max="11783" width="7.42578125" style="1" customWidth="1"/>
    <col min="11784" max="11784" width="9.5703125" style="1" customWidth="1"/>
    <col min="11785" max="11785" width="10.85546875" style="1" customWidth="1"/>
    <col min="11786" max="11786" width="20.140625" style="1" customWidth="1"/>
    <col min="11787" max="11787" width="13.28515625" style="1" customWidth="1"/>
    <col min="11788" max="11788" width="9.140625" style="1"/>
    <col min="11789" max="11797" width="0" style="1" hidden="1" customWidth="1"/>
    <col min="11798" max="11798" width="10.5703125" style="1" customWidth="1"/>
    <col min="11799" max="11799" width="14" style="1" customWidth="1"/>
    <col min="11800" max="11800" width="10.5703125" style="1" customWidth="1"/>
    <col min="11801" max="11801" width="12.85546875" style="1" customWidth="1"/>
    <col min="11802" max="11802" width="9.42578125" style="1" customWidth="1"/>
    <col min="11803" max="11803" width="12.85546875" style="1" customWidth="1"/>
    <col min="11804" max="11804" width="14" style="1" customWidth="1"/>
    <col min="11805" max="11805" width="9.42578125" style="1" customWidth="1"/>
    <col min="11806" max="11806" width="12.85546875" style="1" customWidth="1"/>
    <col min="11807" max="11807" width="14" style="1" customWidth="1"/>
    <col min="11808" max="11819" width="9.140625" style="1"/>
    <col min="11820" max="11841" width="0" style="1" hidden="1" customWidth="1"/>
    <col min="11842" max="12032" width="9.140625" style="1"/>
    <col min="12033" max="12033" width="7.140625" style="1" customWidth="1"/>
    <col min="12034" max="12034" width="1.42578125" style="1" customWidth="1"/>
    <col min="12035" max="12035" width="3.5703125" style="1" customWidth="1"/>
    <col min="12036" max="12036" width="3.7109375" style="1" customWidth="1"/>
    <col min="12037" max="12037" width="14.7109375" style="1" customWidth="1"/>
    <col min="12038" max="12038" width="64.28515625" style="1" customWidth="1"/>
    <col min="12039" max="12039" width="7.42578125" style="1" customWidth="1"/>
    <col min="12040" max="12040" width="9.5703125" style="1" customWidth="1"/>
    <col min="12041" max="12041" width="10.85546875" style="1" customWidth="1"/>
    <col min="12042" max="12042" width="20.140625" style="1" customWidth="1"/>
    <col min="12043" max="12043" width="13.28515625" style="1" customWidth="1"/>
    <col min="12044" max="12044" width="9.140625" style="1"/>
    <col min="12045" max="12053" width="0" style="1" hidden="1" customWidth="1"/>
    <col min="12054" max="12054" width="10.5703125" style="1" customWidth="1"/>
    <col min="12055" max="12055" width="14" style="1" customWidth="1"/>
    <col min="12056" max="12056" width="10.5703125" style="1" customWidth="1"/>
    <col min="12057" max="12057" width="12.85546875" style="1" customWidth="1"/>
    <col min="12058" max="12058" width="9.42578125" style="1" customWidth="1"/>
    <col min="12059" max="12059" width="12.85546875" style="1" customWidth="1"/>
    <col min="12060" max="12060" width="14" style="1" customWidth="1"/>
    <col min="12061" max="12061" width="9.42578125" style="1" customWidth="1"/>
    <col min="12062" max="12062" width="12.85546875" style="1" customWidth="1"/>
    <col min="12063" max="12063" width="14" style="1" customWidth="1"/>
    <col min="12064" max="12075" width="9.140625" style="1"/>
    <col min="12076" max="12097" width="0" style="1" hidden="1" customWidth="1"/>
    <col min="12098" max="12288" width="9.140625" style="1"/>
    <col min="12289" max="12289" width="7.140625" style="1" customWidth="1"/>
    <col min="12290" max="12290" width="1.42578125" style="1" customWidth="1"/>
    <col min="12291" max="12291" width="3.5703125" style="1" customWidth="1"/>
    <col min="12292" max="12292" width="3.7109375" style="1" customWidth="1"/>
    <col min="12293" max="12293" width="14.7109375" style="1" customWidth="1"/>
    <col min="12294" max="12294" width="64.28515625" style="1" customWidth="1"/>
    <col min="12295" max="12295" width="7.42578125" style="1" customWidth="1"/>
    <col min="12296" max="12296" width="9.5703125" style="1" customWidth="1"/>
    <col min="12297" max="12297" width="10.85546875" style="1" customWidth="1"/>
    <col min="12298" max="12298" width="20.140625" style="1" customWidth="1"/>
    <col min="12299" max="12299" width="13.28515625" style="1" customWidth="1"/>
    <col min="12300" max="12300" width="9.140625" style="1"/>
    <col min="12301" max="12309" width="0" style="1" hidden="1" customWidth="1"/>
    <col min="12310" max="12310" width="10.5703125" style="1" customWidth="1"/>
    <col min="12311" max="12311" width="14" style="1" customWidth="1"/>
    <col min="12312" max="12312" width="10.5703125" style="1" customWidth="1"/>
    <col min="12313" max="12313" width="12.85546875" style="1" customWidth="1"/>
    <col min="12314" max="12314" width="9.42578125" style="1" customWidth="1"/>
    <col min="12315" max="12315" width="12.85546875" style="1" customWidth="1"/>
    <col min="12316" max="12316" width="14" style="1" customWidth="1"/>
    <col min="12317" max="12317" width="9.42578125" style="1" customWidth="1"/>
    <col min="12318" max="12318" width="12.85546875" style="1" customWidth="1"/>
    <col min="12319" max="12319" width="14" style="1" customWidth="1"/>
    <col min="12320" max="12331" width="9.140625" style="1"/>
    <col min="12332" max="12353" width="0" style="1" hidden="1" customWidth="1"/>
    <col min="12354" max="12544" width="9.140625" style="1"/>
    <col min="12545" max="12545" width="7.140625" style="1" customWidth="1"/>
    <col min="12546" max="12546" width="1.42578125" style="1" customWidth="1"/>
    <col min="12547" max="12547" width="3.5703125" style="1" customWidth="1"/>
    <col min="12548" max="12548" width="3.7109375" style="1" customWidth="1"/>
    <col min="12549" max="12549" width="14.7109375" style="1" customWidth="1"/>
    <col min="12550" max="12550" width="64.28515625" style="1" customWidth="1"/>
    <col min="12551" max="12551" width="7.42578125" style="1" customWidth="1"/>
    <col min="12552" max="12552" width="9.5703125" style="1" customWidth="1"/>
    <col min="12553" max="12553" width="10.85546875" style="1" customWidth="1"/>
    <col min="12554" max="12554" width="20.140625" style="1" customWidth="1"/>
    <col min="12555" max="12555" width="13.28515625" style="1" customWidth="1"/>
    <col min="12556" max="12556" width="9.140625" style="1"/>
    <col min="12557" max="12565" width="0" style="1" hidden="1" customWidth="1"/>
    <col min="12566" max="12566" width="10.5703125" style="1" customWidth="1"/>
    <col min="12567" max="12567" width="14" style="1" customWidth="1"/>
    <col min="12568" max="12568" width="10.5703125" style="1" customWidth="1"/>
    <col min="12569" max="12569" width="12.85546875" style="1" customWidth="1"/>
    <col min="12570" max="12570" width="9.42578125" style="1" customWidth="1"/>
    <col min="12571" max="12571" width="12.85546875" style="1" customWidth="1"/>
    <col min="12572" max="12572" width="14" style="1" customWidth="1"/>
    <col min="12573" max="12573" width="9.42578125" style="1" customWidth="1"/>
    <col min="12574" max="12574" width="12.85546875" style="1" customWidth="1"/>
    <col min="12575" max="12575" width="14" style="1" customWidth="1"/>
    <col min="12576" max="12587" width="9.140625" style="1"/>
    <col min="12588" max="12609" width="0" style="1" hidden="1" customWidth="1"/>
    <col min="12610" max="12800" width="9.140625" style="1"/>
    <col min="12801" max="12801" width="7.140625" style="1" customWidth="1"/>
    <col min="12802" max="12802" width="1.42578125" style="1" customWidth="1"/>
    <col min="12803" max="12803" width="3.5703125" style="1" customWidth="1"/>
    <col min="12804" max="12804" width="3.7109375" style="1" customWidth="1"/>
    <col min="12805" max="12805" width="14.7109375" style="1" customWidth="1"/>
    <col min="12806" max="12806" width="64.28515625" style="1" customWidth="1"/>
    <col min="12807" max="12807" width="7.42578125" style="1" customWidth="1"/>
    <col min="12808" max="12808" width="9.5703125" style="1" customWidth="1"/>
    <col min="12809" max="12809" width="10.85546875" style="1" customWidth="1"/>
    <col min="12810" max="12810" width="20.140625" style="1" customWidth="1"/>
    <col min="12811" max="12811" width="13.28515625" style="1" customWidth="1"/>
    <col min="12812" max="12812" width="9.140625" style="1"/>
    <col min="12813" max="12821" width="0" style="1" hidden="1" customWidth="1"/>
    <col min="12822" max="12822" width="10.5703125" style="1" customWidth="1"/>
    <col min="12823" max="12823" width="14" style="1" customWidth="1"/>
    <col min="12824" max="12824" width="10.5703125" style="1" customWidth="1"/>
    <col min="12825" max="12825" width="12.85546875" style="1" customWidth="1"/>
    <col min="12826" max="12826" width="9.42578125" style="1" customWidth="1"/>
    <col min="12827" max="12827" width="12.85546875" style="1" customWidth="1"/>
    <col min="12828" max="12828" width="14" style="1" customWidth="1"/>
    <col min="12829" max="12829" width="9.42578125" style="1" customWidth="1"/>
    <col min="12830" max="12830" width="12.85546875" style="1" customWidth="1"/>
    <col min="12831" max="12831" width="14" style="1" customWidth="1"/>
    <col min="12832" max="12843" width="9.140625" style="1"/>
    <col min="12844" max="12865" width="0" style="1" hidden="1" customWidth="1"/>
    <col min="12866" max="13056" width="9.140625" style="1"/>
    <col min="13057" max="13057" width="7.140625" style="1" customWidth="1"/>
    <col min="13058" max="13058" width="1.42578125" style="1" customWidth="1"/>
    <col min="13059" max="13059" width="3.5703125" style="1" customWidth="1"/>
    <col min="13060" max="13060" width="3.7109375" style="1" customWidth="1"/>
    <col min="13061" max="13061" width="14.7109375" style="1" customWidth="1"/>
    <col min="13062" max="13062" width="64.28515625" style="1" customWidth="1"/>
    <col min="13063" max="13063" width="7.42578125" style="1" customWidth="1"/>
    <col min="13064" max="13064" width="9.5703125" style="1" customWidth="1"/>
    <col min="13065" max="13065" width="10.85546875" style="1" customWidth="1"/>
    <col min="13066" max="13066" width="20.140625" style="1" customWidth="1"/>
    <col min="13067" max="13067" width="13.28515625" style="1" customWidth="1"/>
    <col min="13068" max="13068" width="9.140625" style="1"/>
    <col min="13069" max="13077" width="0" style="1" hidden="1" customWidth="1"/>
    <col min="13078" max="13078" width="10.5703125" style="1" customWidth="1"/>
    <col min="13079" max="13079" width="14" style="1" customWidth="1"/>
    <col min="13080" max="13080" width="10.5703125" style="1" customWidth="1"/>
    <col min="13081" max="13081" width="12.85546875" style="1" customWidth="1"/>
    <col min="13082" max="13082" width="9.42578125" style="1" customWidth="1"/>
    <col min="13083" max="13083" width="12.85546875" style="1" customWidth="1"/>
    <col min="13084" max="13084" width="14" style="1" customWidth="1"/>
    <col min="13085" max="13085" width="9.42578125" style="1" customWidth="1"/>
    <col min="13086" max="13086" width="12.85546875" style="1" customWidth="1"/>
    <col min="13087" max="13087" width="14" style="1" customWidth="1"/>
    <col min="13088" max="13099" width="9.140625" style="1"/>
    <col min="13100" max="13121" width="0" style="1" hidden="1" customWidth="1"/>
    <col min="13122" max="13312" width="9.140625" style="1"/>
    <col min="13313" max="13313" width="7.140625" style="1" customWidth="1"/>
    <col min="13314" max="13314" width="1.42578125" style="1" customWidth="1"/>
    <col min="13315" max="13315" width="3.5703125" style="1" customWidth="1"/>
    <col min="13316" max="13316" width="3.7109375" style="1" customWidth="1"/>
    <col min="13317" max="13317" width="14.7109375" style="1" customWidth="1"/>
    <col min="13318" max="13318" width="64.28515625" style="1" customWidth="1"/>
    <col min="13319" max="13319" width="7.42578125" style="1" customWidth="1"/>
    <col min="13320" max="13320" width="9.5703125" style="1" customWidth="1"/>
    <col min="13321" max="13321" width="10.85546875" style="1" customWidth="1"/>
    <col min="13322" max="13322" width="20.140625" style="1" customWidth="1"/>
    <col min="13323" max="13323" width="13.28515625" style="1" customWidth="1"/>
    <col min="13324" max="13324" width="9.140625" style="1"/>
    <col min="13325" max="13333" width="0" style="1" hidden="1" customWidth="1"/>
    <col min="13334" max="13334" width="10.5703125" style="1" customWidth="1"/>
    <col min="13335" max="13335" width="14" style="1" customWidth="1"/>
    <col min="13336" max="13336" width="10.5703125" style="1" customWidth="1"/>
    <col min="13337" max="13337" width="12.85546875" style="1" customWidth="1"/>
    <col min="13338" max="13338" width="9.42578125" style="1" customWidth="1"/>
    <col min="13339" max="13339" width="12.85546875" style="1" customWidth="1"/>
    <col min="13340" max="13340" width="14" style="1" customWidth="1"/>
    <col min="13341" max="13341" width="9.42578125" style="1" customWidth="1"/>
    <col min="13342" max="13342" width="12.85546875" style="1" customWidth="1"/>
    <col min="13343" max="13343" width="14" style="1" customWidth="1"/>
    <col min="13344" max="13355" width="9.140625" style="1"/>
    <col min="13356" max="13377" width="0" style="1" hidden="1" customWidth="1"/>
    <col min="13378" max="13568" width="9.140625" style="1"/>
    <col min="13569" max="13569" width="7.140625" style="1" customWidth="1"/>
    <col min="13570" max="13570" width="1.42578125" style="1" customWidth="1"/>
    <col min="13571" max="13571" width="3.5703125" style="1" customWidth="1"/>
    <col min="13572" max="13572" width="3.7109375" style="1" customWidth="1"/>
    <col min="13573" max="13573" width="14.7109375" style="1" customWidth="1"/>
    <col min="13574" max="13574" width="64.28515625" style="1" customWidth="1"/>
    <col min="13575" max="13575" width="7.42578125" style="1" customWidth="1"/>
    <col min="13576" max="13576" width="9.5703125" style="1" customWidth="1"/>
    <col min="13577" max="13577" width="10.85546875" style="1" customWidth="1"/>
    <col min="13578" max="13578" width="20.140625" style="1" customWidth="1"/>
    <col min="13579" max="13579" width="13.28515625" style="1" customWidth="1"/>
    <col min="13580" max="13580" width="9.140625" style="1"/>
    <col min="13581" max="13589" width="0" style="1" hidden="1" customWidth="1"/>
    <col min="13590" max="13590" width="10.5703125" style="1" customWidth="1"/>
    <col min="13591" max="13591" width="14" style="1" customWidth="1"/>
    <col min="13592" max="13592" width="10.5703125" style="1" customWidth="1"/>
    <col min="13593" max="13593" width="12.85546875" style="1" customWidth="1"/>
    <col min="13594" max="13594" width="9.42578125" style="1" customWidth="1"/>
    <col min="13595" max="13595" width="12.85546875" style="1" customWidth="1"/>
    <col min="13596" max="13596" width="14" style="1" customWidth="1"/>
    <col min="13597" max="13597" width="9.42578125" style="1" customWidth="1"/>
    <col min="13598" max="13598" width="12.85546875" style="1" customWidth="1"/>
    <col min="13599" max="13599" width="14" style="1" customWidth="1"/>
    <col min="13600" max="13611" width="9.140625" style="1"/>
    <col min="13612" max="13633" width="0" style="1" hidden="1" customWidth="1"/>
    <col min="13634" max="13824" width="9.140625" style="1"/>
    <col min="13825" max="13825" width="7.140625" style="1" customWidth="1"/>
    <col min="13826" max="13826" width="1.42578125" style="1" customWidth="1"/>
    <col min="13827" max="13827" width="3.5703125" style="1" customWidth="1"/>
    <col min="13828" max="13828" width="3.7109375" style="1" customWidth="1"/>
    <col min="13829" max="13829" width="14.7109375" style="1" customWidth="1"/>
    <col min="13830" max="13830" width="64.28515625" style="1" customWidth="1"/>
    <col min="13831" max="13831" width="7.42578125" style="1" customWidth="1"/>
    <col min="13832" max="13832" width="9.5703125" style="1" customWidth="1"/>
    <col min="13833" max="13833" width="10.85546875" style="1" customWidth="1"/>
    <col min="13834" max="13834" width="20.140625" style="1" customWidth="1"/>
    <col min="13835" max="13835" width="13.28515625" style="1" customWidth="1"/>
    <col min="13836" max="13836" width="9.140625" style="1"/>
    <col min="13837" max="13845" width="0" style="1" hidden="1" customWidth="1"/>
    <col min="13846" max="13846" width="10.5703125" style="1" customWidth="1"/>
    <col min="13847" max="13847" width="14" style="1" customWidth="1"/>
    <col min="13848" max="13848" width="10.5703125" style="1" customWidth="1"/>
    <col min="13849" max="13849" width="12.85546875" style="1" customWidth="1"/>
    <col min="13850" max="13850" width="9.42578125" style="1" customWidth="1"/>
    <col min="13851" max="13851" width="12.85546875" style="1" customWidth="1"/>
    <col min="13852" max="13852" width="14" style="1" customWidth="1"/>
    <col min="13853" max="13853" width="9.42578125" style="1" customWidth="1"/>
    <col min="13854" max="13854" width="12.85546875" style="1" customWidth="1"/>
    <col min="13855" max="13855" width="14" style="1" customWidth="1"/>
    <col min="13856" max="13867" width="9.140625" style="1"/>
    <col min="13868" max="13889" width="0" style="1" hidden="1" customWidth="1"/>
    <col min="13890" max="14080" width="9.140625" style="1"/>
    <col min="14081" max="14081" width="7.140625" style="1" customWidth="1"/>
    <col min="14082" max="14082" width="1.42578125" style="1" customWidth="1"/>
    <col min="14083" max="14083" width="3.5703125" style="1" customWidth="1"/>
    <col min="14084" max="14084" width="3.7109375" style="1" customWidth="1"/>
    <col min="14085" max="14085" width="14.7109375" style="1" customWidth="1"/>
    <col min="14086" max="14086" width="64.28515625" style="1" customWidth="1"/>
    <col min="14087" max="14087" width="7.42578125" style="1" customWidth="1"/>
    <col min="14088" max="14088" width="9.5703125" style="1" customWidth="1"/>
    <col min="14089" max="14089" width="10.85546875" style="1" customWidth="1"/>
    <col min="14090" max="14090" width="20.140625" style="1" customWidth="1"/>
    <col min="14091" max="14091" width="13.28515625" style="1" customWidth="1"/>
    <col min="14092" max="14092" width="9.140625" style="1"/>
    <col min="14093" max="14101" width="0" style="1" hidden="1" customWidth="1"/>
    <col min="14102" max="14102" width="10.5703125" style="1" customWidth="1"/>
    <col min="14103" max="14103" width="14" style="1" customWidth="1"/>
    <col min="14104" max="14104" width="10.5703125" style="1" customWidth="1"/>
    <col min="14105" max="14105" width="12.85546875" style="1" customWidth="1"/>
    <col min="14106" max="14106" width="9.42578125" style="1" customWidth="1"/>
    <col min="14107" max="14107" width="12.85546875" style="1" customWidth="1"/>
    <col min="14108" max="14108" width="14" style="1" customWidth="1"/>
    <col min="14109" max="14109" width="9.42578125" style="1" customWidth="1"/>
    <col min="14110" max="14110" width="12.85546875" style="1" customWidth="1"/>
    <col min="14111" max="14111" width="14" style="1" customWidth="1"/>
    <col min="14112" max="14123" width="9.140625" style="1"/>
    <col min="14124" max="14145" width="0" style="1" hidden="1" customWidth="1"/>
    <col min="14146" max="14336" width="9.140625" style="1"/>
    <col min="14337" max="14337" width="7.140625" style="1" customWidth="1"/>
    <col min="14338" max="14338" width="1.42578125" style="1" customWidth="1"/>
    <col min="14339" max="14339" width="3.5703125" style="1" customWidth="1"/>
    <col min="14340" max="14340" width="3.7109375" style="1" customWidth="1"/>
    <col min="14341" max="14341" width="14.7109375" style="1" customWidth="1"/>
    <col min="14342" max="14342" width="64.28515625" style="1" customWidth="1"/>
    <col min="14343" max="14343" width="7.42578125" style="1" customWidth="1"/>
    <col min="14344" max="14344" width="9.5703125" style="1" customWidth="1"/>
    <col min="14345" max="14345" width="10.85546875" style="1" customWidth="1"/>
    <col min="14346" max="14346" width="20.140625" style="1" customWidth="1"/>
    <col min="14347" max="14347" width="13.28515625" style="1" customWidth="1"/>
    <col min="14348" max="14348" width="9.140625" style="1"/>
    <col min="14349" max="14357" width="0" style="1" hidden="1" customWidth="1"/>
    <col min="14358" max="14358" width="10.5703125" style="1" customWidth="1"/>
    <col min="14359" max="14359" width="14" style="1" customWidth="1"/>
    <col min="14360" max="14360" width="10.5703125" style="1" customWidth="1"/>
    <col min="14361" max="14361" width="12.85546875" style="1" customWidth="1"/>
    <col min="14362" max="14362" width="9.42578125" style="1" customWidth="1"/>
    <col min="14363" max="14363" width="12.85546875" style="1" customWidth="1"/>
    <col min="14364" max="14364" width="14" style="1" customWidth="1"/>
    <col min="14365" max="14365" width="9.42578125" style="1" customWidth="1"/>
    <col min="14366" max="14366" width="12.85546875" style="1" customWidth="1"/>
    <col min="14367" max="14367" width="14" style="1" customWidth="1"/>
    <col min="14368" max="14379" width="9.140625" style="1"/>
    <col min="14380" max="14401" width="0" style="1" hidden="1" customWidth="1"/>
    <col min="14402" max="14592" width="9.140625" style="1"/>
    <col min="14593" max="14593" width="7.140625" style="1" customWidth="1"/>
    <col min="14594" max="14594" width="1.42578125" style="1" customWidth="1"/>
    <col min="14595" max="14595" width="3.5703125" style="1" customWidth="1"/>
    <col min="14596" max="14596" width="3.7109375" style="1" customWidth="1"/>
    <col min="14597" max="14597" width="14.7109375" style="1" customWidth="1"/>
    <col min="14598" max="14598" width="64.28515625" style="1" customWidth="1"/>
    <col min="14599" max="14599" width="7.42578125" style="1" customWidth="1"/>
    <col min="14600" max="14600" width="9.5703125" style="1" customWidth="1"/>
    <col min="14601" max="14601" width="10.85546875" style="1" customWidth="1"/>
    <col min="14602" max="14602" width="20.140625" style="1" customWidth="1"/>
    <col min="14603" max="14603" width="13.28515625" style="1" customWidth="1"/>
    <col min="14604" max="14604" width="9.140625" style="1"/>
    <col min="14605" max="14613" width="0" style="1" hidden="1" customWidth="1"/>
    <col min="14614" max="14614" width="10.5703125" style="1" customWidth="1"/>
    <col min="14615" max="14615" width="14" style="1" customWidth="1"/>
    <col min="14616" max="14616" width="10.5703125" style="1" customWidth="1"/>
    <col min="14617" max="14617" width="12.85546875" style="1" customWidth="1"/>
    <col min="14618" max="14618" width="9.42578125" style="1" customWidth="1"/>
    <col min="14619" max="14619" width="12.85546875" style="1" customWidth="1"/>
    <col min="14620" max="14620" width="14" style="1" customWidth="1"/>
    <col min="14621" max="14621" width="9.42578125" style="1" customWidth="1"/>
    <col min="14622" max="14622" width="12.85546875" style="1" customWidth="1"/>
    <col min="14623" max="14623" width="14" style="1" customWidth="1"/>
    <col min="14624" max="14635" width="9.140625" style="1"/>
    <col min="14636" max="14657" width="0" style="1" hidden="1" customWidth="1"/>
    <col min="14658" max="14848" width="9.140625" style="1"/>
    <col min="14849" max="14849" width="7.140625" style="1" customWidth="1"/>
    <col min="14850" max="14850" width="1.42578125" style="1" customWidth="1"/>
    <col min="14851" max="14851" width="3.5703125" style="1" customWidth="1"/>
    <col min="14852" max="14852" width="3.7109375" style="1" customWidth="1"/>
    <col min="14853" max="14853" width="14.7109375" style="1" customWidth="1"/>
    <col min="14854" max="14854" width="64.28515625" style="1" customWidth="1"/>
    <col min="14855" max="14855" width="7.42578125" style="1" customWidth="1"/>
    <col min="14856" max="14856" width="9.5703125" style="1" customWidth="1"/>
    <col min="14857" max="14857" width="10.85546875" style="1" customWidth="1"/>
    <col min="14858" max="14858" width="20.140625" style="1" customWidth="1"/>
    <col min="14859" max="14859" width="13.28515625" style="1" customWidth="1"/>
    <col min="14860" max="14860" width="9.140625" style="1"/>
    <col min="14861" max="14869" width="0" style="1" hidden="1" customWidth="1"/>
    <col min="14870" max="14870" width="10.5703125" style="1" customWidth="1"/>
    <col min="14871" max="14871" width="14" style="1" customWidth="1"/>
    <col min="14872" max="14872" width="10.5703125" style="1" customWidth="1"/>
    <col min="14873" max="14873" width="12.85546875" style="1" customWidth="1"/>
    <col min="14874" max="14874" width="9.42578125" style="1" customWidth="1"/>
    <col min="14875" max="14875" width="12.85546875" style="1" customWidth="1"/>
    <col min="14876" max="14876" width="14" style="1" customWidth="1"/>
    <col min="14877" max="14877" width="9.42578125" style="1" customWidth="1"/>
    <col min="14878" max="14878" width="12.85546875" style="1" customWidth="1"/>
    <col min="14879" max="14879" width="14" style="1" customWidth="1"/>
    <col min="14880" max="14891" width="9.140625" style="1"/>
    <col min="14892" max="14913" width="0" style="1" hidden="1" customWidth="1"/>
    <col min="14914" max="15104" width="9.140625" style="1"/>
    <col min="15105" max="15105" width="7.140625" style="1" customWidth="1"/>
    <col min="15106" max="15106" width="1.42578125" style="1" customWidth="1"/>
    <col min="15107" max="15107" width="3.5703125" style="1" customWidth="1"/>
    <col min="15108" max="15108" width="3.7109375" style="1" customWidth="1"/>
    <col min="15109" max="15109" width="14.7109375" style="1" customWidth="1"/>
    <col min="15110" max="15110" width="64.28515625" style="1" customWidth="1"/>
    <col min="15111" max="15111" width="7.42578125" style="1" customWidth="1"/>
    <col min="15112" max="15112" width="9.5703125" style="1" customWidth="1"/>
    <col min="15113" max="15113" width="10.85546875" style="1" customWidth="1"/>
    <col min="15114" max="15114" width="20.140625" style="1" customWidth="1"/>
    <col min="15115" max="15115" width="13.28515625" style="1" customWidth="1"/>
    <col min="15116" max="15116" width="9.140625" style="1"/>
    <col min="15117" max="15125" width="0" style="1" hidden="1" customWidth="1"/>
    <col min="15126" max="15126" width="10.5703125" style="1" customWidth="1"/>
    <col min="15127" max="15127" width="14" style="1" customWidth="1"/>
    <col min="15128" max="15128" width="10.5703125" style="1" customWidth="1"/>
    <col min="15129" max="15129" width="12.85546875" style="1" customWidth="1"/>
    <col min="15130" max="15130" width="9.42578125" style="1" customWidth="1"/>
    <col min="15131" max="15131" width="12.85546875" style="1" customWidth="1"/>
    <col min="15132" max="15132" width="14" style="1" customWidth="1"/>
    <col min="15133" max="15133" width="9.42578125" style="1" customWidth="1"/>
    <col min="15134" max="15134" width="12.85546875" style="1" customWidth="1"/>
    <col min="15135" max="15135" width="14" style="1" customWidth="1"/>
    <col min="15136" max="15147" width="9.140625" style="1"/>
    <col min="15148" max="15169" width="0" style="1" hidden="1" customWidth="1"/>
    <col min="15170" max="15360" width="9.140625" style="1"/>
    <col min="15361" max="15361" width="7.140625" style="1" customWidth="1"/>
    <col min="15362" max="15362" width="1.42578125" style="1" customWidth="1"/>
    <col min="15363" max="15363" width="3.5703125" style="1" customWidth="1"/>
    <col min="15364" max="15364" width="3.7109375" style="1" customWidth="1"/>
    <col min="15365" max="15365" width="14.7109375" style="1" customWidth="1"/>
    <col min="15366" max="15366" width="64.28515625" style="1" customWidth="1"/>
    <col min="15367" max="15367" width="7.42578125" style="1" customWidth="1"/>
    <col min="15368" max="15368" width="9.5703125" style="1" customWidth="1"/>
    <col min="15369" max="15369" width="10.85546875" style="1" customWidth="1"/>
    <col min="15370" max="15370" width="20.140625" style="1" customWidth="1"/>
    <col min="15371" max="15371" width="13.28515625" style="1" customWidth="1"/>
    <col min="15372" max="15372" width="9.140625" style="1"/>
    <col min="15373" max="15381" width="0" style="1" hidden="1" customWidth="1"/>
    <col min="15382" max="15382" width="10.5703125" style="1" customWidth="1"/>
    <col min="15383" max="15383" width="14" style="1" customWidth="1"/>
    <col min="15384" max="15384" width="10.5703125" style="1" customWidth="1"/>
    <col min="15385" max="15385" width="12.85546875" style="1" customWidth="1"/>
    <col min="15386" max="15386" width="9.42578125" style="1" customWidth="1"/>
    <col min="15387" max="15387" width="12.85546875" style="1" customWidth="1"/>
    <col min="15388" max="15388" width="14" style="1" customWidth="1"/>
    <col min="15389" max="15389" width="9.42578125" style="1" customWidth="1"/>
    <col min="15390" max="15390" width="12.85546875" style="1" customWidth="1"/>
    <col min="15391" max="15391" width="14" style="1" customWidth="1"/>
    <col min="15392" max="15403" width="9.140625" style="1"/>
    <col min="15404" max="15425" width="0" style="1" hidden="1" customWidth="1"/>
    <col min="15426" max="15616" width="9.140625" style="1"/>
    <col min="15617" max="15617" width="7.140625" style="1" customWidth="1"/>
    <col min="15618" max="15618" width="1.42578125" style="1" customWidth="1"/>
    <col min="15619" max="15619" width="3.5703125" style="1" customWidth="1"/>
    <col min="15620" max="15620" width="3.7109375" style="1" customWidth="1"/>
    <col min="15621" max="15621" width="14.7109375" style="1" customWidth="1"/>
    <col min="15622" max="15622" width="64.28515625" style="1" customWidth="1"/>
    <col min="15623" max="15623" width="7.42578125" style="1" customWidth="1"/>
    <col min="15624" max="15624" width="9.5703125" style="1" customWidth="1"/>
    <col min="15625" max="15625" width="10.85546875" style="1" customWidth="1"/>
    <col min="15626" max="15626" width="20.140625" style="1" customWidth="1"/>
    <col min="15627" max="15627" width="13.28515625" style="1" customWidth="1"/>
    <col min="15628" max="15628" width="9.140625" style="1"/>
    <col min="15629" max="15637" width="0" style="1" hidden="1" customWidth="1"/>
    <col min="15638" max="15638" width="10.5703125" style="1" customWidth="1"/>
    <col min="15639" max="15639" width="14" style="1" customWidth="1"/>
    <col min="15640" max="15640" width="10.5703125" style="1" customWidth="1"/>
    <col min="15641" max="15641" width="12.85546875" style="1" customWidth="1"/>
    <col min="15642" max="15642" width="9.42578125" style="1" customWidth="1"/>
    <col min="15643" max="15643" width="12.85546875" style="1" customWidth="1"/>
    <col min="15644" max="15644" width="14" style="1" customWidth="1"/>
    <col min="15645" max="15645" width="9.42578125" style="1" customWidth="1"/>
    <col min="15646" max="15646" width="12.85546875" style="1" customWidth="1"/>
    <col min="15647" max="15647" width="14" style="1" customWidth="1"/>
    <col min="15648" max="15659" width="9.140625" style="1"/>
    <col min="15660" max="15681" width="0" style="1" hidden="1" customWidth="1"/>
    <col min="15682" max="15872" width="9.140625" style="1"/>
    <col min="15873" max="15873" width="7.140625" style="1" customWidth="1"/>
    <col min="15874" max="15874" width="1.42578125" style="1" customWidth="1"/>
    <col min="15875" max="15875" width="3.5703125" style="1" customWidth="1"/>
    <col min="15876" max="15876" width="3.7109375" style="1" customWidth="1"/>
    <col min="15877" max="15877" width="14.7109375" style="1" customWidth="1"/>
    <col min="15878" max="15878" width="64.28515625" style="1" customWidth="1"/>
    <col min="15879" max="15879" width="7.42578125" style="1" customWidth="1"/>
    <col min="15880" max="15880" width="9.5703125" style="1" customWidth="1"/>
    <col min="15881" max="15881" width="10.85546875" style="1" customWidth="1"/>
    <col min="15882" max="15882" width="20.140625" style="1" customWidth="1"/>
    <col min="15883" max="15883" width="13.28515625" style="1" customWidth="1"/>
    <col min="15884" max="15884" width="9.140625" style="1"/>
    <col min="15885" max="15893" width="0" style="1" hidden="1" customWidth="1"/>
    <col min="15894" max="15894" width="10.5703125" style="1" customWidth="1"/>
    <col min="15895" max="15895" width="14" style="1" customWidth="1"/>
    <col min="15896" max="15896" width="10.5703125" style="1" customWidth="1"/>
    <col min="15897" max="15897" width="12.85546875" style="1" customWidth="1"/>
    <col min="15898" max="15898" width="9.42578125" style="1" customWidth="1"/>
    <col min="15899" max="15899" width="12.85546875" style="1" customWidth="1"/>
    <col min="15900" max="15900" width="14" style="1" customWidth="1"/>
    <col min="15901" max="15901" width="9.42578125" style="1" customWidth="1"/>
    <col min="15902" max="15902" width="12.85546875" style="1" customWidth="1"/>
    <col min="15903" max="15903" width="14" style="1" customWidth="1"/>
    <col min="15904" max="15915" width="9.140625" style="1"/>
    <col min="15916" max="15937" width="0" style="1" hidden="1" customWidth="1"/>
    <col min="15938" max="16128" width="9.140625" style="1"/>
    <col min="16129" max="16129" width="7.140625" style="1" customWidth="1"/>
    <col min="16130" max="16130" width="1.42578125" style="1" customWidth="1"/>
    <col min="16131" max="16131" width="3.5703125" style="1" customWidth="1"/>
    <col min="16132" max="16132" width="3.7109375" style="1" customWidth="1"/>
    <col min="16133" max="16133" width="14.7109375" style="1" customWidth="1"/>
    <col min="16134" max="16134" width="64.28515625" style="1" customWidth="1"/>
    <col min="16135" max="16135" width="7.42578125" style="1" customWidth="1"/>
    <col min="16136" max="16136" width="9.5703125" style="1" customWidth="1"/>
    <col min="16137" max="16137" width="10.85546875" style="1" customWidth="1"/>
    <col min="16138" max="16138" width="20.140625" style="1" customWidth="1"/>
    <col min="16139" max="16139" width="13.28515625" style="1" customWidth="1"/>
    <col min="16140" max="16140" width="9.140625" style="1"/>
    <col min="16141" max="16149" width="0" style="1" hidden="1" customWidth="1"/>
    <col min="16150" max="16150" width="10.5703125" style="1" customWidth="1"/>
    <col min="16151" max="16151" width="14" style="1" customWidth="1"/>
    <col min="16152" max="16152" width="10.5703125" style="1" customWidth="1"/>
    <col min="16153" max="16153" width="12.85546875" style="1" customWidth="1"/>
    <col min="16154" max="16154" width="9.42578125" style="1" customWidth="1"/>
    <col min="16155" max="16155" width="12.85546875" style="1" customWidth="1"/>
    <col min="16156" max="16156" width="14" style="1" customWidth="1"/>
    <col min="16157" max="16157" width="9.42578125" style="1" customWidth="1"/>
    <col min="16158" max="16158" width="12.85546875" style="1" customWidth="1"/>
    <col min="16159" max="16159" width="14" style="1" customWidth="1"/>
    <col min="16160" max="16171" width="9.140625" style="1"/>
    <col min="16172" max="16193" width="0" style="1" hidden="1" customWidth="1"/>
    <col min="16194" max="16384" width="9.140625" style="1"/>
  </cols>
  <sheetData>
    <row r="1" spans="1:70" ht="21.75" customHeight="1" x14ac:dyDescent="0.3">
      <c r="A1" s="44"/>
      <c r="B1" s="48"/>
      <c r="C1" s="94"/>
      <c r="D1" s="47" t="s">
        <v>144</v>
      </c>
      <c r="E1" s="48"/>
      <c r="F1" s="46" t="s">
        <v>143</v>
      </c>
      <c r="G1" s="470" t="s">
        <v>142</v>
      </c>
      <c r="H1" s="470"/>
      <c r="I1" s="48"/>
      <c r="J1" s="46" t="s">
        <v>141</v>
      </c>
      <c r="K1" s="47" t="s">
        <v>140</v>
      </c>
      <c r="L1" s="46" t="s">
        <v>139</v>
      </c>
      <c r="M1" s="46"/>
      <c r="N1" s="46"/>
      <c r="O1" s="46"/>
      <c r="P1" s="46"/>
      <c r="Q1" s="46"/>
      <c r="R1" s="46"/>
      <c r="S1" s="46"/>
      <c r="T1" s="46"/>
      <c r="U1" s="45"/>
      <c r="V1" s="45"/>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row>
    <row r="2" spans="1:70" ht="36.950000000000003" customHeight="1" thickBot="1" x14ac:dyDescent="0.35">
      <c r="L2" s="471" t="s">
        <v>138</v>
      </c>
      <c r="M2" s="472"/>
      <c r="N2" s="472"/>
      <c r="O2" s="472"/>
      <c r="P2" s="472"/>
      <c r="Q2" s="472"/>
      <c r="R2" s="472"/>
      <c r="S2" s="472"/>
      <c r="T2" s="472"/>
      <c r="U2" s="472"/>
      <c r="V2" s="472"/>
      <c r="AT2" s="7" t="s">
        <v>137</v>
      </c>
      <c r="AZ2" s="7" t="s">
        <v>51</v>
      </c>
      <c r="BA2" s="7" t="s">
        <v>25</v>
      </c>
      <c r="BB2" s="7" t="s">
        <v>25</v>
      </c>
      <c r="BC2" s="7" t="s">
        <v>136</v>
      </c>
      <c r="BD2" s="7" t="s">
        <v>4</v>
      </c>
    </row>
    <row r="3" spans="1:70" ht="6.95" customHeight="1" x14ac:dyDescent="0.3">
      <c r="B3" s="143"/>
      <c r="C3" s="144"/>
      <c r="D3" s="145"/>
      <c r="E3" s="145"/>
      <c r="F3" s="145"/>
      <c r="G3" s="145"/>
      <c r="H3" s="145"/>
      <c r="I3" s="145"/>
      <c r="J3" s="145"/>
      <c r="K3" s="146"/>
      <c r="AT3" s="7" t="s">
        <v>4</v>
      </c>
      <c r="AZ3" s="7" t="s">
        <v>38</v>
      </c>
      <c r="BA3" s="7" t="s">
        <v>25</v>
      </c>
      <c r="BB3" s="7" t="s">
        <v>25</v>
      </c>
      <c r="BC3" s="7" t="s">
        <v>135</v>
      </c>
      <c r="BD3" s="7" t="s">
        <v>4</v>
      </c>
    </row>
    <row r="4" spans="1:70" ht="36.950000000000003" customHeight="1" x14ac:dyDescent="0.3">
      <c r="B4" s="109"/>
      <c r="C4" s="98"/>
      <c r="D4" s="147" t="s">
        <v>134</v>
      </c>
      <c r="E4" s="100"/>
      <c r="F4" s="100"/>
      <c r="G4" s="100"/>
      <c r="H4" s="100"/>
      <c r="I4" s="100"/>
      <c r="J4" s="100"/>
      <c r="K4" s="110"/>
      <c r="M4" s="43" t="s">
        <v>133</v>
      </c>
      <c r="AT4" s="7" t="s">
        <v>132</v>
      </c>
      <c r="AZ4" s="7" t="s">
        <v>59</v>
      </c>
      <c r="BA4" s="7" t="s">
        <v>25</v>
      </c>
      <c r="BB4" s="7" t="s">
        <v>25</v>
      </c>
      <c r="BC4" s="7" t="s">
        <v>131</v>
      </c>
      <c r="BD4" s="7" t="s">
        <v>4</v>
      </c>
    </row>
    <row r="5" spans="1:70" ht="6.95" customHeight="1" x14ac:dyDescent="0.3">
      <c r="B5" s="109"/>
      <c r="C5" s="98"/>
      <c r="D5" s="100"/>
      <c r="E5" s="100"/>
      <c r="F5" s="100"/>
      <c r="G5" s="100"/>
      <c r="H5" s="100"/>
      <c r="I5" s="100"/>
      <c r="J5" s="100"/>
      <c r="K5" s="110"/>
      <c r="AZ5" s="7" t="s">
        <v>65</v>
      </c>
      <c r="BA5" s="7" t="s">
        <v>25</v>
      </c>
      <c r="BB5" s="7" t="s">
        <v>25</v>
      </c>
      <c r="BC5" s="7" t="s">
        <v>130</v>
      </c>
      <c r="BD5" s="7" t="s">
        <v>4</v>
      </c>
    </row>
    <row r="6" spans="1:70" ht="15" x14ac:dyDescent="0.3">
      <c r="B6" s="109"/>
      <c r="C6" s="98"/>
      <c r="D6" s="112" t="s">
        <v>100</v>
      </c>
      <c r="E6" s="100"/>
      <c r="F6" s="100"/>
      <c r="G6" s="100"/>
      <c r="H6" s="100"/>
      <c r="I6" s="100"/>
      <c r="J6" s="100"/>
      <c r="K6" s="110"/>
      <c r="AZ6" s="7" t="s">
        <v>64</v>
      </c>
      <c r="BA6" s="7" t="s">
        <v>25</v>
      </c>
      <c r="BB6" s="7" t="s">
        <v>25</v>
      </c>
      <c r="BC6" s="7" t="s">
        <v>129</v>
      </c>
      <c r="BD6" s="7" t="s">
        <v>4</v>
      </c>
    </row>
    <row r="7" spans="1:70" ht="22.5" customHeight="1" x14ac:dyDescent="0.3">
      <c r="B7" s="109"/>
      <c r="C7" s="98"/>
      <c r="D7" s="100"/>
      <c r="E7" s="467" t="s">
        <v>274</v>
      </c>
      <c r="F7" s="473"/>
      <c r="G7" s="473"/>
      <c r="H7" s="473"/>
      <c r="I7" s="100"/>
      <c r="J7" s="100"/>
      <c r="K7" s="110"/>
      <c r="AZ7" s="7" t="s">
        <v>33</v>
      </c>
      <c r="BA7" s="7" t="s">
        <v>25</v>
      </c>
      <c r="BB7" s="7" t="s">
        <v>25</v>
      </c>
      <c r="BC7" s="7" t="s">
        <v>128</v>
      </c>
      <c r="BD7" s="7" t="s">
        <v>4</v>
      </c>
    </row>
    <row r="8" spans="1:70" ht="15" x14ac:dyDescent="0.3">
      <c r="B8" s="109"/>
      <c r="C8" s="98"/>
      <c r="D8" s="112" t="s">
        <v>99</v>
      </c>
      <c r="E8" s="100"/>
      <c r="F8" s="100"/>
      <c r="G8" s="100"/>
      <c r="H8" s="100"/>
      <c r="I8" s="100"/>
      <c r="J8" s="100"/>
      <c r="K8" s="110"/>
      <c r="AZ8" s="7" t="s">
        <v>56</v>
      </c>
      <c r="BA8" s="7" t="s">
        <v>25</v>
      </c>
      <c r="BB8" s="7" t="s">
        <v>25</v>
      </c>
      <c r="BC8" s="7" t="s">
        <v>127</v>
      </c>
      <c r="BD8" s="7" t="s">
        <v>4</v>
      </c>
    </row>
    <row r="9" spans="1:70" s="2" customFormat="1" ht="22.5" customHeight="1" x14ac:dyDescent="0.25">
      <c r="B9" s="105"/>
      <c r="C9" s="97"/>
      <c r="D9" s="76"/>
      <c r="E9" s="467"/>
      <c r="F9" s="468"/>
      <c r="G9" s="468"/>
      <c r="H9" s="468"/>
      <c r="I9" s="76"/>
      <c r="J9" s="76"/>
      <c r="K9" s="107"/>
    </row>
    <row r="10" spans="1:70" s="2" customFormat="1" ht="15" x14ac:dyDescent="0.25">
      <c r="B10" s="105"/>
      <c r="C10" s="97"/>
      <c r="D10" s="112" t="s">
        <v>98</v>
      </c>
      <c r="E10" s="76"/>
      <c r="F10" s="76"/>
      <c r="G10" s="76"/>
      <c r="H10" s="76"/>
      <c r="I10" s="76"/>
      <c r="J10" s="76"/>
      <c r="K10" s="107"/>
    </row>
    <row r="11" spans="1:70" s="2" customFormat="1" ht="36.950000000000003" customHeight="1" x14ac:dyDescent="0.25">
      <c r="B11" s="105"/>
      <c r="C11" s="97"/>
      <c r="D11" s="76"/>
      <c r="E11" s="474"/>
      <c r="F11" s="468"/>
      <c r="G11" s="468"/>
      <c r="H11" s="468"/>
      <c r="I11" s="76"/>
      <c r="J11" s="76"/>
      <c r="K11" s="107"/>
      <c r="V11" s="163"/>
      <c r="W11"/>
      <c r="X11"/>
    </row>
    <row r="12" spans="1:70" s="2" customFormat="1" ht="15" x14ac:dyDescent="0.25">
      <c r="B12" s="105"/>
      <c r="C12" s="97"/>
      <c r="D12" s="76"/>
      <c r="E12" s="76"/>
      <c r="F12" s="76"/>
      <c r="G12" s="76"/>
      <c r="H12" s="76"/>
      <c r="I12" s="76"/>
      <c r="J12" s="76"/>
      <c r="K12" s="107"/>
      <c r="V12"/>
      <c r="W12" s="162"/>
      <c r="X12" s="162"/>
    </row>
    <row r="13" spans="1:70" s="2" customFormat="1" ht="14.45" customHeight="1" x14ac:dyDescent="0.2">
      <c r="B13" s="105"/>
      <c r="C13" s="97"/>
      <c r="D13" s="112" t="s">
        <v>126</v>
      </c>
      <c r="E13" s="76"/>
      <c r="F13" s="111"/>
      <c r="G13" s="76"/>
      <c r="H13" s="76"/>
      <c r="I13" s="112" t="s">
        <v>125</v>
      </c>
      <c r="J13" s="111"/>
      <c r="K13" s="107"/>
      <c r="V13" s="162"/>
      <c r="W13" s="162"/>
      <c r="X13" s="162"/>
    </row>
    <row r="14" spans="1:70" s="2" customFormat="1" ht="14.45" customHeight="1" x14ac:dyDescent="0.2">
      <c r="B14" s="105"/>
      <c r="C14" s="97"/>
      <c r="D14" s="112" t="s">
        <v>97</v>
      </c>
      <c r="E14" s="76"/>
      <c r="F14" s="111" t="s">
        <v>145</v>
      </c>
      <c r="G14" s="76"/>
      <c r="H14" s="76"/>
      <c r="I14" s="112" t="s">
        <v>96</v>
      </c>
      <c r="J14" s="113"/>
      <c r="K14" s="107"/>
      <c r="V14" s="162"/>
      <c r="W14" s="162"/>
      <c r="X14" s="162"/>
    </row>
    <row r="15" spans="1:70" s="2" customFormat="1" ht="21.75" customHeight="1" x14ac:dyDescent="0.2">
      <c r="B15" s="105"/>
      <c r="C15" s="97"/>
      <c r="D15" s="148" t="s">
        <v>124</v>
      </c>
      <c r="E15" s="76"/>
      <c r="F15" s="149"/>
      <c r="G15" s="76"/>
      <c r="H15" s="76"/>
      <c r="I15" s="148" t="s">
        <v>123</v>
      </c>
      <c r="J15" s="149"/>
      <c r="K15" s="107"/>
      <c r="V15" s="162"/>
      <c r="W15" s="162"/>
      <c r="X15" s="162"/>
    </row>
    <row r="16" spans="1:70" s="2" customFormat="1" ht="14.45" customHeight="1" x14ac:dyDescent="0.25">
      <c r="B16" s="105"/>
      <c r="C16" s="97"/>
      <c r="D16" s="112" t="s">
        <v>95</v>
      </c>
      <c r="E16" s="76"/>
      <c r="F16" s="76"/>
      <c r="G16" s="76"/>
      <c r="H16" s="76"/>
      <c r="I16" s="112" t="s">
        <v>122</v>
      </c>
      <c r="J16" s="111"/>
      <c r="K16" s="107"/>
      <c r="V16"/>
      <c r="W16" s="162"/>
      <c r="X16" s="162"/>
    </row>
    <row r="17" spans="2:12" s="2" customFormat="1" ht="18" customHeight="1" x14ac:dyDescent="0.25">
      <c r="B17" s="105"/>
      <c r="C17" s="97"/>
      <c r="D17" s="76"/>
      <c r="E17" s="111" t="s">
        <v>276</v>
      </c>
      <c r="F17" s="76"/>
      <c r="G17" s="76"/>
      <c r="H17" s="76"/>
      <c r="I17" s="112" t="s">
        <v>119</v>
      </c>
      <c r="J17" s="111"/>
      <c r="K17" s="107"/>
    </row>
    <row r="18" spans="2:12" s="2" customFormat="1" ht="6.95" customHeight="1" x14ac:dyDescent="0.25">
      <c r="B18" s="105"/>
      <c r="C18" s="97"/>
      <c r="D18" s="76"/>
      <c r="E18" s="76"/>
      <c r="F18" s="76"/>
      <c r="G18" s="76"/>
      <c r="H18" s="76"/>
      <c r="I18" s="76"/>
      <c r="J18" s="76"/>
      <c r="K18" s="107"/>
    </row>
    <row r="19" spans="2:12" s="2" customFormat="1" ht="14.45" customHeight="1" x14ac:dyDescent="0.25">
      <c r="B19" s="105"/>
      <c r="C19" s="97"/>
      <c r="D19" s="112" t="s">
        <v>93</v>
      </c>
      <c r="E19" s="76"/>
      <c r="F19" s="76"/>
      <c r="G19" s="76"/>
      <c r="H19" s="76"/>
      <c r="I19" s="112" t="s">
        <v>122</v>
      </c>
      <c r="J19" s="111"/>
      <c r="K19" s="107"/>
    </row>
    <row r="20" spans="2:12" s="2" customFormat="1" ht="18" customHeight="1" x14ac:dyDescent="0.25">
      <c r="B20" s="105"/>
      <c r="C20" s="97"/>
      <c r="D20" s="76"/>
      <c r="E20" s="111" t="str">
        <f>IF('[1]Rekapitulace stavby'!E14="Vyplň údaj","",IF('[1]Rekapitulace stavby'!E14="","",'[1]Rekapitulace stavby'!E14))</f>
        <v xml:space="preserve"> </v>
      </c>
      <c r="F20" s="76"/>
      <c r="G20" s="76"/>
      <c r="H20" s="76"/>
      <c r="I20" s="112" t="s">
        <v>119</v>
      </c>
      <c r="J20" s="111" t="str">
        <f>IF('[1]Rekapitulace stavby'!AN14="Vyplň údaj","",IF('[1]Rekapitulace stavby'!AN14="","",'[1]Rekapitulace stavby'!AN14))</f>
        <v/>
      </c>
      <c r="K20" s="107"/>
    </row>
    <row r="21" spans="2:12" s="2" customFormat="1" ht="6.95" customHeight="1" x14ac:dyDescent="0.25">
      <c r="B21" s="105"/>
      <c r="C21" s="97"/>
      <c r="D21" s="76"/>
      <c r="E21" s="76"/>
      <c r="F21" s="76"/>
      <c r="G21" s="76"/>
      <c r="H21" s="76"/>
      <c r="I21" s="76"/>
      <c r="J21" s="76"/>
      <c r="K21" s="107"/>
    </row>
    <row r="22" spans="2:12" s="2" customFormat="1" ht="14.45" customHeight="1" x14ac:dyDescent="0.25">
      <c r="B22" s="105"/>
      <c r="C22" s="97"/>
      <c r="D22" s="112" t="s">
        <v>94</v>
      </c>
      <c r="E22" s="76"/>
      <c r="F22" s="76"/>
      <c r="G22" s="76"/>
      <c r="H22" s="76"/>
      <c r="I22" s="112" t="s">
        <v>122</v>
      </c>
      <c r="J22" s="111" t="s">
        <v>121</v>
      </c>
      <c r="K22" s="107"/>
    </row>
    <row r="23" spans="2:12" s="2" customFormat="1" ht="18" customHeight="1" x14ac:dyDescent="0.25">
      <c r="B23" s="105"/>
      <c r="C23" s="97"/>
      <c r="D23" s="76"/>
      <c r="E23" s="111" t="s">
        <v>120</v>
      </c>
      <c r="F23" s="76"/>
      <c r="G23" s="76"/>
      <c r="H23" s="76"/>
      <c r="I23" s="112" t="s">
        <v>119</v>
      </c>
      <c r="J23" s="111" t="s">
        <v>118</v>
      </c>
      <c r="K23" s="107"/>
    </row>
    <row r="24" spans="2:12" s="2" customFormat="1" ht="6.95" customHeight="1" x14ac:dyDescent="0.25">
      <c r="B24" s="105"/>
      <c r="C24" s="97"/>
      <c r="D24" s="76"/>
      <c r="E24" s="76"/>
      <c r="F24" s="76"/>
      <c r="G24" s="76"/>
      <c r="H24" s="76"/>
      <c r="I24" s="76"/>
      <c r="J24" s="76"/>
      <c r="K24" s="107"/>
    </row>
    <row r="25" spans="2:12" s="2" customFormat="1" ht="14.45" customHeight="1" x14ac:dyDescent="0.25">
      <c r="B25" s="105"/>
      <c r="C25" s="97"/>
      <c r="D25" s="112" t="s">
        <v>117</v>
      </c>
      <c r="E25" s="76"/>
      <c r="F25" s="76"/>
      <c r="G25" s="76"/>
      <c r="H25" s="76"/>
      <c r="I25" s="76"/>
      <c r="J25" s="76"/>
      <c r="K25" s="107"/>
    </row>
    <row r="26" spans="2:12" s="42" customFormat="1" ht="148.5" customHeight="1" x14ac:dyDescent="0.25">
      <c r="B26" s="150"/>
      <c r="C26" s="151"/>
      <c r="D26" s="152"/>
      <c r="E26" s="475" t="s">
        <v>116</v>
      </c>
      <c r="F26" s="476"/>
      <c r="G26" s="476"/>
      <c r="H26" s="476"/>
      <c r="I26" s="152"/>
      <c r="J26" s="152"/>
      <c r="K26" s="153"/>
    </row>
    <row r="27" spans="2:12" s="2" customFormat="1" ht="6.95" customHeight="1" x14ac:dyDescent="0.25">
      <c r="B27" s="105"/>
      <c r="C27" s="97"/>
      <c r="D27" s="76"/>
      <c r="E27" s="76"/>
      <c r="F27" s="76"/>
      <c r="G27" s="76"/>
      <c r="H27" s="76"/>
      <c r="I27" s="76"/>
      <c r="J27" s="76"/>
      <c r="K27" s="107"/>
    </row>
    <row r="28" spans="2:12" s="2" customFormat="1" ht="6.95" customHeight="1" x14ac:dyDescent="0.25">
      <c r="B28" s="105"/>
      <c r="C28" s="97"/>
      <c r="D28" s="27"/>
      <c r="E28" s="27"/>
      <c r="F28" s="27"/>
      <c r="G28" s="27"/>
      <c r="H28" s="27"/>
      <c r="I28" s="27"/>
      <c r="J28" s="27"/>
      <c r="K28" s="154"/>
    </row>
    <row r="29" spans="2:12" s="2" customFormat="1" ht="25.35" customHeight="1" x14ac:dyDescent="0.25">
      <c r="B29" s="105"/>
      <c r="C29" s="97"/>
      <c r="D29" s="155" t="s">
        <v>115</v>
      </c>
      <c r="E29" s="76"/>
      <c r="F29" s="76"/>
      <c r="G29" s="76"/>
      <c r="H29" s="76"/>
      <c r="I29" s="76"/>
      <c r="J29" s="131">
        <f>ROUND(J89,2)</f>
        <v>0</v>
      </c>
      <c r="K29" s="107"/>
    </row>
    <row r="30" spans="2:12" s="2" customFormat="1" ht="6.95" customHeight="1" x14ac:dyDescent="0.25">
      <c r="B30" s="105"/>
      <c r="C30" s="97"/>
      <c r="D30" s="27"/>
      <c r="E30" s="27"/>
      <c r="F30" s="27"/>
      <c r="G30" s="27"/>
      <c r="H30" s="27"/>
      <c r="I30" s="27"/>
      <c r="J30" s="27"/>
      <c r="K30" s="154"/>
    </row>
    <row r="31" spans="2:12" s="2" customFormat="1" ht="14.45" customHeight="1" x14ac:dyDescent="0.25">
      <c r="B31" s="105"/>
      <c r="C31" s="97"/>
      <c r="D31" s="76"/>
      <c r="E31" s="76"/>
      <c r="F31" s="156" t="s">
        <v>114</v>
      </c>
      <c r="G31" s="76"/>
      <c r="H31" s="76"/>
      <c r="I31" s="156" t="s">
        <v>113</v>
      </c>
      <c r="J31" s="156" t="s">
        <v>112</v>
      </c>
      <c r="K31" s="107"/>
    </row>
    <row r="32" spans="2:12" s="2" customFormat="1" ht="14.45" customHeight="1" x14ac:dyDescent="0.25">
      <c r="B32" s="105"/>
      <c r="C32" s="97"/>
      <c r="D32" s="157" t="s">
        <v>82</v>
      </c>
      <c r="E32" s="157" t="s">
        <v>26</v>
      </c>
      <c r="F32" s="158"/>
      <c r="G32" s="76"/>
      <c r="H32" s="76"/>
      <c r="I32" s="159">
        <v>0.21</v>
      </c>
      <c r="J32" s="158">
        <f>J29*0.21</f>
        <v>0</v>
      </c>
      <c r="K32" s="107"/>
      <c r="L32" s="67"/>
    </row>
    <row r="33" spans="2:11" s="2" customFormat="1" ht="14.45" customHeight="1" x14ac:dyDescent="0.25">
      <c r="B33" s="105"/>
      <c r="C33" s="97"/>
      <c r="D33" s="76"/>
      <c r="E33" s="157" t="s">
        <v>111</v>
      </c>
      <c r="F33" s="158">
        <f>ROUND(SUM(BF89:BF204), 2)</f>
        <v>0</v>
      </c>
      <c r="G33" s="76"/>
      <c r="H33" s="76"/>
      <c r="I33" s="159">
        <v>0.15</v>
      </c>
      <c r="J33" s="158">
        <f>ROUND(ROUND((SUM(BF89:BF204)), 2)*I33, 2)</f>
        <v>0</v>
      </c>
      <c r="K33" s="107"/>
    </row>
    <row r="34" spans="2:11" s="2" customFormat="1" ht="14.45" hidden="1" customHeight="1" x14ac:dyDescent="0.25">
      <c r="B34" s="105"/>
      <c r="C34" s="97"/>
      <c r="D34" s="76"/>
      <c r="E34" s="157" t="s">
        <v>110</v>
      </c>
      <c r="F34" s="158">
        <f>ROUND(SUM(BG89:BG204), 2)</f>
        <v>0</v>
      </c>
      <c r="G34" s="76"/>
      <c r="H34" s="76"/>
      <c r="I34" s="159">
        <v>0.21</v>
      </c>
      <c r="J34" s="158">
        <v>0</v>
      </c>
      <c r="K34" s="107"/>
    </row>
    <row r="35" spans="2:11" s="2" customFormat="1" ht="14.45" hidden="1" customHeight="1" x14ac:dyDescent="0.25">
      <c r="B35" s="105"/>
      <c r="C35" s="97"/>
      <c r="D35" s="76"/>
      <c r="E35" s="157" t="s">
        <v>109</v>
      </c>
      <c r="F35" s="158">
        <f>ROUND(SUM(BH89:BH204), 2)</f>
        <v>0</v>
      </c>
      <c r="G35" s="76"/>
      <c r="H35" s="76"/>
      <c r="I35" s="159">
        <v>0.15</v>
      </c>
      <c r="J35" s="158">
        <v>0</v>
      </c>
      <c r="K35" s="107"/>
    </row>
    <row r="36" spans="2:11" s="2" customFormat="1" ht="14.45" hidden="1" customHeight="1" x14ac:dyDescent="0.25">
      <c r="B36" s="105"/>
      <c r="C36" s="97"/>
      <c r="D36" s="76"/>
      <c r="E36" s="157" t="s">
        <v>108</v>
      </c>
      <c r="F36" s="158">
        <f>ROUND(SUM(BI89:BI204), 2)</f>
        <v>0</v>
      </c>
      <c r="G36" s="76"/>
      <c r="H36" s="76"/>
      <c r="I36" s="159">
        <v>0</v>
      </c>
      <c r="J36" s="158">
        <v>0</v>
      </c>
      <c r="K36" s="107"/>
    </row>
    <row r="37" spans="2:11" s="2" customFormat="1" ht="6.95" customHeight="1" x14ac:dyDescent="0.25">
      <c r="B37" s="105"/>
      <c r="C37" s="97"/>
      <c r="D37" s="76"/>
      <c r="E37" s="76"/>
      <c r="F37" s="76"/>
      <c r="G37" s="76"/>
      <c r="H37" s="76"/>
      <c r="I37" s="76"/>
      <c r="J37" s="76"/>
      <c r="K37" s="107"/>
    </row>
    <row r="38" spans="2:11" s="2" customFormat="1" ht="25.35" customHeight="1" x14ac:dyDescent="0.25">
      <c r="B38" s="105"/>
      <c r="C38" s="97"/>
      <c r="D38" s="41" t="s">
        <v>107</v>
      </c>
      <c r="E38" s="38"/>
      <c r="F38" s="38"/>
      <c r="G38" s="40" t="s">
        <v>106</v>
      </c>
      <c r="H38" s="39" t="s">
        <v>105</v>
      </c>
      <c r="I38" s="38"/>
      <c r="J38" s="37">
        <f>SUM(J29:J36)</f>
        <v>0</v>
      </c>
      <c r="K38" s="160"/>
    </row>
    <row r="39" spans="2:11" s="2" customFormat="1" ht="14.45" customHeight="1" thickBot="1" x14ac:dyDescent="0.3">
      <c r="B39" s="139"/>
      <c r="C39" s="140"/>
      <c r="D39" s="141"/>
      <c r="E39" s="141"/>
      <c r="F39" s="141"/>
      <c r="G39" s="141"/>
      <c r="H39" s="141"/>
      <c r="I39" s="141"/>
      <c r="J39" s="141"/>
      <c r="K39" s="142"/>
    </row>
    <row r="42" spans="2:11" ht="14.25" thickBot="1" x14ac:dyDescent="0.35"/>
    <row r="43" spans="2:11" s="2" customFormat="1" ht="6.95" customHeight="1" x14ac:dyDescent="0.25">
      <c r="B43" s="101"/>
      <c r="C43" s="102"/>
      <c r="D43" s="103"/>
      <c r="E43" s="103"/>
      <c r="F43" s="103"/>
      <c r="G43" s="103"/>
      <c r="H43" s="103"/>
      <c r="I43" s="103"/>
      <c r="J43" s="103"/>
      <c r="K43" s="104"/>
    </row>
    <row r="44" spans="2:11" s="2" customFormat="1" ht="36.950000000000003" customHeight="1" x14ac:dyDescent="0.25">
      <c r="B44" s="105"/>
      <c r="C44" s="106" t="s">
        <v>104</v>
      </c>
      <c r="D44" s="76"/>
      <c r="E44" s="76"/>
      <c r="F44" s="76"/>
      <c r="G44" s="76"/>
      <c r="H44" s="76"/>
      <c r="I44" s="76"/>
      <c r="J44" s="76"/>
      <c r="K44" s="107"/>
    </row>
    <row r="45" spans="2:11" s="2" customFormat="1" ht="6.95" customHeight="1" x14ac:dyDescent="0.25">
      <c r="B45" s="105"/>
      <c r="C45" s="97"/>
      <c r="D45" s="76"/>
      <c r="E45" s="76"/>
      <c r="F45" s="76"/>
      <c r="G45" s="76"/>
      <c r="H45" s="76"/>
      <c r="I45" s="76"/>
      <c r="J45" s="76"/>
      <c r="K45" s="107"/>
    </row>
    <row r="46" spans="2:11" s="2" customFormat="1" ht="14.45" customHeight="1" x14ac:dyDescent="0.25">
      <c r="B46" s="105"/>
      <c r="C46" s="108" t="s">
        <v>100</v>
      </c>
      <c r="D46" s="76"/>
      <c r="E46" s="76"/>
      <c r="F46" s="76"/>
      <c r="G46" s="76"/>
      <c r="H46" s="76"/>
      <c r="I46" s="76"/>
      <c r="J46" s="76"/>
      <c r="K46" s="107"/>
    </row>
    <row r="47" spans="2:11" s="2" customFormat="1" ht="22.5" customHeight="1" x14ac:dyDescent="0.25">
      <c r="B47" s="105"/>
      <c r="C47" s="97"/>
      <c r="D47" s="76"/>
      <c r="E47" s="467" t="str">
        <f>E7</f>
        <v>SPORTOVNÍ HŘIŠTĚ POLNÍ</v>
      </c>
      <c r="F47" s="468"/>
      <c r="G47" s="468"/>
      <c r="H47" s="468"/>
      <c r="I47" s="76"/>
      <c r="J47" s="76"/>
      <c r="K47" s="107"/>
    </row>
    <row r="48" spans="2:11" ht="15" x14ac:dyDescent="0.3">
      <c r="B48" s="109"/>
      <c r="C48" s="108" t="s">
        <v>99</v>
      </c>
      <c r="D48" s="100"/>
      <c r="E48" s="100"/>
      <c r="F48" s="100"/>
      <c r="G48" s="100"/>
      <c r="H48" s="100"/>
      <c r="I48" s="100"/>
      <c r="J48" s="100"/>
      <c r="K48" s="110"/>
    </row>
    <row r="49" spans="2:47" s="2" customFormat="1" ht="22.5" customHeight="1" x14ac:dyDescent="0.25">
      <c r="B49" s="105"/>
      <c r="C49" s="97"/>
      <c r="D49" s="76"/>
      <c r="E49" s="467"/>
      <c r="F49" s="468"/>
      <c r="G49" s="468"/>
      <c r="H49" s="468"/>
      <c r="I49" s="76"/>
      <c r="J49" s="76"/>
      <c r="K49" s="107"/>
    </row>
    <row r="50" spans="2:47" s="2" customFormat="1" ht="14.45" customHeight="1" x14ac:dyDescent="0.25">
      <c r="B50" s="105"/>
      <c r="C50" s="108" t="s">
        <v>98</v>
      </c>
      <c r="D50" s="76"/>
      <c r="E50" s="76"/>
      <c r="F50" s="76"/>
      <c r="G50" s="76"/>
      <c r="H50" s="76"/>
      <c r="I50" s="76"/>
      <c r="J50" s="76"/>
      <c r="K50" s="107"/>
    </row>
    <row r="51" spans="2:47" s="2" customFormat="1" ht="23.25" customHeight="1" x14ac:dyDescent="0.25">
      <c r="B51" s="105"/>
      <c r="C51" s="97"/>
      <c r="D51" s="76"/>
      <c r="E51" s="474">
        <f>E11</f>
        <v>0</v>
      </c>
      <c r="F51" s="468"/>
      <c r="G51" s="468"/>
      <c r="H51" s="468"/>
      <c r="I51" s="76"/>
      <c r="J51" s="76"/>
      <c r="K51" s="107"/>
    </row>
    <row r="52" spans="2:47" s="2" customFormat="1" ht="6.95" customHeight="1" x14ac:dyDescent="0.25">
      <c r="B52" s="105"/>
      <c r="C52" s="97"/>
      <c r="D52" s="76"/>
      <c r="E52" s="76"/>
      <c r="F52" s="76"/>
      <c r="G52" s="76"/>
      <c r="H52" s="76"/>
      <c r="I52" s="76"/>
      <c r="J52" s="76"/>
      <c r="K52" s="107"/>
    </row>
    <row r="53" spans="2:47" s="2" customFormat="1" ht="18" customHeight="1" x14ac:dyDescent="0.25">
      <c r="B53" s="105"/>
      <c r="C53" s="108" t="s">
        <v>97</v>
      </c>
      <c r="D53" s="76"/>
      <c r="E53" s="76"/>
      <c r="F53" s="111" t="str">
        <f>F14</f>
        <v>Žďár nad Sázavou</v>
      </c>
      <c r="G53" s="76"/>
      <c r="H53" s="76"/>
      <c r="I53" s="112" t="s">
        <v>96</v>
      </c>
      <c r="J53" s="113" t="str">
        <f>IF(J14="","",J14)</f>
        <v/>
      </c>
      <c r="K53" s="107"/>
    </row>
    <row r="54" spans="2:47" s="2" customFormat="1" ht="6.95" customHeight="1" x14ac:dyDescent="0.25">
      <c r="B54" s="105"/>
      <c r="C54" s="97"/>
      <c r="D54" s="76"/>
      <c r="E54" s="76"/>
      <c r="F54" s="76"/>
      <c r="G54" s="76"/>
      <c r="H54" s="76"/>
      <c r="I54" s="76"/>
      <c r="J54" s="76"/>
      <c r="K54" s="107"/>
    </row>
    <row r="55" spans="2:47" s="2" customFormat="1" ht="15" x14ac:dyDescent="0.25">
      <c r="B55" s="105"/>
      <c r="C55" s="108" t="s">
        <v>95</v>
      </c>
      <c r="D55" s="76"/>
      <c r="E55" s="76"/>
      <c r="F55" s="111" t="str">
        <f>E17</f>
        <v>Město Žďár nad Sázavou</v>
      </c>
      <c r="G55" s="76"/>
      <c r="H55" s="76"/>
      <c r="I55" s="112" t="s">
        <v>94</v>
      </c>
      <c r="J55" s="111" t="str">
        <f>E23</f>
        <v xml:space="preserve">Ing. Mgr. Lucie Radilová, DiS., BRNO </v>
      </c>
      <c r="K55" s="107"/>
    </row>
    <row r="56" spans="2:47" s="2" customFormat="1" ht="14.45" customHeight="1" x14ac:dyDescent="0.25">
      <c r="B56" s="105"/>
      <c r="C56" s="108" t="s">
        <v>93</v>
      </c>
      <c r="D56" s="76"/>
      <c r="E56" s="76"/>
      <c r="F56" s="111" t="str">
        <f>IF(E20="","",E20)</f>
        <v xml:space="preserve"> </v>
      </c>
      <c r="G56" s="76"/>
      <c r="H56" s="76"/>
      <c r="I56" s="76"/>
      <c r="J56" s="76"/>
      <c r="K56" s="107"/>
    </row>
    <row r="57" spans="2:47" s="2" customFormat="1" ht="10.35" customHeight="1" x14ac:dyDescent="0.25">
      <c r="B57" s="105"/>
      <c r="C57" s="97"/>
      <c r="D57" s="76"/>
      <c r="E57" s="76"/>
      <c r="F57" s="76"/>
      <c r="G57" s="76"/>
      <c r="H57" s="76"/>
      <c r="I57" s="76"/>
      <c r="J57" s="76"/>
      <c r="K57" s="107"/>
    </row>
    <row r="58" spans="2:47" s="2" customFormat="1" ht="29.25" customHeight="1" x14ac:dyDescent="0.25">
      <c r="B58" s="105"/>
      <c r="C58" s="108" t="s">
        <v>103</v>
      </c>
      <c r="D58" s="128"/>
      <c r="E58" s="128"/>
      <c r="F58" s="128"/>
      <c r="G58" s="128"/>
      <c r="H58" s="128"/>
      <c r="I58" s="128"/>
      <c r="J58" s="129" t="s">
        <v>85</v>
      </c>
      <c r="K58" s="130"/>
    </row>
    <row r="59" spans="2:47" s="2" customFormat="1" ht="10.35" customHeight="1" x14ac:dyDescent="0.25">
      <c r="B59" s="105"/>
      <c r="C59" s="97"/>
      <c r="D59" s="76"/>
      <c r="E59" s="76"/>
      <c r="F59" s="76"/>
      <c r="G59" s="76"/>
      <c r="H59" s="76"/>
      <c r="I59" s="76"/>
      <c r="J59" s="76"/>
      <c r="K59" s="107"/>
    </row>
    <row r="60" spans="2:47" s="2" customFormat="1" ht="29.25" customHeight="1" x14ac:dyDescent="0.25">
      <c r="B60" s="105"/>
      <c r="C60" s="114" t="s">
        <v>75</v>
      </c>
      <c r="D60" s="76"/>
      <c r="E60" s="76"/>
      <c r="F60" s="76"/>
      <c r="G60" s="76"/>
      <c r="H60" s="76"/>
      <c r="I60" s="76"/>
      <c r="J60" s="131">
        <f>J89</f>
        <v>0</v>
      </c>
      <c r="K60" s="107"/>
      <c r="AU60" s="7" t="s">
        <v>74</v>
      </c>
    </row>
    <row r="61" spans="2:47" s="33" customFormat="1" ht="24.95" customHeight="1" x14ac:dyDescent="0.25">
      <c r="B61" s="132"/>
      <c r="C61" s="133"/>
      <c r="D61" s="36" t="s">
        <v>102</v>
      </c>
      <c r="E61" s="35"/>
      <c r="F61" s="35"/>
      <c r="G61" s="35"/>
      <c r="H61" s="35"/>
      <c r="I61" s="35"/>
      <c r="J61" s="34">
        <f>J90</f>
        <v>0</v>
      </c>
      <c r="K61" s="134"/>
    </row>
    <row r="62" spans="2:47" s="29" customFormat="1" ht="19.899999999999999" customHeight="1" x14ac:dyDescent="0.25">
      <c r="B62" s="135"/>
      <c r="C62" s="136"/>
      <c r="D62" s="32" t="s">
        <v>72</v>
      </c>
      <c r="E62" s="31"/>
      <c r="F62" s="31"/>
      <c r="G62" s="31"/>
      <c r="H62" s="31"/>
      <c r="I62" s="31"/>
      <c r="J62" s="30">
        <f>J91</f>
        <v>0</v>
      </c>
      <c r="K62" s="137"/>
    </row>
    <row r="63" spans="2:47" s="29" customFormat="1" ht="19.899999999999999" customHeight="1" x14ac:dyDescent="0.25">
      <c r="B63" s="135"/>
      <c r="C63" s="136"/>
      <c r="D63" s="32" t="s">
        <v>55</v>
      </c>
      <c r="E63" s="31"/>
      <c r="F63" s="31"/>
      <c r="G63" s="31"/>
      <c r="H63" s="31"/>
      <c r="I63" s="31"/>
      <c r="J63" s="30">
        <f>J123</f>
        <v>0</v>
      </c>
      <c r="K63" s="137"/>
    </row>
    <row r="64" spans="2:47" s="29" customFormat="1" ht="19.899999999999999" customHeight="1" x14ac:dyDescent="0.25">
      <c r="B64" s="135"/>
      <c r="C64" s="136"/>
      <c r="D64" s="32" t="s">
        <v>31</v>
      </c>
      <c r="E64" s="31"/>
      <c r="F64" s="31"/>
      <c r="G64" s="31"/>
      <c r="H64" s="31"/>
      <c r="I64" s="31"/>
      <c r="J64" s="30">
        <f>J196</f>
        <v>0</v>
      </c>
      <c r="K64" s="137"/>
    </row>
    <row r="65" spans="2:12" s="29" customFormat="1" ht="19.899999999999999" customHeight="1" x14ac:dyDescent="0.25">
      <c r="B65" s="135"/>
      <c r="C65" s="136"/>
      <c r="D65" s="32" t="s">
        <v>146</v>
      </c>
      <c r="E65" s="31"/>
      <c r="F65" s="31"/>
      <c r="G65" s="31"/>
      <c r="H65" s="31"/>
      <c r="I65" s="31"/>
      <c r="J65" s="30">
        <f>J215</f>
        <v>0</v>
      </c>
      <c r="K65" s="137"/>
    </row>
    <row r="66" spans="2:12" s="2" customFormat="1" ht="21.75" customHeight="1" x14ac:dyDescent="0.25">
      <c r="B66" s="105"/>
      <c r="C66" s="97"/>
      <c r="D66" s="76"/>
      <c r="E66" s="76"/>
      <c r="F66" s="76"/>
      <c r="G66" s="76"/>
      <c r="H66" s="76"/>
      <c r="I66" s="76"/>
      <c r="J66" s="138"/>
      <c r="K66" s="107"/>
    </row>
    <row r="67" spans="2:12" s="2" customFormat="1" ht="6.95" customHeight="1" thickBot="1" x14ac:dyDescent="0.3">
      <c r="B67" s="139"/>
      <c r="C67" s="140"/>
      <c r="D67" s="141"/>
      <c r="E67" s="141"/>
      <c r="F67" s="141"/>
      <c r="G67" s="141"/>
      <c r="H67" s="141"/>
      <c r="I67" s="141"/>
      <c r="J67" s="141"/>
      <c r="K67" s="142"/>
    </row>
    <row r="70" spans="2:12" ht="59.25" customHeight="1" thickBot="1" x14ac:dyDescent="0.35"/>
    <row r="71" spans="2:12" s="2" customFormat="1" ht="24" customHeight="1" x14ac:dyDescent="0.25">
      <c r="B71" s="101"/>
      <c r="C71" s="102"/>
      <c r="D71" s="103"/>
      <c r="E71" s="103"/>
      <c r="F71" s="103"/>
      <c r="G71" s="103"/>
      <c r="H71" s="103"/>
      <c r="I71" s="103"/>
      <c r="J71" s="103"/>
      <c r="K71" s="104"/>
      <c r="L71" s="76"/>
    </row>
    <row r="72" spans="2:12" s="2" customFormat="1" ht="36.950000000000003" customHeight="1" x14ac:dyDescent="0.25">
      <c r="B72" s="105"/>
      <c r="C72" s="106" t="s">
        <v>101</v>
      </c>
      <c r="D72" s="164"/>
      <c r="E72" s="164"/>
      <c r="F72" s="164"/>
      <c r="G72" s="164"/>
      <c r="H72" s="164"/>
      <c r="I72" s="164"/>
      <c r="J72" s="164"/>
      <c r="K72" s="107"/>
      <c r="L72" s="76"/>
    </row>
    <row r="73" spans="2:12" s="2" customFormat="1" ht="6.95" customHeight="1" x14ac:dyDescent="0.25">
      <c r="B73" s="105"/>
      <c r="C73" s="97"/>
      <c r="D73" s="164"/>
      <c r="E73" s="164"/>
      <c r="F73" s="164"/>
      <c r="G73" s="164"/>
      <c r="H73" s="164"/>
      <c r="I73" s="164"/>
      <c r="J73" s="164"/>
      <c r="K73" s="107"/>
      <c r="L73" s="76"/>
    </row>
    <row r="74" spans="2:12" s="2" customFormat="1" ht="14.45" customHeight="1" x14ac:dyDescent="0.25">
      <c r="B74" s="105"/>
      <c r="C74" s="108" t="s">
        <v>100</v>
      </c>
      <c r="D74" s="164"/>
      <c r="E74" s="164"/>
      <c r="F74" s="164"/>
      <c r="G74" s="164"/>
      <c r="H74" s="164"/>
      <c r="I74" s="164"/>
      <c r="J74" s="164"/>
      <c r="K74" s="107"/>
      <c r="L74" s="76"/>
    </row>
    <row r="75" spans="2:12" s="2" customFormat="1" ht="22.5" customHeight="1" x14ac:dyDescent="0.25">
      <c r="B75" s="105"/>
      <c r="C75" s="97"/>
      <c r="D75" s="164"/>
      <c r="E75" s="467" t="str">
        <f>E7</f>
        <v>SPORTOVNÍ HŘIŠTĚ POLNÍ</v>
      </c>
      <c r="F75" s="468"/>
      <c r="G75" s="468"/>
      <c r="H75" s="468"/>
      <c r="I75" s="164"/>
      <c r="J75" s="164"/>
      <c r="K75" s="107"/>
      <c r="L75" s="76"/>
    </row>
    <row r="76" spans="2:12" ht="15" x14ac:dyDescent="0.3">
      <c r="B76" s="109"/>
      <c r="C76" s="108" t="s">
        <v>99</v>
      </c>
      <c r="D76" s="166"/>
      <c r="E76" s="166"/>
      <c r="F76" s="166"/>
      <c r="G76" s="166"/>
      <c r="H76" s="166"/>
      <c r="I76" s="166"/>
      <c r="J76" s="166"/>
      <c r="K76" s="110"/>
      <c r="L76" s="100"/>
    </row>
    <row r="77" spans="2:12" s="2" customFormat="1" ht="12.75" customHeight="1" x14ac:dyDescent="0.25">
      <c r="B77" s="105"/>
      <c r="C77" s="97"/>
      <c r="D77" s="164"/>
      <c r="E77" s="467"/>
      <c r="F77" s="468"/>
      <c r="G77" s="468"/>
      <c r="H77" s="468"/>
      <c r="I77" s="164"/>
      <c r="J77" s="164"/>
      <c r="K77" s="107"/>
      <c r="L77" s="76"/>
    </row>
    <row r="78" spans="2:12" s="2" customFormat="1" ht="14.25" hidden="1" customHeight="1" x14ac:dyDescent="0.25">
      <c r="B78" s="105"/>
      <c r="C78" s="108" t="s">
        <v>98</v>
      </c>
      <c r="D78" s="164"/>
      <c r="E78" s="164"/>
      <c r="F78" s="164"/>
      <c r="G78" s="164"/>
      <c r="H78" s="164"/>
      <c r="I78" s="164"/>
      <c r="J78" s="164"/>
      <c r="K78" s="107"/>
      <c r="L78" s="76"/>
    </row>
    <row r="79" spans="2:12" s="2" customFormat="1" ht="248.25" customHeight="1" x14ac:dyDescent="0.25">
      <c r="B79" s="105"/>
      <c r="C79" s="97"/>
      <c r="D79" s="164"/>
      <c r="E79" s="469" t="s">
        <v>301</v>
      </c>
      <c r="F79" s="468"/>
      <c r="G79" s="468"/>
      <c r="H79" s="468"/>
      <c r="I79" s="164"/>
      <c r="J79" s="164"/>
      <c r="K79" s="107"/>
      <c r="L79" s="76"/>
    </row>
    <row r="80" spans="2:12" s="62" customFormat="1" ht="78.75" customHeight="1" x14ac:dyDescent="0.25">
      <c r="B80" s="105"/>
      <c r="C80" s="97"/>
      <c r="D80" s="426"/>
      <c r="E80" s="466" t="s">
        <v>302</v>
      </c>
      <c r="F80" s="466"/>
      <c r="G80" s="466"/>
      <c r="H80" s="466"/>
      <c r="I80" s="426"/>
      <c r="J80" s="426"/>
      <c r="K80" s="107"/>
      <c r="L80" s="426"/>
    </row>
    <row r="81" spans="1:63" s="62" customFormat="1" ht="57.75" customHeight="1" x14ac:dyDescent="0.25">
      <c r="B81" s="105"/>
      <c r="C81" s="97"/>
      <c r="D81" s="426"/>
      <c r="E81" s="433"/>
      <c r="F81" s="426"/>
      <c r="G81" s="426"/>
      <c r="H81" s="426"/>
      <c r="I81" s="426"/>
      <c r="J81" s="426"/>
      <c r="K81" s="107"/>
      <c r="L81" s="426"/>
    </row>
    <row r="82" spans="1:63" s="2" customFormat="1" ht="6.95" customHeight="1" x14ac:dyDescent="0.25">
      <c r="B82" s="105"/>
      <c r="C82" s="97"/>
      <c r="D82" s="164"/>
      <c r="E82" s="164"/>
      <c r="F82" s="164"/>
      <c r="G82" s="164"/>
      <c r="H82" s="164"/>
      <c r="I82" s="164"/>
      <c r="J82" s="164"/>
      <c r="K82" s="107"/>
      <c r="L82" s="76"/>
    </row>
    <row r="83" spans="1:63" s="2" customFormat="1" ht="18" customHeight="1" x14ac:dyDescent="0.25">
      <c r="B83" s="105"/>
      <c r="C83" s="108" t="s">
        <v>97</v>
      </c>
      <c r="D83" s="164"/>
      <c r="E83" s="164"/>
      <c r="F83" s="111" t="str">
        <f>F14</f>
        <v>Žďár nad Sázavou</v>
      </c>
      <c r="G83" s="164"/>
      <c r="H83" s="164"/>
      <c r="I83" s="112" t="s">
        <v>96</v>
      </c>
      <c r="J83" s="113" t="str">
        <f>IF(J14="","",J14)</f>
        <v/>
      </c>
      <c r="K83" s="107"/>
      <c r="L83" s="76"/>
    </row>
    <row r="84" spans="1:63" s="2" customFormat="1" ht="6.95" customHeight="1" x14ac:dyDescent="0.25">
      <c r="B84" s="105"/>
      <c r="C84" s="97"/>
      <c r="D84" s="164"/>
      <c r="E84" s="164"/>
      <c r="F84" s="164"/>
      <c r="G84" s="164"/>
      <c r="H84" s="164"/>
      <c r="I84" s="164"/>
      <c r="J84" s="164"/>
      <c r="K84" s="107"/>
      <c r="L84" s="76"/>
    </row>
    <row r="85" spans="1:63" s="2" customFormat="1" ht="15" x14ac:dyDescent="0.25">
      <c r="B85" s="105"/>
      <c r="C85" s="108" t="s">
        <v>95</v>
      </c>
      <c r="D85" s="164"/>
      <c r="E85" s="164"/>
      <c r="F85" s="111" t="str">
        <f>E17</f>
        <v>Město Žďár nad Sázavou</v>
      </c>
      <c r="G85" s="164"/>
      <c r="H85" s="164"/>
      <c r="I85" s="112" t="s">
        <v>94</v>
      </c>
      <c r="J85" s="111" t="str">
        <f>E23</f>
        <v xml:space="preserve">Ing. Mgr. Lucie Radilová, DiS., BRNO </v>
      </c>
      <c r="K85" s="107"/>
      <c r="L85" s="76"/>
    </row>
    <row r="86" spans="1:63" s="2" customFormat="1" ht="14.45" customHeight="1" x14ac:dyDescent="0.25">
      <c r="B86" s="105"/>
      <c r="C86" s="108" t="s">
        <v>93</v>
      </c>
      <c r="D86" s="164"/>
      <c r="E86" s="164"/>
      <c r="F86" s="111" t="str">
        <f>IF(E20="","",E20)</f>
        <v xml:space="preserve"> </v>
      </c>
      <c r="G86" s="164"/>
      <c r="H86" s="164"/>
      <c r="I86" s="164"/>
      <c r="J86" s="164"/>
      <c r="K86" s="107"/>
      <c r="L86" s="76"/>
    </row>
    <row r="87" spans="1:63" s="2" customFormat="1" ht="10.35" customHeight="1" thickBot="1" x14ac:dyDescent="0.3">
      <c r="B87" s="105"/>
      <c r="C87" s="97"/>
      <c r="D87" s="164"/>
      <c r="E87" s="164"/>
      <c r="F87" s="164"/>
      <c r="G87" s="164"/>
      <c r="H87" s="164"/>
      <c r="I87" s="164"/>
      <c r="J87" s="164"/>
      <c r="K87" s="107"/>
      <c r="L87" s="76"/>
    </row>
    <row r="88" spans="1:63" s="28" customFormat="1" ht="29.25" customHeight="1" x14ac:dyDescent="0.25">
      <c r="B88" s="434"/>
      <c r="C88" s="435" t="s">
        <v>92</v>
      </c>
      <c r="D88" s="436" t="s">
        <v>91</v>
      </c>
      <c r="E88" s="436" t="s">
        <v>90</v>
      </c>
      <c r="F88" s="436" t="s">
        <v>89</v>
      </c>
      <c r="G88" s="436" t="s">
        <v>88</v>
      </c>
      <c r="H88" s="436" t="s">
        <v>87</v>
      </c>
      <c r="I88" s="437" t="s">
        <v>86</v>
      </c>
      <c r="J88" s="436" t="s">
        <v>85</v>
      </c>
      <c r="K88" s="438" t="s">
        <v>84</v>
      </c>
      <c r="L88" s="202"/>
      <c r="M88" s="330" t="s">
        <v>83</v>
      </c>
      <c r="N88" s="331" t="s">
        <v>82</v>
      </c>
      <c r="O88" s="331" t="s">
        <v>81</v>
      </c>
      <c r="P88" s="331" t="s">
        <v>80</v>
      </c>
      <c r="Q88" s="331" t="s">
        <v>79</v>
      </c>
      <c r="R88" s="331" t="s">
        <v>78</v>
      </c>
      <c r="S88" s="331" t="s">
        <v>77</v>
      </c>
      <c r="T88" s="332" t="s">
        <v>76</v>
      </c>
    </row>
    <row r="89" spans="1:63" s="2" customFormat="1" ht="29.25" customHeight="1" x14ac:dyDescent="0.3">
      <c r="B89" s="105"/>
      <c r="C89" s="333" t="s">
        <v>75</v>
      </c>
      <c r="D89" s="203"/>
      <c r="E89" s="203"/>
      <c r="F89" s="203"/>
      <c r="G89" s="203"/>
      <c r="H89" s="203"/>
      <c r="I89" s="203"/>
      <c r="J89" s="396">
        <f>J90</f>
        <v>0</v>
      </c>
      <c r="K89" s="204"/>
      <c r="L89" s="203"/>
      <c r="M89" s="205"/>
      <c r="N89" s="206"/>
      <c r="O89" s="206"/>
      <c r="P89" s="207" t="e">
        <f>P90</f>
        <v>#REF!</v>
      </c>
      <c r="Q89" s="206"/>
      <c r="R89" s="207" t="e">
        <f>R90</f>
        <v>#REF!</v>
      </c>
      <c r="S89" s="206"/>
      <c r="T89" s="208" t="e">
        <f>T90</f>
        <v>#REF!</v>
      </c>
      <c r="AT89" s="7" t="s">
        <v>21</v>
      </c>
      <c r="AU89" s="7" t="s">
        <v>74</v>
      </c>
      <c r="BK89" s="26" t="e">
        <f>BK90</f>
        <v>#REF!</v>
      </c>
    </row>
    <row r="90" spans="1:63" s="13" customFormat="1" ht="37.35" customHeight="1" x14ac:dyDescent="0.3">
      <c r="B90" s="115"/>
      <c r="C90" s="98"/>
      <c r="D90" s="209"/>
      <c r="E90" s="209"/>
      <c r="F90" s="342" t="s">
        <v>73</v>
      </c>
      <c r="G90" s="210"/>
      <c r="H90" s="210"/>
      <c r="I90" s="210"/>
      <c r="J90" s="368">
        <f>SUM(J91,J123,J184,J196,J215)</f>
        <v>0</v>
      </c>
      <c r="K90" s="212"/>
      <c r="L90" s="213"/>
      <c r="M90" s="214"/>
      <c r="N90" s="215"/>
      <c r="O90" s="215"/>
      <c r="P90" s="216" t="e">
        <f>P91+P123+#REF!+P196</f>
        <v>#REF!</v>
      </c>
      <c r="Q90" s="215"/>
      <c r="R90" s="216" t="e">
        <f>R91+R123+#REF!+R196</f>
        <v>#REF!</v>
      </c>
      <c r="S90" s="215"/>
      <c r="T90" s="217" t="e">
        <f>T91+T123+#REF!+T196</f>
        <v>#REF!</v>
      </c>
      <c r="AR90" s="15" t="s">
        <v>6</v>
      </c>
      <c r="AT90" s="16" t="s">
        <v>21</v>
      </c>
      <c r="AU90" s="16" t="s">
        <v>10</v>
      </c>
      <c r="AY90" s="15" t="s">
        <v>5</v>
      </c>
      <c r="BK90" s="14" t="e">
        <f>BK91+BK123+#REF!+BK196</f>
        <v>#REF!</v>
      </c>
    </row>
    <row r="91" spans="1:63" s="13" customFormat="1" ht="19.899999999999999" customHeight="1" x14ac:dyDescent="0.3">
      <c r="A91" s="66"/>
      <c r="B91" s="115"/>
      <c r="C91" s="98"/>
      <c r="D91" s="209"/>
      <c r="E91" s="209"/>
      <c r="F91" s="343" t="s">
        <v>150</v>
      </c>
      <c r="G91" s="210"/>
      <c r="H91" s="210"/>
      <c r="I91" s="210"/>
      <c r="J91" s="368">
        <f>SUM(J92:J122)</f>
        <v>0</v>
      </c>
      <c r="K91" s="212"/>
      <c r="L91" s="213"/>
      <c r="M91" s="214"/>
      <c r="N91" s="215"/>
      <c r="O91" s="215"/>
      <c r="P91" s="216">
        <f>SUM(P100:P110)</f>
        <v>0.78087000000000006</v>
      </c>
      <c r="Q91" s="215"/>
      <c r="R91" s="216">
        <f>SUM(R100:R110)</f>
        <v>0</v>
      </c>
      <c r="S91" s="215"/>
      <c r="T91" s="217">
        <f>SUM(T100:T110)</f>
        <v>0</v>
      </c>
      <c r="AR91" s="15" t="s">
        <v>6</v>
      </c>
      <c r="AT91" s="16" t="s">
        <v>21</v>
      </c>
      <c r="AU91" s="16" t="s">
        <v>6</v>
      </c>
      <c r="AY91" s="15" t="s">
        <v>5</v>
      </c>
      <c r="BK91" s="14">
        <f>SUM(BK100:BK110)</f>
        <v>0</v>
      </c>
    </row>
    <row r="92" spans="1:63" s="13" customFormat="1" ht="19.899999999999999" customHeight="1" x14ac:dyDescent="0.3">
      <c r="A92" s="66"/>
      <c r="B92" s="115"/>
      <c r="C92" s="96">
        <v>1</v>
      </c>
      <c r="D92" s="218" t="s">
        <v>2</v>
      </c>
      <c r="E92" s="219" t="s">
        <v>149</v>
      </c>
      <c r="F92" s="220" t="s">
        <v>188</v>
      </c>
      <c r="G92" s="221" t="s">
        <v>32</v>
      </c>
      <c r="H92" s="222">
        <v>57</v>
      </c>
      <c r="I92" s="222">
        <v>0</v>
      </c>
      <c r="J92" s="223">
        <f>I92*H92</f>
        <v>0</v>
      </c>
      <c r="K92" s="224"/>
      <c r="L92" s="213"/>
      <c r="M92" s="214"/>
      <c r="N92" s="215"/>
      <c r="O92" s="215"/>
      <c r="P92" s="216"/>
      <c r="Q92" s="215"/>
      <c r="R92" s="216"/>
      <c r="S92" s="215"/>
      <c r="T92" s="217"/>
      <c r="AR92" s="15"/>
      <c r="AT92" s="16"/>
      <c r="AU92" s="16"/>
      <c r="AY92" s="15"/>
      <c r="BK92" s="14"/>
    </row>
    <row r="93" spans="1:63" s="13" customFormat="1" ht="22.5" customHeight="1" x14ac:dyDescent="0.3">
      <c r="A93" s="66"/>
      <c r="B93" s="115"/>
      <c r="C93" s="96">
        <v>2</v>
      </c>
      <c r="D93" s="225" t="s">
        <v>2</v>
      </c>
      <c r="E93" s="219" t="s">
        <v>151</v>
      </c>
      <c r="F93" s="226" t="s">
        <v>189</v>
      </c>
      <c r="G93" s="221" t="s">
        <v>43</v>
      </c>
      <c r="H93" s="227">
        <v>400</v>
      </c>
      <c r="I93" s="223">
        <v>0</v>
      </c>
      <c r="J93" s="223">
        <f>I93*H93</f>
        <v>0</v>
      </c>
      <c r="K93" s="224"/>
      <c r="L93" s="213"/>
      <c r="M93" s="427"/>
      <c r="N93" s="428"/>
      <c r="O93" s="428"/>
      <c r="P93" s="429"/>
      <c r="Q93" s="428"/>
      <c r="R93" s="429"/>
      <c r="S93" s="428"/>
      <c r="T93" s="430"/>
      <c r="U93" s="66"/>
      <c r="V93" s="66"/>
      <c r="AR93" s="15"/>
      <c r="AT93" s="16"/>
      <c r="AU93" s="16"/>
      <c r="AY93" s="15"/>
      <c r="BK93" s="14"/>
    </row>
    <row r="94" spans="1:63" s="13" customFormat="1" ht="22.5" customHeight="1" x14ac:dyDescent="0.3">
      <c r="A94" s="66"/>
      <c r="B94" s="115"/>
      <c r="C94" s="96">
        <v>3</v>
      </c>
      <c r="D94" s="225" t="s">
        <v>2</v>
      </c>
      <c r="E94" s="219" t="s">
        <v>275</v>
      </c>
      <c r="F94" s="226" t="s">
        <v>300</v>
      </c>
      <c r="G94" s="221" t="s">
        <v>43</v>
      </c>
      <c r="H94" s="227">
        <v>400</v>
      </c>
      <c r="I94" s="223">
        <v>0</v>
      </c>
      <c r="J94" s="223">
        <f>I94</f>
        <v>0</v>
      </c>
      <c r="K94" s="224"/>
      <c r="L94" s="213"/>
      <c r="M94" s="427"/>
      <c r="N94" s="428"/>
      <c r="O94" s="428"/>
      <c r="P94" s="429"/>
      <c r="Q94" s="428"/>
      <c r="R94" s="429"/>
      <c r="S94" s="428"/>
      <c r="T94" s="430"/>
      <c r="U94" s="66"/>
      <c r="V94" s="66"/>
      <c r="AR94" s="15"/>
      <c r="AT94" s="16"/>
      <c r="AU94" s="16"/>
      <c r="AY94" s="15"/>
      <c r="BK94" s="14"/>
    </row>
    <row r="95" spans="1:63" s="13" customFormat="1" ht="28.5" customHeight="1" x14ac:dyDescent="0.3">
      <c r="A95" s="66"/>
      <c r="B95" s="115"/>
      <c r="C95" s="96">
        <v>4</v>
      </c>
      <c r="D95" s="225" t="s">
        <v>2</v>
      </c>
      <c r="E95" s="219" t="s">
        <v>281</v>
      </c>
      <c r="F95" s="226" t="s">
        <v>280</v>
      </c>
      <c r="G95" s="221" t="s">
        <v>0</v>
      </c>
      <c r="H95" s="227">
        <f>H98</f>
        <v>117.3</v>
      </c>
      <c r="I95" s="223">
        <v>0</v>
      </c>
      <c r="J95" s="223">
        <f>H95*I95</f>
        <v>0</v>
      </c>
      <c r="K95" s="224"/>
      <c r="L95" s="213"/>
      <c r="M95" s="214"/>
      <c r="N95" s="215"/>
      <c r="O95" s="215"/>
      <c r="P95" s="216"/>
      <c r="Q95" s="215"/>
      <c r="R95" s="216"/>
      <c r="S95" s="215"/>
      <c r="T95" s="217"/>
      <c r="AR95" s="15"/>
      <c r="AT95" s="16"/>
      <c r="AU95" s="16"/>
      <c r="AY95" s="15"/>
      <c r="BK95" s="14"/>
    </row>
    <row r="96" spans="1:63" s="174" customFormat="1" x14ac:dyDescent="0.25">
      <c r="B96" s="372"/>
      <c r="C96" s="397"/>
      <c r="D96" s="363"/>
      <c r="E96" s="373" t="s">
        <v>25</v>
      </c>
      <c r="F96" s="374" t="s">
        <v>283</v>
      </c>
      <c r="G96" s="414" t="s">
        <v>0</v>
      </c>
      <c r="H96" s="375">
        <v>100</v>
      </c>
      <c r="I96" s="264"/>
      <c r="J96" s="264"/>
      <c r="K96" s="376"/>
      <c r="L96" s="264"/>
      <c r="M96" s="263"/>
      <c r="N96" s="264"/>
      <c r="O96" s="264"/>
      <c r="P96" s="264"/>
      <c r="Q96" s="264"/>
      <c r="R96" s="264"/>
      <c r="S96" s="264"/>
      <c r="T96" s="265"/>
      <c r="AT96" s="175" t="s">
        <v>8</v>
      </c>
      <c r="AU96" s="175" t="s">
        <v>4</v>
      </c>
      <c r="AV96" s="174" t="s">
        <v>6</v>
      </c>
      <c r="AW96" s="174" t="s">
        <v>9</v>
      </c>
      <c r="AX96" s="174" t="s">
        <v>10</v>
      </c>
      <c r="AY96" s="175" t="s">
        <v>5</v>
      </c>
    </row>
    <row r="97" spans="1:65" s="174" customFormat="1" x14ac:dyDescent="0.25">
      <c r="B97" s="372"/>
      <c r="C97" s="397"/>
      <c r="D97" s="363"/>
      <c r="E97" s="373" t="s">
        <v>25</v>
      </c>
      <c r="F97" s="374" t="s">
        <v>282</v>
      </c>
      <c r="G97" s="414" t="s">
        <v>0</v>
      </c>
      <c r="H97" s="375">
        <v>17.3</v>
      </c>
      <c r="I97" s="264"/>
      <c r="J97" s="264"/>
      <c r="K97" s="376"/>
      <c r="L97" s="264"/>
      <c r="M97" s="263"/>
      <c r="N97" s="264"/>
      <c r="O97" s="264"/>
      <c r="P97" s="264"/>
      <c r="Q97" s="264"/>
      <c r="R97" s="264"/>
      <c r="S97" s="264"/>
      <c r="T97" s="265"/>
      <c r="AT97" s="175" t="s">
        <v>8</v>
      </c>
      <c r="AU97" s="175" t="s">
        <v>4</v>
      </c>
      <c r="AV97" s="174" t="s">
        <v>6</v>
      </c>
      <c r="AW97" s="174" t="s">
        <v>9</v>
      </c>
      <c r="AX97" s="174" t="s">
        <v>10</v>
      </c>
      <c r="AY97" s="175" t="s">
        <v>5</v>
      </c>
    </row>
    <row r="98" spans="1:65" s="24" customFormat="1" x14ac:dyDescent="0.25">
      <c r="A98" s="68"/>
      <c r="B98" s="119"/>
      <c r="C98" s="97"/>
      <c r="D98" s="334"/>
      <c r="E98" s="240"/>
      <c r="F98" s="241" t="s">
        <v>24</v>
      </c>
      <c r="G98" s="242"/>
      <c r="H98" s="243">
        <f>SUM(H96:H97)</f>
        <v>117.3</v>
      </c>
      <c r="I98" s="242"/>
      <c r="J98" s="242"/>
      <c r="K98" s="244"/>
      <c r="L98" s="242"/>
      <c r="M98" s="245"/>
      <c r="N98" s="246"/>
      <c r="O98" s="246"/>
      <c r="P98" s="246"/>
      <c r="Q98" s="246"/>
      <c r="R98" s="246"/>
      <c r="S98" s="246"/>
      <c r="T98" s="247"/>
      <c r="AT98" s="25" t="s">
        <v>8</v>
      </c>
      <c r="AU98" s="25" t="s">
        <v>4</v>
      </c>
      <c r="AV98" s="24" t="s">
        <v>14</v>
      </c>
      <c r="AW98" s="24" t="s">
        <v>9</v>
      </c>
      <c r="AX98" s="24" t="s">
        <v>6</v>
      </c>
      <c r="AY98" s="25" t="s">
        <v>5</v>
      </c>
    </row>
    <row r="99" spans="1:65" s="24" customFormat="1" ht="22.5" customHeight="1" x14ac:dyDescent="0.25">
      <c r="A99" s="68"/>
      <c r="B99" s="119"/>
      <c r="C99" s="96">
        <v>5</v>
      </c>
      <c r="D99" s="225" t="s">
        <v>2</v>
      </c>
      <c r="E99" s="219" t="s">
        <v>285</v>
      </c>
      <c r="F99" s="226" t="s">
        <v>284</v>
      </c>
      <c r="G99" s="221" t="s">
        <v>0</v>
      </c>
      <c r="H99" s="227">
        <f>H95</f>
        <v>117.3</v>
      </c>
      <c r="I99" s="223">
        <v>0</v>
      </c>
      <c r="J99" s="223">
        <f>H99*I99</f>
        <v>0</v>
      </c>
      <c r="K99" s="228"/>
      <c r="L99" s="242"/>
      <c r="M99" s="245"/>
      <c r="N99" s="246"/>
      <c r="O99" s="246"/>
      <c r="P99" s="246"/>
      <c r="Q99" s="246"/>
      <c r="R99" s="246"/>
      <c r="S99" s="246"/>
      <c r="T99" s="247"/>
      <c r="AT99" s="25"/>
      <c r="AU99" s="25"/>
      <c r="AY99" s="25"/>
    </row>
    <row r="100" spans="1:65" s="2" customFormat="1" ht="22.5" customHeight="1" x14ac:dyDescent="0.25">
      <c r="A100" s="67"/>
      <c r="B100" s="117"/>
      <c r="C100" s="96">
        <v>6</v>
      </c>
      <c r="D100" s="225" t="s">
        <v>2</v>
      </c>
      <c r="E100" s="219" t="s">
        <v>71</v>
      </c>
      <c r="F100" s="226" t="s">
        <v>70</v>
      </c>
      <c r="G100" s="221" t="s">
        <v>34</v>
      </c>
      <c r="H100" s="227">
        <f>H102</f>
        <v>0.97499999999999998</v>
      </c>
      <c r="I100" s="223">
        <v>0</v>
      </c>
      <c r="J100" s="223">
        <f>ROUND(I100*H100,2)</f>
        <v>0</v>
      </c>
      <c r="K100" s="228" t="s">
        <v>27</v>
      </c>
      <c r="L100" s="97"/>
      <c r="M100" s="229" t="s">
        <v>25</v>
      </c>
      <c r="N100" s="230" t="s">
        <v>26</v>
      </c>
      <c r="O100" s="231">
        <v>0.20399999999999999</v>
      </c>
      <c r="P100" s="231">
        <f>O100*H100</f>
        <v>0.19889999999999999</v>
      </c>
      <c r="Q100" s="231">
        <v>0</v>
      </c>
      <c r="R100" s="231">
        <f>Q100*H100</f>
        <v>0</v>
      </c>
      <c r="S100" s="231">
        <v>0</v>
      </c>
      <c r="T100" s="232">
        <f>S100*H100</f>
        <v>0</v>
      </c>
      <c r="AR100" s="7" t="s">
        <v>3</v>
      </c>
      <c r="AT100" s="7" t="s">
        <v>2</v>
      </c>
      <c r="AU100" s="7" t="s">
        <v>4</v>
      </c>
      <c r="AY100" s="7" t="s">
        <v>5</v>
      </c>
      <c r="BE100" s="8">
        <f>IF(N100="základní",J100,0)</f>
        <v>0</v>
      </c>
      <c r="BF100" s="8">
        <f>IF(N100="snížená",J100,0)</f>
        <v>0</v>
      </c>
      <c r="BG100" s="8">
        <f>IF(N100="zákl. přenesená",J100,0)</f>
        <v>0</v>
      </c>
      <c r="BH100" s="8">
        <f>IF(N100="sníž. přenesená",J100,0)</f>
        <v>0</v>
      </c>
      <c r="BI100" s="8">
        <f>IF(N100="nulová",J100,0)</f>
        <v>0</v>
      </c>
      <c r="BJ100" s="7" t="s">
        <v>6</v>
      </c>
      <c r="BK100" s="8">
        <f>ROUND(I100*H100,2)</f>
        <v>0</v>
      </c>
      <c r="BL100" s="7" t="s">
        <v>3</v>
      </c>
      <c r="BM100" s="7" t="s">
        <v>69</v>
      </c>
    </row>
    <row r="101" spans="1:65" s="11" customFormat="1" x14ac:dyDescent="0.25">
      <c r="A101" s="49"/>
      <c r="B101" s="118"/>
      <c r="C101" s="97"/>
      <c r="D101" s="334"/>
      <c r="E101" s="233" t="s">
        <v>25</v>
      </c>
      <c r="F101" s="235" t="s">
        <v>161</v>
      </c>
      <c r="G101" s="235"/>
      <c r="H101" s="235">
        <f>0.25*3.9</f>
        <v>0.97499999999999998</v>
      </c>
      <c r="I101" s="235"/>
      <c r="J101" s="235"/>
      <c r="K101" s="236"/>
      <c r="L101" s="235"/>
      <c r="M101" s="237"/>
      <c r="N101" s="238"/>
      <c r="O101" s="238"/>
      <c r="P101" s="238"/>
      <c r="Q101" s="238"/>
      <c r="R101" s="238"/>
      <c r="S101" s="238"/>
      <c r="T101" s="239"/>
      <c r="AT101" s="12" t="s">
        <v>8</v>
      </c>
      <c r="AU101" s="12" t="s">
        <v>4</v>
      </c>
      <c r="AV101" s="11" t="s">
        <v>6</v>
      </c>
      <c r="AW101" s="11" t="s">
        <v>9</v>
      </c>
      <c r="AX101" s="11" t="s">
        <v>10</v>
      </c>
      <c r="AY101" s="12" t="s">
        <v>5</v>
      </c>
    </row>
    <row r="102" spans="1:65" s="24" customFormat="1" x14ac:dyDescent="0.25">
      <c r="A102" s="68"/>
      <c r="B102" s="119"/>
      <c r="C102" s="97"/>
      <c r="D102" s="334"/>
      <c r="E102" s="240"/>
      <c r="F102" s="241" t="s">
        <v>24</v>
      </c>
      <c r="G102" s="242"/>
      <c r="H102" s="243">
        <f>SUM(H101:H101)</f>
        <v>0.97499999999999998</v>
      </c>
      <c r="I102" s="242"/>
      <c r="J102" s="242"/>
      <c r="K102" s="244"/>
      <c r="L102" s="242"/>
      <c r="M102" s="245"/>
      <c r="N102" s="246"/>
      <c r="O102" s="246"/>
      <c r="P102" s="246"/>
      <c r="Q102" s="246"/>
      <c r="R102" s="246"/>
      <c r="S102" s="246"/>
      <c r="T102" s="247"/>
      <c r="AT102" s="25" t="s">
        <v>8</v>
      </c>
      <c r="AU102" s="25" t="s">
        <v>4</v>
      </c>
      <c r="AV102" s="24" t="s">
        <v>14</v>
      </c>
      <c r="AW102" s="24" t="s">
        <v>9</v>
      </c>
      <c r="AX102" s="24" t="s">
        <v>6</v>
      </c>
      <c r="AY102" s="25" t="s">
        <v>5</v>
      </c>
    </row>
    <row r="103" spans="1:65" s="2" customFormat="1" ht="22.5" customHeight="1" x14ac:dyDescent="0.25">
      <c r="A103" s="67"/>
      <c r="B103" s="117"/>
      <c r="C103" s="96">
        <v>7</v>
      </c>
      <c r="D103" s="225" t="s">
        <v>2</v>
      </c>
      <c r="E103" s="219" t="s">
        <v>68</v>
      </c>
      <c r="F103" s="226" t="s">
        <v>67</v>
      </c>
      <c r="G103" s="221" t="s">
        <v>34</v>
      </c>
      <c r="H103" s="227">
        <f>H107</f>
        <v>6.2350000000000003</v>
      </c>
      <c r="I103" s="223">
        <v>0</v>
      </c>
      <c r="J103" s="223">
        <f>ROUND(I103*H103,2)</f>
        <v>0</v>
      </c>
      <c r="K103" s="228" t="s">
        <v>27</v>
      </c>
      <c r="L103" s="97"/>
      <c r="M103" s="229" t="s">
        <v>25</v>
      </c>
      <c r="N103" s="230" t="s">
        <v>26</v>
      </c>
      <c r="O103" s="231">
        <v>7.4999999999999997E-2</v>
      </c>
      <c r="P103" s="231">
        <f>O103*H103</f>
        <v>0.46762500000000001</v>
      </c>
      <c r="Q103" s="231">
        <v>0</v>
      </c>
      <c r="R103" s="231">
        <f>Q103*H103</f>
        <v>0</v>
      </c>
      <c r="S103" s="231">
        <v>0</v>
      </c>
      <c r="T103" s="232">
        <f>S103*H103</f>
        <v>0</v>
      </c>
      <c r="AR103" s="7" t="s">
        <v>3</v>
      </c>
      <c r="AT103" s="7" t="s">
        <v>2</v>
      </c>
      <c r="AU103" s="7" t="s">
        <v>4</v>
      </c>
      <c r="AY103" s="7" t="s">
        <v>5</v>
      </c>
      <c r="BE103" s="8">
        <f>IF(N103="základní",J103,0)</f>
        <v>0</v>
      </c>
      <c r="BF103" s="8">
        <f>IF(N103="snížená",J103,0)</f>
        <v>0</v>
      </c>
      <c r="BG103" s="8">
        <f>IF(N103="zákl. přenesená",J103,0)</f>
        <v>0</v>
      </c>
      <c r="BH103" s="8">
        <f>IF(N103="sníž. přenesená",J103,0)</f>
        <v>0</v>
      </c>
      <c r="BI103" s="8">
        <f>IF(N103="nulová",J103,0)</f>
        <v>0</v>
      </c>
      <c r="BJ103" s="7" t="s">
        <v>6</v>
      </c>
      <c r="BK103" s="8">
        <f>ROUND(I103*H103,2)</f>
        <v>0</v>
      </c>
      <c r="BL103" s="7" t="s">
        <v>3</v>
      </c>
      <c r="BM103" s="7" t="s">
        <v>66</v>
      </c>
    </row>
    <row r="104" spans="1:65" s="11" customFormat="1" x14ac:dyDescent="0.25">
      <c r="A104" s="49"/>
      <c r="B104" s="118"/>
      <c r="C104" s="97"/>
      <c r="D104" s="334"/>
      <c r="E104" s="233" t="s">
        <v>25</v>
      </c>
      <c r="F104" s="235" t="s">
        <v>161</v>
      </c>
      <c r="G104" s="235"/>
      <c r="H104" s="235">
        <f>0.25*3.9</f>
        <v>0.97499999999999998</v>
      </c>
      <c r="I104" s="235"/>
      <c r="J104" s="235"/>
      <c r="K104" s="236"/>
      <c r="L104" s="235"/>
      <c r="M104" s="237"/>
      <c r="N104" s="238"/>
      <c r="O104" s="238"/>
      <c r="P104" s="238"/>
      <c r="Q104" s="238"/>
      <c r="R104" s="238"/>
      <c r="S104" s="238"/>
      <c r="T104" s="239"/>
      <c r="AT104" s="12" t="s">
        <v>8</v>
      </c>
      <c r="AU104" s="12" t="s">
        <v>4</v>
      </c>
      <c r="AV104" s="11" t="s">
        <v>6</v>
      </c>
      <c r="AW104" s="11" t="s">
        <v>9</v>
      </c>
      <c r="AX104" s="11" t="s">
        <v>10</v>
      </c>
      <c r="AY104" s="12" t="s">
        <v>5</v>
      </c>
    </row>
    <row r="105" spans="1:65" s="174" customFormat="1" x14ac:dyDescent="0.25">
      <c r="B105" s="372"/>
      <c r="C105" s="397"/>
      <c r="D105" s="363"/>
      <c r="E105" s="373" t="s">
        <v>25</v>
      </c>
      <c r="F105" s="374" t="s">
        <v>254</v>
      </c>
      <c r="G105" s="264"/>
      <c r="H105" s="375">
        <v>0.9</v>
      </c>
      <c r="I105" s="264"/>
      <c r="J105" s="264"/>
      <c r="K105" s="376"/>
      <c r="L105" s="264"/>
      <c r="M105" s="263"/>
      <c r="N105" s="264"/>
      <c r="O105" s="264"/>
      <c r="P105" s="264"/>
      <c r="Q105" s="264"/>
      <c r="R105" s="264"/>
      <c r="S105" s="264"/>
      <c r="T105" s="265"/>
      <c r="AT105" s="175" t="s">
        <v>8</v>
      </c>
      <c r="AU105" s="175" t="s">
        <v>4</v>
      </c>
      <c r="AV105" s="174" t="s">
        <v>6</v>
      </c>
      <c r="AW105" s="174" t="s">
        <v>9</v>
      </c>
      <c r="AX105" s="174" t="s">
        <v>10</v>
      </c>
      <c r="AY105" s="175" t="s">
        <v>5</v>
      </c>
    </row>
    <row r="106" spans="1:65" s="174" customFormat="1" x14ac:dyDescent="0.25">
      <c r="B106" s="372"/>
      <c r="C106" s="397"/>
      <c r="D106" s="363"/>
      <c r="E106" s="373" t="s">
        <v>25</v>
      </c>
      <c r="F106" s="374" t="s">
        <v>255</v>
      </c>
      <c r="G106" s="264"/>
      <c r="H106" s="375">
        <f>(0.2*20)+0.36</f>
        <v>4.3600000000000003</v>
      </c>
      <c r="I106" s="264"/>
      <c r="J106" s="264"/>
      <c r="K106" s="376"/>
      <c r="L106" s="264"/>
      <c r="M106" s="263"/>
      <c r="N106" s="264"/>
      <c r="O106" s="264"/>
      <c r="P106" s="264"/>
      <c r="Q106" s="264"/>
      <c r="R106" s="264"/>
      <c r="S106" s="264"/>
      <c r="T106" s="265"/>
      <c r="AT106" s="175" t="s">
        <v>8</v>
      </c>
      <c r="AU106" s="175" t="s">
        <v>4</v>
      </c>
      <c r="AV106" s="174" t="s">
        <v>6</v>
      </c>
      <c r="AW106" s="174" t="s">
        <v>9</v>
      </c>
      <c r="AX106" s="174" t="s">
        <v>10</v>
      </c>
      <c r="AY106" s="175" t="s">
        <v>5</v>
      </c>
    </row>
    <row r="107" spans="1:65" s="3" customFormat="1" x14ac:dyDescent="0.25">
      <c r="A107" s="69"/>
      <c r="B107" s="120"/>
      <c r="C107" s="97"/>
      <c r="D107" s="334"/>
      <c r="E107" s="248"/>
      <c r="F107" s="241" t="s">
        <v>24</v>
      </c>
      <c r="G107" s="249"/>
      <c r="H107" s="250">
        <f>SUM(H104:H106)</f>
        <v>6.2350000000000003</v>
      </c>
      <c r="I107" s="249"/>
      <c r="J107" s="249"/>
      <c r="K107" s="251"/>
      <c r="L107" s="252"/>
      <c r="M107" s="253"/>
      <c r="N107" s="254"/>
      <c r="O107" s="254"/>
      <c r="P107" s="254"/>
      <c r="Q107" s="254"/>
      <c r="R107" s="254"/>
      <c r="S107" s="254"/>
      <c r="T107" s="255"/>
      <c r="AT107" s="4" t="s">
        <v>8</v>
      </c>
      <c r="AU107" s="4" t="s">
        <v>4</v>
      </c>
      <c r="AV107" s="3" t="s">
        <v>3</v>
      </c>
      <c r="AW107" s="3" t="s">
        <v>9</v>
      </c>
      <c r="AX107" s="3" t="s">
        <v>6</v>
      </c>
      <c r="AY107" s="4" t="s">
        <v>5</v>
      </c>
    </row>
    <row r="108" spans="1:65" s="2" customFormat="1" ht="22.5" customHeight="1" x14ac:dyDescent="0.25">
      <c r="B108" s="117"/>
      <c r="C108" s="96">
        <v>8</v>
      </c>
      <c r="D108" s="225" t="s">
        <v>2</v>
      </c>
      <c r="E108" s="219" t="s">
        <v>63</v>
      </c>
      <c r="F108" s="226" t="s">
        <v>160</v>
      </c>
      <c r="G108" s="221" t="s">
        <v>34</v>
      </c>
      <c r="H108" s="227">
        <f>H102</f>
        <v>0.97499999999999998</v>
      </c>
      <c r="I108" s="256">
        <v>0</v>
      </c>
      <c r="J108" s="223">
        <f>ROUND(I108*H108,2)</f>
        <v>0</v>
      </c>
      <c r="K108" s="228" t="s">
        <v>27</v>
      </c>
      <c r="L108" s="97"/>
      <c r="M108" s="229"/>
      <c r="N108" s="230"/>
      <c r="O108" s="231"/>
      <c r="P108" s="231"/>
      <c r="Q108" s="231"/>
      <c r="R108" s="231"/>
      <c r="S108" s="231"/>
      <c r="T108" s="232"/>
      <c r="AR108" s="7" t="s">
        <v>3</v>
      </c>
      <c r="AT108" s="7" t="s">
        <v>2</v>
      </c>
      <c r="AU108" s="7" t="s">
        <v>4</v>
      </c>
      <c r="AY108" s="7" t="s">
        <v>5</v>
      </c>
      <c r="BE108" s="8">
        <f>IF(N108="základní",J108,0)</f>
        <v>0</v>
      </c>
      <c r="BF108" s="8">
        <f>IF(N108="snížená",J108,0)</f>
        <v>0</v>
      </c>
      <c r="BG108" s="8">
        <f>IF(N108="zákl. přenesená",J108,0)</f>
        <v>0</v>
      </c>
      <c r="BH108" s="8">
        <f>IF(N108="sníž. přenesená",J108,0)</f>
        <v>0</v>
      </c>
      <c r="BI108" s="8">
        <f>IF(N108="nulová",J108,0)</f>
        <v>0</v>
      </c>
      <c r="BJ108" s="7" t="s">
        <v>6</v>
      </c>
      <c r="BK108" s="8">
        <f>ROUND(I108*H108,2)</f>
        <v>0</v>
      </c>
      <c r="BL108" s="7" t="s">
        <v>3</v>
      </c>
      <c r="BM108" s="7" t="s">
        <v>62</v>
      </c>
    </row>
    <row r="109" spans="1:65" s="2" customFormat="1" ht="22.5" customHeight="1" x14ac:dyDescent="0.25">
      <c r="B109" s="117"/>
      <c r="C109" s="96">
        <v>9</v>
      </c>
      <c r="D109" s="225" t="s">
        <v>2</v>
      </c>
      <c r="E109" s="219" t="s">
        <v>61</v>
      </c>
      <c r="F109" s="220" t="s">
        <v>152</v>
      </c>
      <c r="G109" s="221" t="s">
        <v>34</v>
      </c>
      <c r="H109" s="227">
        <f>H108+(H99*0.1)</f>
        <v>12.705</v>
      </c>
      <c r="I109" s="223">
        <v>0</v>
      </c>
      <c r="J109" s="223">
        <f>ROUND(I109*H109,2)</f>
        <v>0</v>
      </c>
      <c r="K109" s="228" t="s">
        <v>27</v>
      </c>
      <c r="L109" s="97"/>
      <c r="M109" s="229" t="s">
        <v>25</v>
      </c>
      <c r="N109" s="230" t="s">
        <v>26</v>
      </c>
      <c r="O109" s="231">
        <v>8.9999999999999993E-3</v>
      </c>
      <c r="P109" s="231">
        <f>O109*H109</f>
        <v>0.11434499999999999</v>
      </c>
      <c r="Q109" s="231">
        <v>0</v>
      </c>
      <c r="R109" s="231">
        <f>Q109*H109</f>
        <v>0</v>
      </c>
      <c r="S109" s="231">
        <v>0</v>
      </c>
      <c r="T109" s="232">
        <f>S109*H109</f>
        <v>0</v>
      </c>
      <c r="AR109" s="7" t="s">
        <v>3</v>
      </c>
      <c r="AT109" s="7" t="s">
        <v>2</v>
      </c>
      <c r="AU109" s="7" t="s">
        <v>4</v>
      </c>
      <c r="AY109" s="7" t="s">
        <v>5</v>
      </c>
      <c r="BE109" s="8">
        <f>IF(N109="základní",J109,0)</f>
        <v>0</v>
      </c>
      <c r="BF109" s="8">
        <f>IF(N109="snížená",J109,0)</f>
        <v>0</v>
      </c>
      <c r="BG109" s="8">
        <f>IF(N109="zákl. přenesená",J109,0)</f>
        <v>0</v>
      </c>
      <c r="BH109" s="8">
        <f>IF(N109="sníž. přenesená",J109,0)</f>
        <v>0</v>
      </c>
      <c r="BI109" s="8">
        <f>IF(N109="nulová",J109,0)</f>
        <v>0</v>
      </c>
      <c r="BJ109" s="7" t="s">
        <v>6</v>
      </c>
      <c r="BK109" s="8">
        <f>ROUND(I109*H109,2)</f>
        <v>0</v>
      </c>
      <c r="BL109" s="7" t="s">
        <v>3</v>
      </c>
      <c r="BM109" s="7" t="s">
        <v>60</v>
      </c>
    </row>
    <row r="110" spans="1:65" s="2" customFormat="1" ht="37.5" customHeight="1" x14ac:dyDescent="0.25">
      <c r="B110" s="117"/>
      <c r="C110" s="96">
        <v>10</v>
      </c>
      <c r="D110" s="225" t="s">
        <v>2</v>
      </c>
      <c r="E110" s="219" t="s">
        <v>58</v>
      </c>
      <c r="F110" s="220" t="s">
        <v>153</v>
      </c>
      <c r="G110" s="221" t="s">
        <v>28</v>
      </c>
      <c r="H110" s="257">
        <f>H109*1.6</f>
        <v>20.328000000000003</v>
      </c>
      <c r="I110" s="223">
        <v>0</v>
      </c>
      <c r="J110" s="223">
        <f>ROUND(I110*H110,2)</f>
        <v>0</v>
      </c>
      <c r="K110" s="228" t="s">
        <v>25</v>
      </c>
      <c r="L110" s="97"/>
      <c r="M110" s="229" t="s">
        <v>25</v>
      </c>
      <c r="N110" s="230" t="s">
        <v>26</v>
      </c>
      <c r="O110" s="231">
        <v>0</v>
      </c>
      <c r="P110" s="231">
        <f>O110*H110</f>
        <v>0</v>
      </c>
      <c r="Q110" s="231">
        <v>0</v>
      </c>
      <c r="R110" s="231">
        <f>Q110*H110</f>
        <v>0</v>
      </c>
      <c r="S110" s="231">
        <v>0</v>
      </c>
      <c r="T110" s="232">
        <f>S110*H110</f>
        <v>0</v>
      </c>
      <c r="AR110" s="7" t="s">
        <v>3</v>
      </c>
      <c r="AT110" s="7" t="s">
        <v>2</v>
      </c>
      <c r="AU110" s="7" t="s">
        <v>4</v>
      </c>
      <c r="AY110" s="7" t="s">
        <v>5</v>
      </c>
      <c r="BE110" s="8">
        <f>IF(N110="základní",J110,0)</f>
        <v>0</v>
      </c>
      <c r="BF110" s="8">
        <f>IF(N110="snížená",J110,0)</f>
        <v>0</v>
      </c>
      <c r="BG110" s="8">
        <f>IF(N110="zákl. přenesená",J110,0)</f>
        <v>0</v>
      </c>
      <c r="BH110" s="8">
        <f>IF(N110="sníž. přenesená",J110,0)</f>
        <v>0</v>
      </c>
      <c r="BI110" s="8">
        <f>IF(N110="nulová",J110,0)</f>
        <v>0</v>
      </c>
      <c r="BJ110" s="7" t="s">
        <v>6</v>
      </c>
      <c r="BK110" s="8">
        <f>ROUND(I110*H110,2)</f>
        <v>0</v>
      </c>
      <c r="BL110" s="7" t="s">
        <v>3</v>
      </c>
      <c r="BM110" s="7" t="s">
        <v>57</v>
      </c>
    </row>
    <row r="111" spans="1:65" s="167" customFormat="1" ht="27" x14ac:dyDescent="0.25">
      <c r="B111" s="377"/>
      <c r="C111" s="96">
        <v>11</v>
      </c>
      <c r="D111" s="225" t="s">
        <v>2</v>
      </c>
      <c r="E111" s="219" t="s">
        <v>192</v>
      </c>
      <c r="F111" s="220" t="s">
        <v>193</v>
      </c>
      <c r="G111" s="221" t="s">
        <v>34</v>
      </c>
      <c r="H111" s="257">
        <f>H115</f>
        <v>0.9</v>
      </c>
      <c r="I111" s="223">
        <v>0</v>
      </c>
      <c r="J111" s="223">
        <f>ROUND(I111*H111,2)</f>
        <v>0</v>
      </c>
      <c r="K111" s="228" t="s">
        <v>194</v>
      </c>
      <c r="L111" s="362"/>
      <c r="M111" s="258" t="s">
        <v>25</v>
      </c>
      <c r="N111" s="259" t="s">
        <v>26</v>
      </c>
      <c r="O111" s="260">
        <v>3.3929999999999998</v>
      </c>
      <c r="P111" s="260">
        <f>O111*H111</f>
        <v>3.0537000000000001</v>
      </c>
      <c r="Q111" s="260">
        <v>0</v>
      </c>
      <c r="R111" s="260">
        <f>Q111*H111</f>
        <v>0</v>
      </c>
      <c r="S111" s="260">
        <v>0</v>
      </c>
      <c r="T111" s="261">
        <f>S111*H111</f>
        <v>0</v>
      </c>
      <c r="AR111" s="172" t="s">
        <v>3</v>
      </c>
      <c r="AT111" s="172" t="s">
        <v>2</v>
      </c>
      <c r="AU111" s="172" t="s">
        <v>4</v>
      </c>
      <c r="AY111" s="172" t="s">
        <v>5</v>
      </c>
      <c r="BE111" s="173">
        <f>IF(N111="základní",J111,0)</f>
        <v>0</v>
      </c>
      <c r="BF111" s="173">
        <f>IF(N111="snížená",J111,0)</f>
        <v>0</v>
      </c>
      <c r="BG111" s="173">
        <f>IF(N111="zákl. přenesená",J111,0)</f>
        <v>0</v>
      </c>
      <c r="BH111" s="173">
        <f>IF(N111="sníž. přenesená",J111,0)</f>
        <v>0</v>
      </c>
      <c r="BI111" s="173">
        <f>IF(N111="nulová",J111,0)</f>
        <v>0</v>
      </c>
      <c r="BJ111" s="172" t="s">
        <v>6</v>
      </c>
      <c r="BK111" s="173">
        <f>ROUND(I111*H111,2)</f>
        <v>0</v>
      </c>
      <c r="BL111" s="172" t="s">
        <v>3</v>
      </c>
      <c r="BM111" s="172" t="s">
        <v>195</v>
      </c>
    </row>
    <row r="112" spans="1:65" s="174" customFormat="1" x14ac:dyDescent="0.25">
      <c r="B112" s="372"/>
      <c r="C112" s="397"/>
      <c r="D112" s="363"/>
      <c r="E112" s="373" t="s">
        <v>25</v>
      </c>
      <c r="F112" s="374" t="s">
        <v>251</v>
      </c>
      <c r="G112" s="264"/>
      <c r="H112" s="373" t="s">
        <v>25</v>
      </c>
      <c r="I112" s="264"/>
      <c r="J112" s="264"/>
      <c r="K112" s="376"/>
      <c r="L112" s="264"/>
      <c r="M112" s="263"/>
      <c r="N112" s="264"/>
      <c r="O112" s="264"/>
      <c r="P112" s="264"/>
      <c r="Q112" s="264"/>
      <c r="R112" s="264"/>
      <c r="S112" s="264"/>
      <c r="T112" s="265"/>
      <c r="AT112" s="175" t="s">
        <v>8</v>
      </c>
      <c r="AU112" s="175" t="s">
        <v>4</v>
      </c>
      <c r="AV112" s="174" t="s">
        <v>6</v>
      </c>
      <c r="AW112" s="174" t="s">
        <v>9</v>
      </c>
      <c r="AX112" s="174" t="s">
        <v>10</v>
      </c>
      <c r="AY112" s="175" t="s">
        <v>5</v>
      </c>
    </row>
    <row r="113" spans="1:65" s="174" customFormat="1" x14ac:dyDescent="0.25">
      <c r="B113" s="372"/>
      <c r="C113" s="397"/>
      <c r="D113" s="363"/>
      <c r="E113" s="373" t="s">
        <v>25</v>
      </c>
      <c r="F113" s="374" t="s">
        <v>246</v>
      </c>
      <c r="G113" s="264"/>
      <c r="H113" s="373" t="s">
        <v>25</v>
      </c>
      <c r="I113" s="264"/>
      <c r="J113" s="264"/>
      <c r="K113" s="376"/>
      <c r="L113" s="264"/>
      <c r="M113" s="263"/>
      <c r="N113" s="264"/>
      <c r="O113" s="264"/>
      <c r="P113" s="264"/>
      <c r="Q113" s="264"/>
      <c r="R113" s="264"/>
      <c r="S113" s="264"/>
      <c r="T113" s="265"/>
      <c r="AT113" s="175" t="s">
        <v>8</v>
      </c>
      <c r="AU113" s="175" t="s">
        <v>4</v>
      </c>
      <c r="AV113" s="174" t="s">
        <v>6</v>
      </c>
      <c r="AW113" s="174" t="s">
        <v>9</v>
      </c>
      <c r="AX113" s="174" t="s">
        <v>10</v>
      </c>
      <c r="AY113" s="175" t="s">
        <v>5</v>
      </c>
    </row>
    <row r="114" spans="1:65" s="179" customFormat="1" x14ac:dyDescent="0.25">
      <c r="B114" s="379"/>
      <c r="C114" s="399"/>
      <c r="D114" s="363"/>
      <c r="E114" s="380" t="s">
        <v>25</v>
      </c>
      <c r="F114" s="286" t="s">
        <v>247</v>
      </c>
      <c r="G114" s="268"/>
      <c r="H114" s="287">
        <f>1*1*0.9</f>
        <v>0.9</v>
      </c>
      <c r="I114" s="268"/>
      <c r="J114" s="268"/>
      <c r="K114" s="381"/>
      <c r="L114" s="268"/>
      <c r="M114" s="267"/>
      <c r="N114" s="268"/>
      <c r="O114" s="268"/>
      <c r="P114" s="268"/>
      <c r="Q114" s="268"/>
      <c r="R114" s="268"/>
      <c r="S114" s="268"/>
      <c r="T114" s="269"/>
      <c r="AT114" s="180" t="s">
        <v>8</v>
      </c>
      <c r="AU114" s="180" t="s">
        <v>4</v>
      </c>
      <c r="AV114" s="179" t="s">
        <v>4</v>
      </c>
      <c r="AW114" s="179" t="s">
        <v>9</v>
      </c>
      <c r="AX114" s="179" t="s">
        <v>10</v>
      </c>
      <c r="AY114" s="180" t="s">
        <v>5</v>
      </c>
    </row>
    <row r="115" spans="1:65" s="184" customFormat="1" ht="15" x14ac:dyDescent="0.25">
      <c r="A115" s="167"/>
      <c r="B115" s="382"/>
      <c r="C115" s="400"/>
      <c r="D115" s="363"/>
      <c r="E115" s="383"/>
      <c r="F115" s="241" t="s">
        <v>24</v>
      </c>
      <c r="G115" s="241"/>
      <c r="H115" s="250">
        <f>H114</f>
        <v>0.9</v>
      </c>
      <c r="I115" s="271"/>
      <c r="J115" s="271"/>
      <c r="K115" s="384"/>
      <c r="L115" s="271"/>
      <c r="M115" s="270"/>
      <c r="N115" s="271"/>
      <c r="O115" s="271"/>
      <c r="P115" s="271"/>
      <c r="Q115" s="271"/>
      <c r="R115" s="271"/>
      <c r="S115" s="271"/>
      <c r="T115" s="272"/>
      <c r="AT115" s="185" t="s">
        <v>8</v>
      </c>
      <c r="AU115" s="185" t="s">
        <v>4</v>
      </c>
      <c r="AV115" s="184" t="s">
        <v>3</v>
      </c>
      <c r="AW115" s="184" t="s">
        <v>9</v>
      </c>
      <c r="AX115" s="184" t="s">
        <v>6</v>
      </c>
      <c r="AY115" s="185" t="s">
        <v>5</v>
      </c>
    </row>
    <row r="116" spans="1:65" s="167" customFormat="1" ht="16.5" customHeight="1" x14ac:dyDescent="0.25">
      <c r="B116" s="377"/>
      <c r="C116" s="96">
        <v>12</v>
      </c>
      <c r="D116" s="225" t="s">
        <v>2</v>
      </c>
      <c r="E116" s="219" t="s">
        <v>196</v>
      </c>
      <c r="F116" s="220" t="s">
        <v>197</v>
      </c>
      <c r="G116" s="221" t="s">
        <v>32</v>
      </c>
      <c r="H116" s="257">
        <f>H122</f>
        <v>19.8</v>
      </c>
      <c r="I116" s="223">
        <v>0</v>
      </c>
      <c r="J116" s="223">
        <f>ROUND(I116*H116,2)</f>
        <v>0</v>
      </c>
      <c r="K116" s="228" t="s">
        <v>194</v>
      </c>
      <c r="L116" s="362"/>
      <c r="M116" s="258" t="s">
        <v>25</v>
      </c>
      <c r="N116" s="259" t="s">
        <v>26</v>
      </c>
      <c r="O116" s="260">
        <v>0.23400000000000001</v>
      </c>
      <c r="P116" s="260">
        <f>O116*H116</f>
        <v>4.6332000000000004</v>
      </c>
      <c r="Q116" s="260">
        <v>3.0000000000000001E-5</v>
      </c>
      <c r="R116" s="260">
        <f>Q116*H116</f>
        <v>5.9400000000000002E-4</v>
      </c>
      <c r="S116" s="260">
        <v>0</v>
      </c>
      <c r="T116" s="261">
        <f>S116*H116</f>
        <v>0</v>
      </c>
      <c r="AR116" s="172" t="s">
        <v>3</v>
      </c>
      <c r="AT116" s="172" t="s">
        <v>2</v>
      </c>
      <c r="AU116" s="172" t="s">
        <v>4</v>
      </c>
      <c r="AY116" s="172" t="s">
        <v>5</v>
      </c>
      <c r="BE116" s="173">
        <f>IF(N116="základní",J116,0)</f>
        <v>0</v>
      </c>
      <c r="BF116" s="173">
        <f>IF(N116="snížená",J116,0)</f>
        <v>0</v>
      </c>
      <c r="BG116" s="173">
        <f>IF(N116="zákl. přenesená",J116,0)</f>
        <v>0</v>
      </c>
      <c r="BH116" s="173">
        <f>IF(N116="sníž. přenesená",J116,0)</f>
        <v>0</v>
      </c>
      <c r="BI116" s="173">
        <f>IF(N116="nulová",J116,0)</f>
        <v>0</v>
      </c>
      <c r="BJ116" s="172" t="s">
        <v>6</v>
      </c>
      <c r="BK116" s="173">
        <f>ROUND(I116*H116,2)</f>
        <v>0</v>
      </c>
      <c r="BL116" s="172" t="s">
        <v>3</v>
      </c>
      <c r="BM116" s="172" t="s">
        <v>198</v>
      </c>
    </row>
    <row r="117" spans="1:65" s="174" customFormat="1" x14ac:dyDescent="0.25">
      <c r="B117" s="372"/>
      <c r="C117" s="397"/>
      <c r="D117" s="363"/>
      <c r="E117" s="373" t="s">
        <v>25</v>
      </c>
      <c r="F117" s="385" t="s">
        <v>250</v>
      </c>
      <c r="G117" s="264"/>
      <c r="H117" s="373"/>
      <c r="I117" s="264"/>
      <c r="J117" s="264"/>
      <c r="K117" s="376"/>
      <c r="L117" s="264"/>
      <c r="M117" s="263"/>
      <c r="N117" s="264"/>
      <c r="O117" s="264"/>
      <c r="P117" s="264"/>
      <c r="Q117" s="264"/>
      <c r="R117" s="264"/>
      <c r="S117" s="264"/>
      <c r="T117" s="265"/>
      <c r="AT117" s="175" t="s">
        <v>8</v>
      </c>
      <c r="AU117" s="175" t="s">
        <v>4</v>
      </c>
      <c r="AV117" s="174" t="s">
        <v>6</v>
      </c>
      <c r="AW117" s="174" t="s">
        <v>9</v>
      </c>
      <c r="AX117" s="174" t="s">
        <v>10</v>
      </c>
      <c r="AY117" s="175" t="s">
        <v>5</v>
      </c>
    </row>
    <row r="118" spans="1:65" s="179" customFormat="1" x14ac:dyDescent="0.25">
      <c r="B118" s="379"/>
      <c r="C118" s="399"/>
      <c r="D118" s="363"/>
      <c r="E118" s="380" t="s">
        <v>25</v>
      </c>
      <c r="F118" s="286" t="s">
        <v>249</v>
      </c>
      <c r="G118" s="268"/>
      <c r="H118" s="287">
        <f>0.9*20</f>
        <v>18</v>
      </c>
      <c r="I118" s="268"/>
      <c r="J118" s="268"/>
      <c r="K118" s="381"/>
      <c r="L118" s="268"/>
      <c r="M118" s="267"/>
      <c r="N118" s="268"/>
      <c r="O118" s="268"/>
      <c r="P118" s="268"/>
      <c r="Q118" s="268"/>
      <c r="R118" s="268"/>
      <c r="S118" s="268"/>
      <c r="T118" s="269"/>
      <c r="AT118" s="180" t="s">
        <v>8</v>
      </c>
      <c r="AU118" s="180" t="s">
        <v>4</v>
      </c>
      <c r="AV118" s="179" t="s">
        <v>4</v>
      </c>
      <c r="AW118" s="179" t="s">
        <v>9</v>
      </c>
      <c r="AX118" s="179" t="s">
        <v>10</v>
      </c>
      <c r="AY118" s="180" t="s">
        <v>5</v>
      </c>
    </row>
    <row r="119" spans="1:65" s="174" customFormat="1" x14ac:dyDescent="0.25">
      <c r="B119" s="372"/>
      <c r="C119" s="397"/>
      <c r="D119" s="363"/>
      <c r="E119" s="373" t="s">
        <v>25</v>
      </c>
      <c r="F119" s="374" t="s">
        <v>252</v>
      </c>
      <c r="G119" s="264"/>
      <c r="H119" s="373" t="s">
        <v>25</v>
      </c>
      <c r="I119" s="264"/>
      <c r="J119" s="264"/>
      <c r="K119" s="376"/>
      <c r="L119" s="264"/>
      <c r="M119" s="263"/>
      <c r="N119" s="264"/>
      <c r="O119" s="264"/>
      <c r="P119" s="264"/>
      <c r="Q119" s="264"/>
      <c r="R119" s="264"/>
      <c r="S119" s="264"/>
      <c r="T119" s="265"/>
      <c r="AT119" s="175" t="s">
        <v>8</v>
      </c>
      <c r="AU119" s="175" t="s">
        <v>4</v>
      </c>
      <c r="AV119" s="174" t="s">
        <v>6</v>
      </c>
      <c r="AW119" s="174" t="s">
        <v>9</v>
      </c>
      <c r="AX119" s="174" t="s">
        <v>10</v>
      </c>
      <c r="AY119" s="175" t="s">
        <v>5</v>
      </c>
    </row>
    <row r="120" spans="1:65" s="174" customFormat="1" x14ac:dyDescent="0.25">
      <c r="B120" s="372"/>
      <c r="C120" s="397"/>
      <c r="D120" s="363"/>
      <c r="E120" s="373" t="s">
        <v>25</v>
      </c>
      <c r="F120" s="374" t="s">
        <v>253</v>
      </c>
      <c r="G120" s="264"/>
      <c r="H120" s="373" t="s">
        <v>25</v>
      </c>
      <c r="I120" s="264"/>
      <c r="J120" s="264"/>
      <c r="K120" s="376"/>
      <c r="L120" s="264"/>
      <c r="M120" s="263"/>
      <c r="N120" s="264"/>
      <c r="O120" s="264"/>
      <c r="P120" s="264"/>
      <c r="Q120" s="264"/>
      <c r="R120" s="264"/>
      <c r="S120" s="264"/>
      <c r="T120" s="265"/>
      <c r="AT120" s="175" t="s">
        <v>8</v>
      </c>
      <c r="AU120" s="175" t="s">
        <v>4</v>
      </c>
      <c r="AV120" s="174" t="s">
        <v>6</v>
      </c>
      <c r="AW120" s="174" t="s">
        <v>9</v>
      </c>
      <c r="AX120" s="174" t="s">
        <v>10</v>
      </c>
      <c r="AY120" s="175" t="s">
        <v>5</v>
      </c>
    </row>
    <row r="121" spans="1:65" s="179" customFormat="1" x14ac:dyDescent="0.25">
      <c r="B121" s="379"/>
      <c r="C121" s="399"/>
      <c r="D121" s="363"/>
      <c r="E121" s="380" t="s">
        <v>25</v>
      </c>
      <c r="F121" s="286" t="s">
        <v>199</v>
      </c>
      <c r="G121" s="268"/>
      <c r="H121" s="287">
        <v>1.8</v>
      </c>
      <c r="I121" s="268"/>
      <c r="J121" s="268"/>
      <c r="K121" s="381"/>
      <c r="L121" s="268"/>
      <c r="M121" s="267"/>
      <c r="N121" s="268"/>
      <c r="O121" s="268"/>
      <c r="P121" s="268"/>
      <c r="Q121" s="268"/>
      <c r="R121" s="268"/>
      <c r="S121" s="268"/>
      <c r="T121" s="269"/>
      <c r="AT121" s="180" t="s">
        <v>8</v>
      </c>
      <c r="AU121" s="180" t="s">
        <v>4</v>
      </c>
      <c r="AV121" s="179" t="s">
        <v>4</v>
      </c>
      <c r="AW121" s="179" t="s">
        <v>9</v>
      </c>
      <c r="AX121" s="179" t="s">
        <v>10</v>
      </c>
      <c r="AY121" s="180" t="s">
        <v>5</v>
      </c>
    </row>
    <row r="122" spans="1:65" s="184" customFormat="1" x14ac:dyDescent="0.25">
      <c r="B122" s="382"/>
      <c r="C122" s="400"/>
      <c r="D122" s="363"/>
      <c r="E122" s="383"/>
      <c r="F122" s="241" t="s">
        <v>24</v>
      </c>
      <c r="G122" s="241"/>
      <c r="H122" s="277">
        <f>SUM(H118:H121)</f>
        <v>19.8</v>
      </c>
      <c r="I122" s="271"/>
      <c r="J122" s="271"/>
      <c r="K122" s="384"/>
      <c r="L122" s="271"/>
      <c r="M122" s="270"/>
      <c r="N122" s="271"/>
      <c r="O122" s="271"/>
      <c r="P122" s="271"/>
      <c r="Q122" s="271"/>
      <c r="R122" s="271"/>
      <c r="S122" s="271"/>
      <c r="T122" s="272"/>
      <c r="AT122" s="185" t="s">
        <v>8</v>
      </c>
      <c r="AU122" s="185" t="s">
        <v>4</v>
      </c>
      <c r="AV122" s="184" t="s">
        <v>3</v>
      </c>
      <c r="AW122" s="184" t="s">
        <v>9</v>
      </c>
      <c r="AX122" s="184" t="s">
        <v>6</v>
      </c>
      <c r="AY122" s="185" t="s">
        <v>5</v>
      </c>
    </row>
    <row r="123" spans="1:65" s="13" customFormat="1" ht="29.85" customHeight="1" x14ac:dyDescent="0.35">
      <c r="B123" s="115"/>
      <c r="C123" s="98"/>
      <c r="D123" s="209"/>
      <c r="E123" s="209"/>
      <c r="F123" s="342" t="s">
        <v>55</v>
      </c>
      <c r="G123" s="210"/>
      <c r="H123" s="210"/>
      <c r="I123" s="210"/>
      <c r="J123" s="211">
        <f>SUM(J124:J163,J169,J172,J175,J177,J180,J182,J165,J164,)</f>
        <v>0</v>
      </c>
      <c r="K123" s="212"/>
      <c r="L123" s="210"/>
      <c r="M123" s="214"/>
      <c r="N123" s="215"/>
      <c r="O123" s="215"/>
      <c r="P123" s="216">
        <f>SUM(P157:P183)</f>
        <v>3.1721528255</v>
      </c>
      <c r="Q123" s="215"/>
      <c r="R123" s="216">
        <f>SUM(R157:R183)</f>
        <v>2.6030772850000004</v>
      </c>
      <c r="S123" s="215"/>
      <c r="T123" s="217">
        <f>SUM(T157:T183)</f>
        <v>0</v>
      </c>
      <c r="V123" s="57"/>
      <c r="W123" s="57"/>
      <c r="X123" s="57"/>
      <c r="Y123" s="57"/>
      <c r="Z123" s="57"/>
      <c r="AA123" s="57"/>
      <c r="AB123" s="57"/>
      <c r="AR123" s="15" t="s">
        <v>6</v>
      </c>
      <c r="AT123" s="16" t="s">
        <v>21</v>
      </c>
      <c r="AU123" s="16" t="s">
        <v>6</v>
      </c>
      <c r="AY123" s="15" t="s">
        <v>5</v>
      </c>
      <c r="BK123" s="14">
        <f>SUM(BK157:BK183)</f>
        <v>0</v>
      </c>
    </row>
    <row r="124" spans="1:65" s="5" customFormat="1" x14ac:dyDescent="0.25">
      <c r="B124" s="121"/>
      <c r="C124" s="440">
        <v>13</v>
      </c>
      <c r="D124" s="440" t="s">
        <v>2</v>
      </c>
      <c r="E124" s="441" t="s">
        <v>291</v>
      </c>
      <c r="F124" s="442" t="s">
        <v>277</v>
      </c>
      <c r="G124" s="443" t="s">
        <v>0</v>
      </c>
      <c r="H124" s="444">
        <f>H128</f>
        <v>301.2</v>
      </c>
      <c r="I124" s="445">
        <v>0</v>
      </c>
      <c r="J124" s="445">
        <f>ROUND(H124*I124,2)</f>
        <v>0</v>
      </c>
      <c r="K124" s="446"/>
      <c r="L124" s="273"/>
      <c r="M124" s="274"/>
      <c r="N124" s="275"/>
      <c r="O124" s="275"/>
      <c r="P124" s="275"/>
      <c r="Q124" s="275"/>
      <c r="R124" s="275"/>
      <c r="S124" s="275"/>
      <c r="T124" s="276"/>
      <c r="U124" s="56"/>
      <c r="V124" s="70"/>
      <c r="W124" s="71"/>
      <c r="X124" s="72"/>
      <c r="Y124" s="73"/>
      <c r="Z124" s="74"/>
      <c r="AA124" s="74"/>
      <c r="AB124" s="75"/>
      <c r="AT124" s="6"/>
      <c r="AU124" s="6"/>
      <c r="AY124" s="6"/>
    </row>
    <row r="125" spans="1:65" s="5" customFormat="1" x14ac:dyDescent="0.25">
      <c r="B125" s="121"/>
      <c r="C125" s="447"/>
      <c r="D125" s="448"/>
      <c r="E125" s="449"/>
      <c r="F125" s="450" t="s">
        <v>190</v>
      </c>
      <c r="G125" s="451"/>
      <c r="H125" s="452">
        <v>280</v>
      </c>
      <c r="I125" s="451"/>
      <c r="J125" s="451"/>
      <c r="K125" s="453"/>
      <c r="L125" s="273"/>
      <c r="M125" s="274"/>
      <c r="N125" s="275"/>
      <c r="O125" s="275"/>
      <c r="P125" s="275"/>
      <c r="Q125" s="275"/>
      <c r="R125" s="275"/>
      <c r="S125" s="275"/>
      <c r="T125" s="276"/>
      <c r="U125" s="56"/>
      <c r="V125" s="70"/>
      <c r="W125" s="71"/>
      <c r="X125" s="72"/>
      <c r="Y125" s="73"/>
      <c r="Z125" s="74"/>
      <c r="AA125" s="74"/>
      <c r="AB125" s="75"/>
      <c r="AT125" s="6"/>
      <c r="AU125" s="6"/>
      <c r="AY125" s="6"/>
    </row>
    <row r="126" spans="1:65" s="5" customFormat="1" x14ac:dyDescent="0.25">
      <c r="B126" s="121"/>
      <c r="C126" s="97"/>
      <c r="D126" s="334"/>
      <c r="E126" s="233"/>
      <c r="F126" s="235" t="s">
        <v>175</v>
      </c>
      <c r="G126" s="235"/>
      <c r="H126" s="235">
        <v>3.9</v>
      </c>
      <c r="I126" s="235"/>
      <c r="J126" s="235"/>
      <c r="K126" s="236"/>
      <c r="L126" s="273"/>
      <c r="M126" s="274"/>
      <c r="N126" s="275"/>
      <c r="O126" s="275"/>
      <c r="P126" s="275"/>
      <c r="Q126" s="275"/>
      <c r="R126" s="275"/>
      <c r="S126" s="275"/>
      <c r="T126" s="276"/>
      <c r="U126" s="56"/>
      <c r="V126" s="70"/>
      <c r="W126" s="71"/>
      <c r="X126" s="72"/>
      <c r="Y126" s="73"/>
      <c r="Z126" s="74"/>
      <c r="AA126" s="74"/>
      <c r="AB126" s="75"/>
      <c r="AT126" s="6"/>
      <c r="AU126" s="6"/>
      <c r="AY126" s="6"/>
    </row>
    <row r="127" spans="1:65" s="5" customFormat="1" x14ac:dyDescent="0.25">
      <c r="B127" s="121"/>
      <c r="C127" s="97"/>
      <c r="D127" s="334"/>
      <c r="E127" s="233"/>
      <c r="F127" s="235" t="s">
        <v>294</v>
      </c>
      <c r="G127" s="235"/>
      <c r="H127" s="235">
        <v>17.3</v>
      </c>
      <c r="I127" s="235"/>
      <c r="J127" s="235"/>
      <c r="K127" s="236"/>
      <c r="L127" s="273"/>
      <c r="M127" s="274"/>
      <c r="N127" s="275"/>
      <c r="O127" s="275"/>
      <c r="P127" s="275"/>
      <c r="Q127" s="275"/>
      <c r="R127" s="275"/>
      <c r="S127" s="275"/>
      <c r="T127" s="276"/>
      <c r="U127" s="56"/>
      <c r="V127" s="70"/>
      <c r="W127" s="71"/>
      <c r="X127" s="72"/>
      <c r="Y127" s="73"/>
      <c r="Z127" s="74"/>
      <c r="AA127" s="74"/>
      <c r="AB127" s="75"/>
      <c r="AT127" s="6"/>
      <c r="AU127" s="6"/>
      <c r="AY127" s="6"/>
    </row>
    <row r="128" spans="1:65" s="3" customFormat="1" x14ac:dyDescent="0.25">
      <c r="A128" s="69"/>
      <c r="B128" s="120"/>
      <c r="C128" s="97"/>
      <c r="D128" s="334"/>
      <c r="E128" s="248"/>
      <c r="F128" s="241" t="s">
        <v>24</v>
      </c>
      <c r="G128" s="249"/>
      <c r="H128" s="277">
        <f>SUM(H125:H127)</f>
        <v>301.2</v>
      </c>
      <c r="I128" s="249"/>
      <c r="J128" s="249"/>
      <c r="K128" s="251"/>
      <c r="L128" s="252"/>
      <c r="M128" s="253"/>
      <c r="N128" s="254"/>
      <c r="O128" s="254"/>
      <c r="P128" s="254"/>
      <c r="Q128" s="254"/>
      <c r="R128" s="254"/>
      <c r="S128" s="254"/>
      <c r="T128" s="255"/>
      <c r="AT128" s="4" t="s">
        <v>8</v>
      </c>
      <c r="AU128" s="4" t="s">
        <v>4</v>
      </c>
      <c r="AV128" s="3" t="s">
        <v>3</v>
      </c>
      <c r="AW128" s="3" t="s">
        <v>9</v>
      </c>
      <c r="AX128" s="3" t="s">
        <v>6</v>
      </c>
      <c r="AY128" s="4" t="s">
        <v>5</v>
      </c>
    </row>
    <row r="129" spans="2:65 16384:16384" s="167" customFormat="1" ht="16.5" customHeight="1" x14ac:dyDescent="0.25">
      <c r="B129" s="377"/>
      <c r="C129" s="96">
        <v>14</v>
      </c>
      <c r="D129" s="96" t="s">
        <v>2</v>
      </c>
      <c r="E129" s="219" t="s">
        <v>200</v>
      </c>
      <c r="F129" s="220" t="s">
        <v>201</v>
      </c>
      <c r="G129" s="221" t="s">
        <v>34</v>
      </c>
      <c r="H129" s="257">
        <f>H133</f>
        <v>0.54</v>
      </c>
      <c r="I129" s="223">
        <v>0</v>
      </c>
      <c r="J129" s="223">
        <f>ROUND(I129*H129,2)</f>
        <v>0</v>
      </c>
      <c r="K129" s="228" t="s">
        <v>194</v>
      </c>
      <c r="L129" s="362"/>
      <c r="M129" s="258" t="s">
        <v>25</v>
      </c>
      <c r="N129" s="259" t="s">
        <v>26</v>
      </c>
      <c r="O129" s="260">
        <v>0.98499999999999999</v>
      </c>
      <c r="P129" s="260">
        <f>O129*H129</f>
        <v>0.53190000000000004</v>
      </c>
      <c r="Q129" s="260">
        <v>1.98</v>
      </c>
      <c r="R129" s="260">
        <f>Q129*H129</f>
        <v>1.0692000000000002</v>
      </c>
      <c r="S129" s="260">
        <v>0</v>
      </c>
      <c r="T129" s="261">
        <f>S129*H129</f>
        <v>0</v>
      </c>
      <c r="AR129" s="172" t="s">
        <v>3</v>
      </c>
      <c r="AT129" s="172" t="s">
        <v>2</v>
      </c>
      <c r="AU129" s="172" t="s">
        <v>4</v>
      </c>
      <c r="AY129" s="172" t="s">
        <v>5</v>
      </c>
      <c r="BE129" s="173">
        <f>IF(N129="základní",J129,0)</f>
        <v>0</v>
      </c>
      <c r="BF129" s="173">
        <f>IF(N129="snížená",J129,0)</f>
        <v>0</v>
      </c>
      <c r="BG129" s="173">
        <f>IF(N129="zákl. přenesená",J129,0)</f>
        <v>0</v>
      </c>
      <c r="BH129" s="173">
        <f>IF(N129="sníž. přenesená",J129,0)</f>
        <v>0</v>
      </c>
      <c r="BI129" s="173">
        <f>IF(N129="nulová",J129,0)</f>
        <v>0</v>
      </c>
      <c r="BJ129" s="172" t="s">
        <v>6</v>
      </c>
      <c r="BK129" s="173">
        <f>ROUND(I129*H129,2)</f>
        <v>0</v>
      </c>
      <c r="BL129" s="172" t="s">
        <v>3</v>
      </c>
      <c r="BM129" s="172" t="s">
        <v>202</v>
      </c>
    </row>
    <row r="130" spans="2:65 16384:16384" s="174" customFormat="1" x14ac:dyDescent="0.25">
      <c r="B130" s="372"/>
      <c r="C130" s="397"/>
      <c r="D130" s="363"/>
      <c r="E130" s="373" t="s">
        <v>25</v>
      </c>
      <c r="F130" s="374" t="s">
        <v>256</v>
      </c>
      <c r="G130" s="264"/>
      <c r="H130" s="264">
        <v>0.4</v>
      </c>
      <c r="I130" s="264"/>
      <c r="J130" s="264"/>
      <c r="K130" s="376"/>
      <c r="L130" s="264"/>
      <c r="M130" s="263"/>
      <c r="N130" s="264"/>
      <c r="O130" s="264"/>
      <c r="P130" s="264"/>
      <c r="Q130" s="264"/>
      <c r="R130" s="264"/>
      <c r="S130" s="264"/>
      <c r="T130" s="265"/>
      <c r="AT130" s="175" t="s">
        <v>8</v>
      </c>
      <c r="AU130" s="175" t="s">
        <v>4</v>
      </c>
      <c r="AV130" s="174" t="s">
        <v>6</v>
      </c>
      <c r="AW130" s="174" t="s">
        <v>9</v>
      </c>
      <c r="AX130" s="174" t="s">
        <v>10</v>
      </c>
      <c r="AY130" s="175" t="s">
        <v>5</v>
      </c>
    </row>
    <row r="131" spans="2:65 16384:16384" s="174" customFormat="1" x14ac:dyDescent="0.25">
      <c r="B131" s="372"/>
      <c r="C131" s="397"/>
      <c r="D131" s="363"/>
      <c r="E131" s="373" t="s">
        <v>25</v>
      </c>
      <c r="F131" s="374" t="s">
        <v>257</v>
      </c>
      <c r="G131" s="264"/>
      <c r="H131" s="264">
        <v>0.04</v>
      </c>
      <c r="I131" s="264"/>
      <c r="J131" s="264"/>
      <c r="K131" s="376"/>
      <c r="L131" s="264"/>
      <c r="M131" s="263"/>
      <c r="N131" s="264"/>
      <c r="O131" s="264"/>
      <c r="P131" s="264"/>
      <c r="Q131" s="264"/>
      <c r="R131" s="264"/>
      <c r="S131" s="264"/>
      <c r="T131" s="265"/>
      <c r="AT131" s="175" t="s">
        <v>8</v>
      </c>
      <c r="AU131" s="175" t="s">
        <v>4</v>
      </c>
      <c r="AV131" s="174" t="s">
        <v>6</v>
      </c>
      <c r="AW131" s="174" t="s">
        <v>9</v>
      </c>
      <c r="AX131" s="174" t="s">
        <v>10</v>
      </c>
      <c r="AY131" s="175" t="s">
        <v>5</v>
      </c>
    </row>
    <row r="132" spans="2:65 16384:16384" s="174" customFormat="1" x14ac:dyDescent="0.25">
      <c r="B132" s="372"/>
      <c r="C132" s="397"/>
      <c r="D132" s="363"/>
      <c r="E132" s="373" t="s">
        <v>25</v>
      </c>
      <c r="F132" s="374" t="s">
        <v>258</v>
      </c>
      <c r="G132" s="264"/>
      <c r="H132" s="264">
        <v>0.1</v>
      </c>
      <c r="I132" s="264"/>
      <c r="J132" s="264"/>
      <c r="K132" s="376"/>
      <c r="L132" s="264"/>
      <c r="M132" s="263"/>
      <c r="N132" s="264"/>
      <c r="O132" s="264"/>
      <c r="P132" s="264"/>
      <c r="Q132" s="264"/>
      <c r="R132" s="264"/>
      <c r="S132" s="264"/>
      <c r="T132" s="265"/>
      <c r="AT132" s="175" t="s">
        <v>8</v>
      </c>
      <c r="AU132" s="175" t="s">
        <v>4</v>
      </c>
      <c r="AV132" s="174" t="s">
        <v>6</v>
      </c>
      <c r="AW132" s="174" t="s">
        <v>9</v>
      </c>
      <c r="AX132" s="174" t="s">
        <v>10</v>
      </c>
      <c r="AY132" s="175" t="s">
        <v>5</v>
      </c>
    </row>
    <row r="133" spans="2:65 16384:16384" s="184" customFormat="1" x14ac:dyDescent="0.25">
      <c r="B133" s="382"/>
      <c r="C133" s="400"/>
      <c r="D133" s="363"/>
      <c r="E133" s="383" t="s">
        <v>25</v>
      </c>
      <c r="F133" s="241" t="s">
        <v>24</v>
      </c>
      <c r="G133" s="241"/>
      <c r="H133" s="250">
        <f>SUM(H130:H132)</f>
        <v>0.54</v>
      </c>
      <c r="I133" s="271"/>
      <c r="J133" s="271"/>
      <c r="K133" s="384"/>
      <c r="L133" s="271"/>
      <c r="M133" s="270"/>
      <c r="N133" s="271"/>
      <c r="O133" s="271"/>
      <c r="P133" s="271"/>
      <c r="Q133" s="271"/>
      <c r="R133" s="271"/>
      <c r="S133" s="271"/>
      <c r="T133" s="272"/>
      <c r="AT133" s="185" t="s">
        <v>8</v>
      </c>
      <c r="AU133" s="185" t="s">
        <v>4</v>
      </c>
      <c r="AV133" s="184" t="s">
        <v>3</v>
      </c>
      <c r="AW133" s="184" t="s">
        <v>9</v>
      </c>
      <c r="AX133" s="184" t="s">
        <v>6</v>
      </c>
      <c r="AY133" s="185" t="s">
        <v>5</v>
      </c>
    </row>
    <row r="134" spans="2:65 16384:16384" s="167" customFormat="1" ht="16.5" customHeight="1" x14ac:dyDescent="0.25">
      <c r="B134" s="377"/>
      <c r="C134" s="96">
        <v>15</v>
      </c>
      <c r="D134" s="96" t="s">
        <v>2</v>
      </c>
      <c r="E134" s="219" t="s">
        <v>203</v>
      </c>
      <c r="F134" s="220" t="s">
        <v>204</v>
      </c>
      <c r="G134" s="221" t="s">
        <v>34</v>
      </c>
      <c r="H134" s="257">
        <f>H138</f>
        <v>4.82</v>
      </c>
      <c r="I134" s="223">
        <v>0</v>
      </c>
      <c r="J134" s="223">
        <f>ROUND(I134*H134,2)</f>
        <v>0</v>
      </c>
      <c r="K134" s="228" t="s">
        <v>194</v>
      </c>
      <c r="L134" s="362"/>
      <c r="M134" s="258" t="s">
        <v>25</v>
      </c>
      <c r="N134" s="259" t="s">
        <v>26</v>
      </c>
      <c r="O134" s="260">
        <v>0.58399999999999996</v>
      </c>
      <c r="P134" s="260">
        <f>O134*H134</f>
        <v>2.81488</v>
      </c>
      <c r="Q134" s="260">
        <v>2.45329</v>
      </c>
      <c r="R134" s="260">
        <f>Q134*H134</f>
        <v>11.8248578</v>
      </c>
      <c r="S134" s="260">
        <v>0</v>
      </c>
      <c r="T134" s="261">
        <f>S134*H134</f>
        <v>0</v>
      </c>
      <c r="AR134" s="172" t="s">
        <v>3</v>
      </c>
      <c r="AT134" s="172" t="s">
        <v>2</v>
      </c>
      <c r="AU134" s="172" t="s">
        <v>4</v>
      </c>
      <c r="AY134" s="172" t="s">
        <v>5</v>
      </c>
      <c r="BE134" s="173">
        <f>IF(N134="základní",J134,0)</f>
        <v>0</v>
      </c>
      <c r="BF134" s="173">
        <f>IF(N134="snížená",J134,0)</f>
        <v>0</v>
      </c>
      <c r="BG134" s="173">
        <f>IF(N134="zákl. přenesená",J134,0)</f>
        <v>0</v>
      </c>
      <c r="BH134" s="173">
        <f>IF(N134="sníž. přenesená",J134,0)</f>
        <v>0</v>
      </c>
      <c r="BI134" s="173">
        <f>IF(N134="nulová",J134,0)</f>
        <v>0</v>
      </c>
      <c r="BJ134" s="172" t="s">
        <v>6</v>
      </c>
      <c r="BK134" s="173">
        <f>ROUND(I134*H134,2)</f>
        <v>0</v>
      </c>
      <c r="BL134" s="172" t="s">
        <v>3</v>
      </c>
      <c r="BM134" s="172" t="s">
        <v>205</v>
      </c>
    </row>
    <row r="135" spans="2:65 16384:16384" s="174" customFormat="1" x14ac:dyDescent="0.25">
      <c r="B135" s="372"/>
      <c r="C135" s="397"/>
      <c r="D135" s="363"/>
      <c r="E135" s="373" t="s">
        <v>25</v>
      </c>
      <c r="F135" s="374" t="s">
        <v>259</v>
      </c>
      <c r="G135" s="264"/>
      <c r="H135" s="264">
        <v>3.6</v>
      </c>
      <c r="I135" s="264"/>
      <c r="J135" s="264"/>
      <c r="K135" s="376"/>
      <c r="L135" s="264"/>
      <c r="M135" s="263"/>
      <c r="N135" s="264"/>
      <c r="O135" s="264"/>
      <c r="P135" s="264"/>
      <c r="Q135" s="264"/>
      <c r="R135" s="264"/>
      <c r="S135" s="264"/>
      <c r="T135" s="265"/>
      <c r="AT135" s="175" t="s">
        <v>8</v>
      </c>
      <c r="AU135" s="175" t="s">
        <v>4</v>
      </c>
      <c r="AV135" s="174" t="s">
        <v>6</v>
      </c>
      <c r="AW135" s="174" t="s">
        <v>9</v>
      </c>
      <c r="AX135" s="174" t="s">
        <v>10</v>
      </c>
      <c r="AY135" s="175" t="s">
        <v>5</v>
      </c>
    </row>
    <row r="136" spans="2:65 16384:16384" s="174" customFormat="1" x14ac:dyDescent="0.25">
      <c r="B136" s="372"/>
      <c r="C136" s="397"/>
      <c r="D136" s="363"/>
      <c r="E136" s="373" t="s">
        <v>25</v>
      </c>
      <c r="F136" s="374" t="s">
        <v>260</v>
      </c>
      <c r="G136" s="264"/>
      <c r="H136" s="264">
        <v>0.32</v>
      </c>
      <c r="I136" s="264"/>
      <c r="J136" s="264"/>
      <c r="K136" s="376"/>
      <c r="L136" s="264"/>
      <c r="M136" s="263"/>
      <c r="N136" s="264"/>
      <c r="O136" s="264"/>
      <c r="P136" s="264"/>
      <c r="Q136" s="264"/>
      <c r="R136" s="264"/>
      <c r="S136" s="264"/>
      <c r="T136" s="265"/>
      <c r="AT136" s="175" t="s">
        <v>8</v>
      </c>
      <c r="AU136" s="175" t="s">
        <v>4</v>
      </c>
      <c r="AV136" s="174" t="s">
        <v>6</v>
      </c>
      <c r="AW136" s="174" t="s">
        <v>9</v>
      </c>
      <c r="AX136" s="174" t="s">
        <v>10</v>
      </c>
      <c r="AY136" s="175" t="s">
        <v>5</v>
      </c>
    </row>
    <row r="137" spans="2:65 16384:16384" s="174" customFormat="1" x14ac:dyDescent="0.25">
      <c r="B137" s="372"/>
      <c r="C137" s="397"/>
      <c r="D137" s="363"/>
      <c r="E137" s="373" t="s">
        <v>25</v>
      </c>
      <c r="F137" s="374" t="s">
        <v>261</v>
      </c>
      <c r="G137" s="264"/>
      <c r="H137" s="264">
        <v>0.9</v>
      </c>
      <c r="I137" s="264"/>
      <c r="J137" s="264"/>
      <c r="K137" s="376"/>
      <c r="L137" s="264"/>
      <c r="M137" s="263"/>
      <c r="N137" s="264"/>
      <c r="O137" s="264"/>
      <c r="P137" s="264"/>
      <c r="Q137" s="264"/>
      <c r="R137" s="264"/>
      <c r="S137" s="264"/>
      <c r="T137" s="265"/>
      <c r="AT137" s="175" t="s">
        <v>8</v>
      </c>
      <c r="AU137" s="175" t="s">
        <v>4</v>
      </c>
      <c r="AV137" s="174" t="s">
        <v>6</v>
      </c>
      <c r="AW137" s="174" t="s">
        <v>9</v>
      </c>
      <c r="AX137" s="174" t="s">
        <v>10</v>
      </c>
      <c r="AY137" s="175" t="s">
        <v>5</v>
      </c>
    </row>
    <row r="138" spans="2:65 16384:16384" s="184" customFormat="1" x14ac:dyDescent="0.25">
      <c r="B138" s="382"/>
      <c r="C138" s="400"/>
      <c r="D138" s="363"/>
      <c r="E138" s="383" t="s">
        <v>25</v>
      </c>
      <c r="F138" s="241" t="s">
        <v>24</v>
      </c>
      <c r="G138" s="241"/>
      <c r="H138" s="250">
        <f>SUM(H135:H137)</f>
        <v>4.82</v>
      </c>
      <c r="I138" s="271"/>
      <c r="J138" s="271"/>
      <c r="K138" s="384"/>
      <c r="L138" s="271"/>
      <c r="M138" s="270"/>
      <c r="N138" s="271"/>
      <c r="O138" s="271"/>
      <c r="P138" s="271"/>
      <c r="Q138" s="271"/>
      <c r="R138" s="271"/>
      <c r="S138" s="271"/>
      <c r="T138" s="272"/>
      <c r="AT138" s="185" t="s">
        <v>8</v>
      </c>
      <c r="AU138" s="185" t="s">
        <v>4</v>
      </c>
      <c r="AV138" s="184" t="s">
        <v>3</v>
      </c>
      <c r="AW138" s="184" t="s">
        <v>9</v>
      </c>
      <c r="AX138" s="184" t="s">
        <v>6</v>
      </c>
      <c r="AY138" s="185" t="s">
        <v>5</v>
      </c>
      <c r="XFD138" s="184">
        <f>SUM(A138:XFC138)</f>
        <v>4.82</v>
      </c>
    </row>
    <row r="139" spans="2:65 16384:16384" s="167" customFormat="1" ht="16.5" customHeight="1" x14ac:dyDescent="0.25">
      <c r="B139" s="377"/>
      <c r="C139" s="96">
        <v>16</v>
      </c>
      <c r="D139" s="96" t="s">
        <v>2</v>
      </c>
      <c r="E139" s="219" t="s">
        <v>206</v>
      </c>
      <c r="F139" s="220" t="s">
        <v>207</v>
      </c>
      <c r="G139" s="221" t="s">
        <v>0</v>
      </c>
      <c r="H139" s="257">
        <f>H143</f>
        <v>8.7740000000000009</v>
      </c>
      <c r="I139" s="223">
        <v>0</v>
      </c>
      <c r="J139" s="223">
        <f>ROUND(I139*H139,2)</f>
        <v>0</v>
      </c>
      <c r="K139" s="228" t="s">
        <v>194</v>
      </c>
      <c r="L139" s="362"/>
      <c r="M139" s="258" t="s">
        <v>25</v>
      </c>
      <c r="N139" s="259" t="s">
        <v>26</v>
      </c>
      <c r="O139" s="260">
        <v>0.27400000000000002</v>
      </c>
      <c r="P139" s="260">
        <f>O139*H139</f>
        <v>2.4040760000000003</v>
      </c>
      <c r="Q139" s="260">
        <v>2.64E-3</v>
      </c>
      <c r="R139" s="260">
        <f>Q139*H139</f>
        <v>2.3163360000000001E-2</v>
      </c>
      <c r="S139" s="260">
        <v>0</v>
      </c>
      <c r="T139" s="261">
        <f>S139*H139</f>
        <v>0</v>
      </c>
      <c r="AR139" s="172" t="s">
        <v>3</v>
      </c>
      <c r="AT139" s="172" t="s">
        <v>2</v>
      </c>
      <c r="AU139" s="172" t="s">
        <v>4</v>
      </c>
      <c r="AY139" s="172" t="s">
        <v>5</v>
      </c>
      <c r="BE139" s="173">
        <f>IF(N139="základní",J139,0)</f>
        <v>0</v>
      </c>
      <c r="BF139" s="173">
        <f>IF(N139="snížená",J139,0)</f>
        <v>0</v>
      </c>
      <c r="BG139" s="173">
        <f>IF(N139="zákl. přenesená",J139,0)</f>
        <v>0</v>
      </c>
      <c r="BH139" s="173">
        <f>IF(N139="sníž. přenesená",J139,0)</f>
        <v>0</v>
      </c>
      <c r="BI139" s="173">
        <f>IF(N139="nulová",J139,0)</f>
        <v>0</v>
      </c>
      <c r="BJ139" s="172" t="s">
        <v>6</v>
      </c>
      <c r="BK139" s="173">
        <f>ROUND(I139*H139,2)</f>
        <v>0</v>
      </c>
      <c r="BL139" s="172" t="s">
        <v>3</v>
      </c>
      <c r="BM139" s="172" t="s">
        <v>208</v>
      </c>
    </row>
    <row r="140" spans="2:65 16384:16384" s="174" customFormat="1" x14ac:dyDescent="0.25">
      <c r="B140" s="372"/>
      <c r="C140" s="397"/>
      <c r="D140" s="363"/>
      <c r="E140" s="373" t="s">
        <v>25</v>
      </c>
      <c r="F140" s="374" t="s">
        <v>262</v>
      </c>
      <c r="G140" s="264"/>
      <c r="H140" s="375">
        <v>7.54</v>
      </c>
      <c r="I140" s="264"/>
      <c r="J140" s="264"/>
      <c r="K140" s="376"/>
      <c r="L140" s="264"/>
      <c r="M140" s="263"/>
      <c r="N140" s="264"/>
      <c r="O140" s="264"/>
      <c r="P140" s="264"/>
      <c r="Q140" s="264"/>
      <c r="R140" s="264"/>
      <c r="S140" s="264"/>
      <c r="T140" s="265"/>
      <c r="AT140" s="175" t="s">
        <v>8</v>
      </c>
      <c r="AU140" s="175" t="s">
        <v>4</v>
      </c>
      <c r="AV140" s="174" t="s">
        <v>6</v>
      </c>
      <c r="AW140" s="174" t="s">
        <v>9</v>
      </c>
      <c r="AX140" s="174" t="s">
        <v>10</v>
      </c>
      <c r="AY140" s="175" t="s">
        <v>5</v>
      </c>
    </row>
    <row r="141" spans="2:65 16384:16384" s="174" customFormat="1" x14ac:dyDescent="0.25">
      <c r="B141" s="372"/>
      <c r="C141" s="397"/>
      <c r="D141" s="363"/>
      <c r="E141" s="373" t="s">
        <v>25</v>
      </c>
      <c r="F141" s="374" t="s">
        <v>263</v>
      </c>
      <c r="G141" s="264"/>
      <c r="H141" s="375">
        <v>0.754</v>
      </c>
      <c r="I141" s="264"/>
      <c r="J141" s="264"/>
      <c r="K141" s="376"/>
      <c r="L141" s="264"/>
      <c r="M141" s="263"/>
      <c r="N141" s="264"/>
      <c r="O141" s="264"/>
      <c r="P141" s="264"/>
      <c r="Q141" s="264"/>
      <c r="R141" s="264"/>
      <c r="S141" s="264"/>
      <c r="T141" s="265"/>
      <c r="AT141" s="175" t="s">
        <v>8</v>
      </c>
      <c r="AU141" s="175" t="s">
        <v>4</v>
      </c>
      <c r="AV141" s="174" t="s">
        <v>6</v>
      </c>
      <c r="AW141" s="174" t="s">
        <v>9</v>
      </c>
      <c r="AX141" s="174" t="s">
        <v>10</v>
      </c>
      <c r="AY141" s="175" t="s">
        <v>5</v>
      </c>
    </row>
    <row r="142" spans="2:65 16384:16384" s="174" customFormat="1" x14ac:dyDescent="0.25">
      <c r="B142" s="372"/>
      <c r="C142" s="397"/>
      <c r="D142" s="363"/>
      <c r="E142" s="373" t="s">
        <v>25</v>
      </c>
      <c r="F142" s="374" t="s">
        <v>264</v>
      </c>
      <c r="G142" s="264"/>
      <c r="H142" s="375">
        <v>0.48</v>
      </c>
      <c r="I142" s="264"/>
      <c r="J142" s="264"/>
      <c r="K142" s="376"/>
      <c r="L142" s="264"/>
      <c r="M142" s="263"/>
      <c r="N142" s="264"/>
      <c r="O142" s="264"/>
      <c r="P142" s="264"/>
      <c r="Q142" s="264"/>
      <c r="R142" s="264"/>
      <c r="S142" s="264"/>
      <c r="T142" s="265"/>
      <c r="AT142" s="175" t="s">
        <v>8</v>
      </c>
      <c r="AU142" s="175" t="s">
        <v>4</v>
      </c>
      <c r="AV142" s="174" t="s">
        <v>6</v>
      </c>
      <c r="AW142" s="174" t="s">
        <v>9</v>
      </c>
      <c r="AX142" s="174" t="s">
        <v>10</v>
      </c>
      <c r="AY142" s="175" t="s">
        <v>5</v>
      </c>
    </row>
    <row r="143" spans="2:65 16384:16384" s="184" customFormat="1" x14ac:dyDescent="0.25">
      <c r="B143" s="382"/>
      <c r="C143" s="400"/>
      <c r="D143" s="363"/>
      <c r="E143" s="383" t="s">
        <v>25</v>
      </c>
      <c r="F143" s="241" t="s">
        <v>24</v>
      </c>
      <c r="G143" s="241"/>
      <c r="H143" s="250">
        <f>SUM(H140:H142)</f>
        <v>8.7740000000000009</v>
      </c>
      <c r="I143" s="271"/>
      <c r="J143" s="271"/>
      <c r="K143" s="384"/>
      <c r="L143" s="271"/>
      <c r="M143" s="270"/>
      <c r="N143" s="271"/>
      <c r="O143" s="271"/>
      <c r="P143" s="271"/>
      <c r="Q143" s="271"/>
      <c r="R143" s="271"/>
      <c r="S143" s="271"/>
      <c r="T143" s="272"/>
      <c r="AT143" s="185" t="s">
        <v>8</v>
      </c>
      <c r="AU143" s="185" t="s">
        <v>4</v>
      </c>
      <c r="AV143" s="184" t="s">
        <v>3</v>
      </c>
      <c r="AW143" s="184" t="s">
        <v>9</v>
      </c>
      <c r="AX143" s="184" t="s">
        <v>6</v>
      </c>
      <c r="AY143" s="185" t="s">
        <v>5</v>
      </c>
    </row>
    <row r="144" spans="2:65 16384:16384" s="167" customFormat="1" ht="16.5" customHeight="1" x14ac:dyDescent="0.25">
      <c r="B144" s="377"/>
      <c r="C144" s="96">
        <v>17</v>
      </c>
      <c r="D144" s="96" t="s">
        <v>2</v>
      </c>
      <c r="E144" s="219" t="s">
        <v>209</v>
      </c>
      <c r="F144" s="220" t="s">
        <v>210</v>
      </c>
      <c r="G144" s="221" t="s">
        <v>0</v>
      </c>
      <c r="H144" s="257">
        <f>H139</f>
        <v>8.7740000000000009</v>
      </c>
      <c r="I144" s="223">
        <v>0</v>
      </c>
      <c r="J144" s="223">
        <f>ROUND(I144*H144,2)</f>
        <v>0</v>
      </c>
      <c r="K144" s="228" t="s">
        <v>194</v>
      </c>
      <c r="L144" s="362"/>
      <c r="M144" s="258" t="s">
        <v>25</v>
      </c>
      <c r="N144" s="259" t="s">
        <v>26</v>
      </c>
      <c r="O144" s="260">
        <v>9.1999999999999998E-2</v>
      </c>
      <c r="P144" s="260">
        <f>O144*H144</f>
        <v>0.80720800000000004</v>
      </c>
      <c r="Q144" s="260">
        <v>0</v>
      </c>
      <c r="R144" s="260">
        <f>Q144*H144</f>
        <v>0</v>
      </c>
      <c r="S144" s="260">
        <v>0</v>
      </c>
      <c r="T144" s="261">
        <f>S144*H144</f>
        <v>0</v>
      </c>
      <c r="AR144" s="172" t="s">
        <v>3</v>
      </c>
      <c r="AT144" s="172" t="s">
        <v>2</v>
      </c>
      <c r="AU144" s="172" t="s">
        <v>4</v>
      </c>
      <c r="AY144" s="172" t="s">
        <v>5</v>
      </c>
      <c r="BE144" s="173">
        <f>IF(N144="základní",J144,0)</f>
        <v>0</v>
      </c>
      <c r="BF144" s="173">
        <f>IF(N144="snížená",J144,0)</f>
        <v>0</v>
      </c>
      <c r="BG144" s="173">
        <f>IF(N144="zákl. přenesená",J144,0)</f>
        <v>0</v>
      </c>
      <c r="BH144" s="173">
        <f>IF(N144="sníž. přenesená",J144,0)</f>
        <v>0</v>
      </c>
      <c r="BI144" s="173">
        <f>IF(N144="nulová",J144,0)</f>
        <v>0</v>
      </c>
      <c r="BJ144" s="172" t="s">
        <v>6</v>
      </c>
      <c r="BK144" s="173">
        <f>ROUND(I144*H144,2)</f>
        <v>0</v>
      </c>
      <c r="BL144" s="172" t="s">
        <v>3</v>
      </c>
      <c r="BM144" s="172" t="s">
        <v>211</v>
      </c>
    </row>
    <row r="145" spans="1:65" s="3" customFormat="1" ht="27" x14ac:dyDescent="0.25">
      <c r="A145" s="69"/>
      <c r="B145" s="120"/>
      <c r="C145" s="96">
        <v>18</v>
      </c>
      <c r="D145" s="96" t="s">
        <v>2</v>
      </c>
      <c r="E145" s="219">
        <v>916241212</v>
      </c>
      <c r="F145" s="220" t="s">
        <v>173</v>
      </c>
      <c r="G145" s="221" t="s">
        <v>32</v>
      </c>
      <c r="H145" s="257">
        <v>7.6</v>
      </c>
      <c r="I145" s="223">
        <v>0</v>
      </c>
      <c r="J145" s="223">
        <f>H145*I145</f>
        <v>0</v>
      </c>
      <c r="K145" s="228"/>
      <c r="L145" s="252"/>
      <c r="M145" s="249"/>
      <c r="N145" s="254"/>
      <c r="O145" s="254"/>
      <c r="P145" s="254"/>
      <c r="Q145" s="254"/>
      <c r="R145" s="254"/>
      <c r="S145" s="254"/>
      <c r="T145" s="249"/>
      <c r="AT145" s="4"/>
      <c r="AU145" s="4"/>
      <c r="AY145" s="4"/>
    </row>
    <row r="146" spans="1:65" s="3" customFormat="1" x14ac:dyDescent="0.25">
      <c r="A146" s="69"/>
      <c r="B146" s="120"/>
      <c r="C146" s="374"/>
      <c r="D146" s="374"/>
      <c r="E146" s="374"/>
      <c r="F146" s="374" t="s">
        <v>297</v>
      </c>
      <c r="G146" s="374"/>
      <c r="H146" s="374"/>
      <c r="I146" s="374"/>
      <c r="J146" s="374"/>
      <c r="K146" s="439"/>
      <c r="L146" s="252"/>
      <c r="M146" s="249"/>
      <c r="N146" s="254"/>
      <c r="O146" s="254"/>
      <c r="P146" s="254"/>
      <c r="Q146" s="254"/>
      <c r="R146" s="254"/>
      <c r="S146" s="254"/>
      <c r="T146" s="249"/>
      <c r="AT146" s="4"/>
      <c r="AU146" s="4"/>
      <c r="AY146" s="4"/>
    </row>
    <row r="147" spans="1:65" s="3" customFormat="1" x14ac:dyDescent="0.25">
      <c r="A147" s="69"/>
      <c r="B147" s="120"/>
      <c r="C147" s="96">
        <v>19</v>
      </c>
      <c r="D147" s="278" t="s">
        <v>11</v>
      </c>
      <c r="E147" s="279" t="s">
        <v>176</v>
      </c>
      <c r="F147" s="280" t="s">
        <v>174</v>
      </c>
      <c r="G147" s="281" t="s">
        <v>34</v>
      </c>
      <c r="H147" s="282">
        <f>H145*0.06</f>
        <v>0.45599999999999996</v>
      </c>
      <c r="I147" s="283">
        <v>0</v>
      </c>
      <c r="J147" s="283">
        <f>H147*I147</f>
        <v>0</v>
      </c>
      <c r="K147" s="284"/>
      <c r="L147" s="252"/>
      <c r="M147" s="249"/>
      <c r="N147" s="254"/>
      <c r="O147" s="254"/>
      <c r="P147" s="254"/>
      <c r="Q147" s="254"/>
      <c r="R147" s="254"/>
      <c r="S147" s="254"/>
      <c r="T147" s="249"/>
      <c r="AT147" s="4"/>
      <c r="AU147" s="4"/>
      <c r="AY147" s="4"/>
    </row>
    <row r="148" spans="1:65" s="63" customFormat="1" x14ac:dyDescent="0.3">
      <c r="B148" s="121"/>
      <c r="C148" s="96">
        <v>20</v>
      </c>
      <c r="D148" s="96" t="s">
        <v>2</v>
      </c>
      <c r="E148" s="219" t="s">
        <v>177</v>
      </c>
      <c r="F148" s="220" t="s">
        <v>165</v>
      </c>
      <c r="G148" s="221" t="s">
        <v>0</v>
      </c>
      <c r="H148" s="257">
        <v>3.9</v>
      </c>
      <c r="I148" s="223">
        <v>0</v>
      </c>
      <c r="J148" s="223">
        <f>ROUND(I148*H148,2)</f>
        <v>0</v>
      </c>
      <c r="K148" s="228"/>
      <c r="L148" s="285"/>
      <c r="M148" s="285"/>
      <c r="N148" s="285"/>
      <c r="O148" s="285"/>
      <c r="P148" s="285"/>
      <c r="Q148" s="285"/>
      <c r="R148" s="285"/>
      <c r="S148" s="285"/>
      <c r="T148" s="285"/>
    </row>
    <row r="149" spans="1:65" s="63" customFormat="1" x14ac:dyDescent="0.3">
      <c r="B149" s="121"/>
      <c r="C149" s="96">
        <v>21</v>
      </c>
      <c r="D149" s="96" t="s">
        <v>2</v>
      </c>
      <c r="E149" s="219" t="s">
        <v>166</v>
      </c>
      <c r="F149" s="220" t="s">
        <v>179</v>
      </c>
      <c r="G149" s="221" t="s">
        <v>0</v>
      </c>
      <c r="H149" s="257">
        <f>H148</f>
        <v>3.9</v>
      </c>
      <c r="I149" s="223">
        <v>0</v>
      </c>
      <c r="J149" s="223">
        <f>ROUND(I149*H149,2)</f>
        <v>0</v>
      </c>
      <c r="K149" s="228"/>
      <c r="L149" s="285"/>
      <c r="M149" s="285"/>
      <c r="N149" s="285"/>
      <c r="O149" s="285"/>
      <c r="P149" s="285"/>
      <c r="Q149" s="285"/>
      <c r="R149" s="285"/>
      <c r="S149" s="285"/>
      <c r="T149" s="285"/>
    </row>
    <row r="150" spans="1:65" s="63" customFormat="1" x14ac:dyDescent="0.3">
      <c r="B150" s="121"/>
      <c r="C150" s="96">
        <v>22</v>
      </c>
      <c r="D150" s="96" t="s">
        <v>2</v>
      </c>
      <c r="E150" s="219" t="s">
        <v>167</v>
      </c>
      <c r="F150" s="220" t="s">
        <v>168</v>
      </c>
      <c r="G150" s="221" t="s">
        <v>0</v>
      </c>
      <c r="H150" s="257">
        <f>H149</f>
        <v>3.9</v>
      </c>
      <c r="I150" s="223">
        <v>0</v>
      </c>
      <c r="J150" s="223">
        <f>ROUND(I150*H150,2)</f>
        <v>0</v>
      </c>
      <c r="K150" s="228"/>
      <c r="L150" s="285"/>
      <c r="M150" s="285"/>
      <c r="N150" s="285"/>
      <c r="O150" s="285"/>
      <c r="P150" s="285"/>
      <c r="Q150" s="285"/>
      <c r="R150" s="285"/>
      <c r="S150" s="285"/>
      <c r="T150" s="285"/>
    </row>
    <row r="151" spans="1:65" s="63" customFormat="1" x14ac:dyDescent="0.3">
      <c r="B151" s="109"/>
      <c r="C151" s="96">
        <v>23</v>
      </c>
      <c r="D151" s="278" t="s">
        <v>11</v>
      </c>
      <c r="E151" s="279" t="s">
        <v>169</v>
      </c>
      <c r="F151" s="280" t="s">
        <v>170</v>
      </c>
      <c r="G151" s="281" t="s">
        <v>0</v>
      </c>
      <c r="H151" s="282">
        <f>H152</f>
        <v>3.9779999999999998</v>
      </c>
      <c r="I151" s="283">
        <v>0</v>
      </c>
      <c r="J151" s="283">
        <f>ROUND(I151*H151,2)</f>
        <v>0</v>
      </c>
      <c r="K151" s="284"/>
      <c r="L151" s="285"/>
      <c r="M151" s="285"/>
      <c r="N151" s="285"/>
      <c r="O151" s="285"/>
      <c r="P151" s="285"/>
      <c r="Q151" s="285"/>
      <c r="R151" s="285"/>
      <c r="S151" s="285"/>
      <c r="T151" s="285"/>
    </row>
    <row r="152" spans="1:65" s="63" customFormat="1" x14ac:dyDescent="0.3">
      <c r="B152" s="109"/>
      <c r="C152" s="98"/>
      <c r="D152" s="259"/>
      <c r="E152" s="268"/>
      <c r="F152" s="286" t="s">
        <v>172</v>
      </c>
      <c r="G152" s="268"/>
      <c r="H152" s="287">
        <f>3.9*1.02</f>
        <v>3.9779999999999998</v>
      </c>
      <c r="I152" s="268"/>
      <c r="J152" s="268"/>
      <c r="K152" s="288"/>
      <c r="L152" s="285"/>
      <c r="M152" s="285"/>
      <c r="N152" s="285"/>
      <c r="O152" s="285"/>
      <c r="P152" s="285"/>
      <c r="Q152" s="285"/>
      <c r="R152" s="285"/>
      <c r="S152" s="285"/>
      <c r="T152" s="285"/>
    </row>
    <row r="153" spans="1:65" s="63" customFormat="1" x14ac:dyDescent="0.3">
      <c r="B153" s="122"/>
      <c r="C153" s="294">
        <v>24</v>
      </c>
      <c r="D153" s="289" t="s">
        <v>2</v>
      </c>
      <c r="E153" s="223" t="s">
        <v>178</v>
      </c>
      <c r="F153" s="223" t="s">
        <v>171</v>
      </c>
      <c r="G153" s="221" t="s">
        <v>0</v>
      </c>
      <c r="H153" s="290">
        <f>H149</f>
        <v>3.9</v>
      </c>
      <c r="I153" s="291">
        <v>0</v>
      </c>
      <c r="J153" s="257">
        <f>ROUND(I153*H153,2)</f>
        <v>0</v>
      </c>
      <c r="K153" s="292"/>
      <c r="L153" s="285"/>
      <c r="M153" s="285"/>
      <c r="N153" s="285"/>
      <c r="O153" s="285"/>
      <c r="P153" s="285"/>
      <c r="Q153" s="285"/>
      <c r="R153" s="285"/>
      <c r="S153" s="285"/>
      <c r="T153" s="285"/>
    </row>
    <row r="154" spans="1:65" s="161" customFormat="1" x14ac:dyDescent="0.3">
      <c r="B154" s="199"/>
      <c r="C154" s="443">
        <v>25</v>
      </c>
      <c r="D154" s="454" t="s">
        <v>2</v>
      </c>
      <c r="E154" s="441">
        <v>589116112</v>
      </c>
      <c r="F154" s="445" t="s">
        <v>236</v>
      </c>
      <c r="G154" s="443" t="s">
        <v>0</v>
      </c>
      <c r="H154" s="455">
        <v>280</v>
      </c>
      <c r="I154" s="455">
        <v>0</v>
      </c>
      <c r="J154" s="444">
        <f>H154*I154</f>
        <v>0</v>
      </c>
      <c r="K154" s="456"/>
      <c r="L154" s="285"/>
      <c r="M154" s="285"/>
      <c r="N154" s="285"/>
      <c r="O154" s="285"/>
      <c r="P154" s="285"/>
      <c r="Q154" s="285"/>
      <c r="R154" s="285"/>
      <c r="S154" s="285"/>
      <c r="T154" s="285"/>
    </row>
    <row r="155" spans="1:65" s="165" customFormat="1" x14ac:dyDescent="0.3">
      <c r="B155" s="199"/>
      <c r="C155" s="457">
        <v>26</v>
      </c>
      <c r="D155" s="458" t="s">
        <v>11</v>
      </c>
      <c r="E155" s="459"/>
      <c r="F155" s="460" t="s">
        <v>279</v>
      </c>
      <c r="G155" s="461" t="s">
        <v>28</v>
      </c>
      <c r="H155" s="462">
        <f>19*1.9</f>
        <v>36.1</v>
      </c>
      <c r="I155" s="463">
        <v>0</v>
      </c>
      <c r="J155" s="464">
        <f>I155*H155</f>
        <v>0</v>
      </c>
      <c r="K155" s="456"/>
      <c r="L155" s="431"/>
      <c r="M155" s="285"/>
      <c r="N155" s="285"/>
      <c r="O155" s="285"/>
      <c r="P155" s="285"/>
      <c r="Q155" s="285"/>
      <c r="R155" s="285"/>
      <c r="S155" s="285"/>
      <c r="T155" s="285"/>
      <c r="V155" s="412"/>
    </row>
    <row r="156" spans="1:65" s="412" customFormat="1" x14ac:dyDescent="0.3">
      <c r="B156" s="199"/>
      <c r="C156" s="465"/>
      <c r="D156" s="458"/>
      <c r="E156" s="459"/>
      <c r="F156" s="460" t="s">
        <v>278</v>
      </c>
      <c r="G156" s="461" t="s">
        <v>28</v>
      </c>
      <c r="H156" s="462">
        <f>0.28*1.9</f>
        <v>0.53200000000000003</v>
      </c>
      <c r="I156" s="463">
        <v>0</v>
      </c>
      <c r="J156" s="464">
        <f>I156*H156</f>
        <v>0</v>
      </c>
      <c r="K156" s="456"/>
      <c r="L156" s="95"/>
      <c r="M156" s="285"/>
      <c r="N156" s="285"/>
      <c r="O156" s="285"/>
      <c r="P156" s="285"/>
      <c r="Q156" s="285"/>
      <c r="R156" s="285"/>
      <c r="S156" s="285"/>
      <c r="T156" s="285"/>
    </row>
    <row r="157" spans="1:65" s="2" customFormat="1" ht="34.5" customHeight="1" x14ac:dyDescent="0.25">
      <c r="B157" s="117"/>
      <c r="C157" s="96">
        <v>27</v>
      </c>
      <c r="D157" s="96" t="s">
        <v>2</v>
      </c>
      <c r="E157" s="293" t="s">
        <v>54</v>
      </c>
      <c r="F157" s="220" t="s">
        <v>53</v>
      </c>
      <c r="G157" s="294" t="s">
        <v>0</v>
      </c>
      <c r="H157" s="257">
        <v>17.3</v>
      </c>
      <c r="I157" s="256">
        <v>0</v>
      </c>
      <c r="J157" s="256">
        <f>ROUND(I157*H157,2)</f>
        <v>0</v>
      </c>
      <c r="K157" s="295" t="s">
        <v>27</v>
      </c>
      <c r="L157" s="203"/>
      <c r="M157" s="229" t="s">
        <v>25</v>
      </c>
      <c r="N157" s="230" t="s">
        <v>26</v>
      </c>
      <c r="O157" s="231">
        <v>0.13</v>
      </c>
      <c r="P157" s="231">
        <f>O157*H157</f>
        <v>2.2490000000000001</v>
      </c>
      <c r="Q157" s="231">
        <v>0</v>
      </c>
      <c r="R157" s="231">
        <f>Q157*H157</f>
        <v>0</v>
      </c>
      <c r="S157" s="231">
        <v>0</v>
      </c>
      <c r="T157" s="232">
        <f>S157*H157</f>
        <v>0</v>
      </c>
      <c r="V157" s="76"/>
      <c r="W157" s="76"/>
      <c r="X157" s="76"/>
      <c r="Y157" s="76"/>
      <c r="Z157" s="76"/>
      <c r="AA157" s="76"/>
      <c r="AB157" s="76"/>
      <c r="AR157" s="7" t="s">
        <v>3</v>
      </c>
      <c r="AT157" s="7" t="s">
        <v>2</v>
      </c>
      <c r="AU157" s="7" t="s">
        <v>4</v>
      </c>
      <c r="AY157" s="7" t="s">
        <v>5</v>
      </c>
      <c r="BE157" s="8">
        <f>IF(N157="základní",J157,0)</f>
        <v>0</v>
      </c>
      <c r="BF157" s="8">
        <f>IF(N157="snížená",J157,0)</f>
        <v>0</v>
      </c>
      <c r="BG157" s="8">
        <f>IF(N157="zákl. přenesená",J157,0)</f>
        <v>0</v>
      </c>
      <c r="BH157" s="8">
        <f>IF(N157="sníž. přenesená",J157,0)</f>
        <v>0</v>
      </c>
      <c r="BI157" s="8">
        <f>IF(N157="nulová",J157,0)</f>
        <v>0</v>
      </c>
      <c r="BJ157" s="7" t="s">
        <v>6</v>
      </c>
      <c r="BK157" s="8">
        <f>ROUND(I157*H157,2)</f>
        <v>0</v>
      </c>
      <c r="BL157" s="7" t="s">
        <v>3</v>
      </c>
      <c r="BM157" s="7" t="s">
        <v>7</v>
      </c>
    </row>
    <row r="158" spans="1:65" s="11" customFormat="1" x14ac:dyDescent="0.25">
      <c r="B158" s="118"/>
      <c r="C158" s="97"/>
      <c r="D158" s="341"/>
      <c r="E158" s="296" t="s">
        <v>25</v>
      </c>
      <c r="F158" s="297" t="s">
        <v>237</v>
      </c>
      <c r="G158" s="298"/>
      <c r="H158" s="299">
        <v>17.3</v>
      </c>
      <c r="I158" s="298"/>
      <c r="J158" s="298"/>
      <c r="K158" s="300"/>
      <c r="L158" s="298"/>
      <c r="M158" s="237"/>
      <c r="N158" s="238"/>
      <c r="O158" s="238"/>
      <c r="P158" s="238"/>
      <c r="Q158" s="238"/>
      <c r="R158" s="238"/>
      <c r="S158" s="238"/>
      <c r="T158" s="239"/>
      <c r="AT158" s="12" t="s">
        <v>8</v>
      </c>
      <c r="AU158" s="12" t="s">
        <v>4</v>
      </c>
      <c r="AV158" s="11" t="s">
        <v>6</v>
      </c>
      <c r="AW158" s="11" t="s">
        <v>9</v>
      </c>
      <c r="AX158" s="11" t="s">
        <v>10</v>
      </c>
      <c r="AY158" s="12" t="s">
        <v>5</v>
      </c>
    </row>
    <row r="159" spans="1:65" s="2" customFormat="1" ht="31.5" customHeight="1" x14ac:dyDescent="0.25">
      <c r="B159" s="117"/>
      <c r="C159" s="416">
        <v>28</v>
      </c>
      <c r="D159" s="278" t="s">
        <v>11</v>
      </c>
      <c r="E159" s="279" t="s">
        <v>180</v>
      </c>
      <c r="F159" s="280" t="s">
        <v>239</v>
      </c>
      <c r="G159" s="281" t="s">
        <v>28</v>
      </c>
      <c r="H159" s="282">
        <f>1.33*1.9*1.03</f>
        <v>2.6028100000000003</v>
      </c>
      <c r="I159" s="283">
        <v>0</v>
      </c>
      <c r="J159" s="283">
        <f>ROUND(I159*H159,2)</f>
        <v>0</v>
      </c>
      <c r="K159" s="284" t="s">
        <v>25</v>
      </c>
      <c r="M159" s="302" t="s">
        <v>25</v>
      </c>
      <c r="N159" s="303" t="s">
        <v>26</v>
      </c>
      <c r="O159" s="231">
        <v>0</v>
      </c>
      <c r="P159" s="231">
        <f>O159*H159</f>
        <v>0</v>
      </c>
      <c r="Q159" s="231">
        <v>1</v>
      </c>
      <c r="R159" s="231">
        <f>Q159*H159</f>
        <v>2.6028100000000003</v>
      </c>
      <c r="S159" s="231">
        <v>0</v>
      </c>
      <c r="T159" s="232">
        <f>S159*H159</f>
        <v>0</v>
      </c>
      <c r="AR159" s="7" t="s">
        <v>12</v>
      </c>
      <c r="AT159" s="7" t="s">
        <v>11</v>
      </c>
      <c r="AU159" s="7" t="s">
        <v>4</v>
      </c>
      <c r="AY159" s="7" t="s">
        <v>5</v>
      </c>
      <c r="BE159" s="8">
        <f>IF(N159="základní",J159,0)</f>
        <v>0</v>
      </c>
      <c r="BF159" s="8">
        <f>IF(N159="snížená",J159,0)</f>
        <v>0</v>
      </c>
      <c r="BG159" s="8">
        <f>IF(N159="zákl. přenesená",J159,0)</f>
        <v>0</v>
      </c>
      <c r="BH159" s="8">
        <f>IF(N159="sníž. přenesená",J159,0)</f>
        <v>0</v>
      </c>
      <c r="BI159" s="8">
        <f>IF(N159="nulová",J159,0)</f>
        <v>0</v>
      </c>
      <c r="BJ159" s="7" t="s">
        <v>6</v>
      </c>
      <c r="BK159" s="8">
        <f>ROUND(I159*H159,2)</f>
        <v>0</v>
      </c>
      <c r="BL159" s="7" t="s">
        <v>3</v>
      </c>
      <c r="BM159" s="7" t="s">
        <v>13</v>
      </c>
    </row>
    <row r="160" spans="1:65" s="11" customFormat="1" x14ac:dyDescent="0.25">
      <c r="B160" s="118"/>
      <c r="C160" s="416">
        <v>29</v>
      </c>
      <c r="D160" s="278" t="s">
        <v>11</v>
      </c>
      <c r="E160" s="279" t="s">
        <v>181</v>
      </c>
      <c r="F160" s="280" t="s">
        <v>238</v>
      </c>
      <c r="G160" s="281" t="s">
        <v>28</v>
      </c>
      <c r="H160" s="282">
        <f>0.4*1.6*1.03</f>
        <v>0.65920000000000012</v>
      </c>
      <c r="I160" s="283"/>
      <c r="J160" s="283">
        <f>ROUND(I160*H160,2)</f>
        <v>0</v>
      </c>
      <c r="K160" s="284"/>
      <c r="L160" s="235"/>
      <c r="M160" s="237"/>
      <c r="N160" s="238"/>
      <c r="O160" s="238"/>
      <c r="P160" s="238"/>
      <c r="Q160" s="238"/>
      <c r="R160" s="238"/>
      <c r="S160" s="238"/>
      <c r="T160" s="239"/>
      <c r="AT160" s="12" t="s">
        <v>8</v>
      </c>
      <c r="AU160" s="12" t="s">
        <v>4</v>
      </c>
      <c r="AV160" s="11" t="s">
        <v>6</v>
      </c>
      <c r="AW160" s="11" t="s">
        <v>9</v>
      </c>
      <c r="AX160" s="11" t="s">
        <v>10</v>
      </c>
      <c r="AY160" s="12" t="s">
        <v>5</v>
      </c>
    </row>
    <row r="161" spans="1:65" s="184" customFormat="1" x14ac:dyDescent="0.25">
      <c r="B161" s="382"/>
      <c r="C161" s="400"/>
      <c r="D161" s="363"/>
      <c r="E161" s="383" t="s">
        <v>25</v>
      </c>
      <c r="F161" s="241" t="s">
        <v>24</v>
      </c>
      <c r="G161" s="241"/>
      <c r="H161" s="277">
        <f>SUM(H159:H160)</f>
        <v>3.2620100000000005</v>
      </c>
      <c r="I161" s="271"/>
      <c r="J161" s="271"/>
      <c r="K161" s="384"/>
      <c r="L161" s="271"/>
      <c r="M161" s="270"/>
      <c r="N161" s="271"/>
      <c r="O161" s="271"/>
      <c r="P161" s="271"/>
      <c r="Q161" s="271"/>
      <c r="R161" s="271"/>
      <c r="S161" s="271"/>
      <c r="T161" s="272"/>
      <c r="AT161" s="185" t="s">
        <v>8</v>
      </c>
      <c r="AU161" s="185" t="s">
        <v>4</v>
      </c>
      <c r="AV161" s="184" t="s">
        <v>3</v>
      </c>
      <c r="AW161" s="184" t="s">
        <v>9</v>
      </c>
      <c r="AX161" s="184" t="s">
        <v>6</v>
      </c>
      <c r="AY161" s="185" t="s">
        <v>5</v>
      </c>
    </row>
    <row r="162" spans="1:65" s="5" customFormat="1" x14ac:dyDescent="0.25">
      <c r="A162" s="67"/>
      <c r="B162" s="123"/>
      <c r="C162" s="96">
        <v>30</v>
      </c>
      <c r="D162" s="225" t="s">
        <v>2</v>
      </c>
      <c r="E162" s="219">
        <v>183403161</v>
      </c>
      <c r="F162" s="226" t="s">
        <v>52</v>
      </c>
      <c r="G162" s="221" t="s">
        <v>0</v>
      </c>
      <c r="H162" s="227">
        <v>17.3</v>
      </c>
      <c r="I162" s="223">
        <v>0</v>
      </c>
      <c r="J162" s="223"/>
      <c r="K162" s="228"/>
      <c r="L162" s="273"/>
      <c r="M162" s="308"/>
      <c r="N162" s="309"/>
      <c r="O162" s="309"/>
      <c r="P162" s="309"/>
      <c r="Q162" s="309"/>
      <c r="R162" s="309"/>
      <c r="S162" s="309"/>
      <c r="T162" s="310"/>
      <c r="AT162" s="6"/>
      <c r="AU162" s="6"/>
      <c r="AY162" s="6"/>
    </row>
    <row r="163" spans="1:65" s="5" customFormat="1" x14ac:dyDescent="0.25">
      <c r="B163" s="121"/>
      <c r="C163" s="97"/>
      <c r="D163" s="334"/>
      <c r="E163" s="304"/>
      <c r="F163" s="305" t="s">
        <v>240</v>
      </c>
      <c r="G163" s="306"/>
      <c r="H163" s="311"/>
      <c r="I163" s="306"/>
      <c r="J163" s="306"/>
      <c r="K163" s="307"/>
      <c r="L163" s="306"/>
      <c r="M163" s="308"/>
      <c r="N163" s="309"/>
      <c r="O163" s="309"/>
      <c r="P163" s="309"/>
      <c r="Q163" s="309"/>
      <c r="R163" s="309"/>
      <c r="S163" s="309"/>
      <c r="T163" s="310"/>
      <c r="AT163" s="6"/>
      <c r="AU163" s="6"/>
      <c r="AY163" s="6"/>
    </row>
    <row r="164" spans="1:65" s="61" customFormat="1" ht="22.5" customHeight="1" x14ac:dyDescent="0.25">
      <c r="A164" s="67"/>
      <c r="B164" s="125"/>
      <c r="C164" s="96">
        <v>31</v>
      </c>
      <c r="D164" s="96" t="s">
        <v>2</v>
      </c>
      <c r="E164" s="293" t="s">
        <v>242</v>
      </c>
      <c r="F164" s="220" t="s">
        <v>241</v>
      </c>
      <c r="G164" s="294" t="s">
        <v>0</v>
      </c>
      <c r="H164" s="257">
        <v>17.3</v>
      </c>
      <c r="I164" s="256">
        <v>0</v>
      </c>
      <c r="J164" s="256">
        <f>ROUND(I164*H164,2)</f>
        <v>0</v>
      </c>
      <c r="K164" s="295" t="s">
        <v>27</v>
      </c>
      <c r="L164" s="203"/>
      <c r="M164" s="229"/>
      <c r="N164" s="230"/>
      <c r="O164" s="231"/>
      <c r="P164" s="231"/>
      <c r="Q164" s="231"/>
      <c r="R164" s="231"/>
      <c r="S164" s="231"/>
      <c r="T164" s="232"/>
      <c r="AR164" s="7"/>
      <c r="AT164" s="7"/>
      <c r="AU164" s="7"/>
      <c r="AY164" s="7"/>
      <c r="BE164" s="8"/>
      <c r="BF164" s="8"/>
      <c r="BG164" s="8"/>
      <c r="BH164" s="8"/>
      <c r="BI164" s="8"/>
      <c r="BJ164" s="7"/>
      <c r="BK164" s="8"/>
      <c r="BL164" s="7"/>
      <c r="BM164" s="7"/>
    </row>
    <row r="165" spans="1:65" s="61" customFormat="1" ht="22.5" customHeight="1" x14ac:dyDescent="0.25">
      <c r="A165" s="67"/>
      <c r="B165" s="125"/>
      <c r="C165" s="416">
        <v>32</v>
      </c>
      <c r="D165" s="312" t="s">
        <v>11</v>
      </c>
      <c r="E165" s="313" t="s">
        <v>50</v>
      </c>
      <c r="F165" s="314" t="s">
        <v>159</v>
      </c>
      <c r="G165" s="315" t="s">
        <v>43</v>
      </c>
      <c r="H165" s="316">
        <f>H168</f>
        <v>0.50429500000000005</v>
      </c>
      <c r="I165" s="317">
        <v>0</v>
      </c>
      <c r="J165" s="317">
        <f>ROUND(I165*H165,2)</f>
        <v>0</v>
      </c>
      <c r="K165" s="318" t="s">
        <v>25</v>
      </c>
      <c r="L165" s="203"/>
      <c r="M165" s="229"/>
      <c r="N165" s="230"/>
      <c r="O165" s="231"/>
      <c r="P165" s="231"/>
      <c r="Q165" s="231"/>
      <c r="R165" s="231"/>
      <c r="S165" s="231"/>
      <c r="T165" s="232"/>
      <c r="AR165" s="7"/>
      <c r="AT165" s="7"/>
      <c r="AU165" s="7"/>
      <c r="AY165" s="7"/>
      <c r="BE165" s="8"/>
      <c r="BF165" s="8"/>
      <c r="BG165" s="8"/>
      <c r="BH165" s="8"/>
      <c r="BI165" s="8"/>
      <c r="BJ165" s="7"/>
      <c r="BK165" s="8"/>
      <c r="BL165" s="7"/>
      <c r="BM165" s="7"/>
    </row>
    <row r="166" spans="1:65" s="61" customFormat="1" ht="22.5" customHeight="1" x14ac:dyDescent="0.25">
      <c r="A166" s="56"/>
      <c r="B166" s="126"/>
      <c r="C166" s="97"/>
      <c r="D166" s="341"/>
      <c r="E166" s="319" t="s">
        <v>25</v>
      </c>
      <c r="F166" s="320" t="s">
        <v>243</v>
      </c>
      <c r="G166" s="273"/>
      <c r="H166" s="321">
        <f>17.3*(0.025+0.03)/2</f>
        <v>0.47575000000000001</v>
      </c>
      <c r="I166" s="273"/>
      <c r="J166" s="273"/>
      <c r="K166" s="322"/>
      <c r="L166" s="203"/>
      <c r="M166" s="229"/>
      <c r="N166" s="230"/>
      <c r="O166" s="231"/>
      <c r="P166" s="231"/>
      <c r="Q166" s="231"/>
      <c r="R166" s="231"/>
      <c r="S166" s="231"/>
      <c r="T166" s="232"/>
      <c r="AR166" s="7"/>
      <c r="AT166" s="7"/>
      <c r="AU166" s="7"/>
      <c r="AY166" s="7"/>
      <c r="BE166" s="8"/>
      <c r="BF166" s="8"/>
      <c r="BG166" s="8"/>
      <c r="BH166" s="8"/>
      <c r="BI166" s="8"/>
      <c r="BJ166" s="7"/>
      <c r="BK166" s="8"/>
      <c r="BL166" s="7"/>
      <c r="BM166" s="7"/>
    </row>
    <row r="167" spans="1:65" s="61" customFormat="1" ht="22.5" customHeight="1" x14ac:dyDescent="0.25">
      <c r="A167" s="56"/>
      <c r="B167" s="126"/>
      <c r="C167" s="97"/>
      <c r="D167" s="341"/>
      <c r="E167" s="319" t="s">
        <v>25</v>
      </c>
      <c r="F167" s="320" t="s">
        <v>244</v>
      </c>
      <c r="G167" s="273"/>
      <c r="H167" s="321">
        <f>17.3*(0.025+0.03)*0.03</f>
        <v>2.8545000000000001E-2</v>
      </c>
      <c r="I167" s="273"/>
      <c r="J167" s="273"/>
      <c r="K167" s="322"/>
      <c r="L167" s="203"/>
      <c r="M167" s="229"/>
      <c r="N167" s="230"/>
      <c r="O167" s="231"/>
      <c r="P167" s="231"/>
      <c r="Q167" s="231"/>
      <c r="R167" s="231"/>
      <c r="S167" s="231"/>
      <c r="T167" s="232"/>
      <c r="AR167" s="7"/>
      <c r="AT167" s="7"/>
      <c r="AU167" s="7"/>
      <c r="AY167" s="7"/>
      <c r="BE167" s="8"/>
      <c r="BF167" s="8"/>
      <c r="BG167" s="8"/>
      <c r="BH167" s="8"/>
      <c r="BI167" s="8"/>
      <c r="BJ167" s="7"/>
      <c r="BK167" s="8"/>
      <c r="BL167" s="7"/>
      <c r="BM167" s="7"/>
    </row>
    <row r="168" spans="1:65" s="61" customFormat="1" ht="22.5" customHeight="1" x14ac:dyDescent="0.25">
      <c r="A168" s="69"/>
      <c r="B168" s="127"/>
      <c r="C168" s="97"/>
      <c r="D168" s="341"/>
      <c r="E168" s="323" t="s">
        <v>25</v>
      </c>
      <c r="F168" s="324" t="s">
        <v>24</v>
      </c>
      <c r="G168" s="324"/>
      <c r="H168" s="325">
        <f>SUM(H166:H167)</f>
        <v>0.50429500000000005</v>
      </c>
      <c r="I168" s="252"/>
      <c r="J168" s="252"/>
      <c r="K168" s="326"/>
      <c r="L168" s="203"/>
      <c r="M168" s="229"/>
      <c r="N168" s="230"/>
      <c r="O168" s="231"/>
      <c r="P168" s="231"/>
      <c r="Q168" s="231"/>
      <c r="R168" s="231"/>
      <c r="S168" s="231"/>
      <c r="T168" s="232"/>
      <c r="AR168" s="7"/>
      <c r="AT168" s="7"/>
      <c r="AU168" s="7"/>
      <c r="AY168" s="7"/>
      <c r="BE168" s="8"/>
      <c r="BF168" s="8"/>
      <c r="BG168" s="8"/>
      <c r="BH168" s="8"/>
      <c r="BI168" s="8"/>
      <c r="BJ168" s="7"/>
      <c r="BK168" s="8"/>
      <c r="BL168" s="7"/>
      <c r="BM168" s="7"/>
    </row>
    <row r="169" spans="1:65" s="2" customFormat="1" ht="31.5" customHeight="1" x14ac:dyDescent="0.25">
      <c r="B169" s="117"/>
      <c r="C169" s="96">
        <v>33</v>
      </c>
      <c r="D169" s="225" t="s">
        <v>2</v>
      </c>
      <c r="E169" s="219" t="s">
        <v>49</v>
      </c>
      <c r="F169" s="226" t="s">
        <v>48</v>
      </c>
      <c r="G169" s="221" t="s">
        <v>0</v>
      </c>
      <c r="H169" s="227">
        <f>H171</f>
        <v>173</v>
      </c>
      <c r="I169" s="223">
        <v>0</v>
      </c>
      <c r="J169" s="223">
        <f>ROUND(I169*H169,2)</f>
        <v>0</v>
      </c>
      <c r="K169" s="228" t="s">
        <v>27</v>
      </c>
      <c r="L169" s="203"/>
      <c r="M169" s="229" t="s">
        <v>25</v>
      </c>
      <c r="N169" s="230" t="s">
        <v>26</v>
      </c>
      <c r="O169" s="231">
        <v>3.0000000000000001E-3</v>
      </c>
      <c r="P169" s="231">
        <f>O169*H169</f>
        <v>0.51900000000000002</v>
      </c>
      <c r="Q169" s="231">
        <v>0</v>
      </c>
      <c r="R169" s="231">
        <f>Q169*H169</f>
        <v>0</v>
      </c>
      <c r="S169" s="231">
        <v>0</v>
      </c>
      <c r="T169" s="232">
        <f>S169*H169</f>
        <v>0</v>
      </c>
      <c r="AR169" s="7" t="s">
        <v>3</v>
      </c>
      <c r="AT169" s="7" t="s">
        <v>2</v>
      </c>
      <c r="AU169" s="7" t="s">
        <v>4</v>
      </c>
      <c r="AY169" s="7" t="s">
        <v>5</v>
      </c>
      <c r="BE169" s="8">
        <f>IF(N169="základní",J169,0)</f>
        <v>0</v>
      </c>
      <c r="BF169" s="8">
        <f>IF(N169="snížená",J169,0)</f>
        <v>0</v>
      </c>
      <c r="BG169" s="8">
        <f>IF(N169="zákl. přenesená",J169,0)</f>
        <v>0</v>
      </c>
      <c r="BH169" s="8">
        <f>IF(N169="sníž. přenesená",J169,0)</f>
        <v>0</v>
      </c>
      <c r="BI169" s="8">
        <f>IF(N169="nulová",J169,0)</f>
        <v>0</v>
      </c>
      <c r="BJ169" s="7" t="s">
        <v>6</v>
      </c>
      <c r="BK169" s="8">
        <f>ROUND(I169*H169,2)</f>
        <v>0</v>
      </c>
      <c r="BL169" s="7" t="s">
        <v>3</v>
      </c>
      <c r="BM169" s="7" t="s">
        <v>15</v>
      </c>
    </row>
    <row r="170" spans="1:65" s="11" customFormat="1" x14ac:dyDescent="0.25">
      <c r="B170" s="118"/>
      <c r="C170" s="97"/>
      <c r="D170" s="334"/>
      <c r="E170" s="233" t="s">
        <v>25</v>
      </c>
      <c r="F170" s="297" t="s">
        <v>154</v>
      </c>
      <c r="G170" s="235"/>
      <c r="H170" s="233" t="s">
        <v>25</v>
      </c>
      <c r="I170" s="235"/>
      <c r="J170" s="235"/>
      <c r="K170" s="236"/>
      <c r="L170" s="235"/>
      <c r="M170" s="237"/>
      <c r="N170" s="238"/>
      <c r="O170" s="238"/>
      <c r="P170" s="238"/>
      <c r="Q170" s="238"/>
      <c r="R170" s="238"/>
      <c r="S170" s="238"/>
      <c r="T170" s="239"/>
      <c r="AT170" s="12" t="s">
        <v>8</v>
      </c>
      <c r="AU170" s="12" t="s">
        <v>4</v>
      </c>
      <c r="AV170" s="11" t="s">
        <v>6</v>
      </c>
      <c r="AW170" s="11" t="s">
        <v>9</v>
      </c>
      <c r="AX170" s="11" t="s">
        <v>10</v>
      </c>
      <c r="AY170" s="12" t="s">
        <v>5</v>
      </c>
    </row>
    <row r="171" spans="1:65" s="5" customFormat="1" x14ac:dyDescent="0.25">
      <c r="B171" s="121"/>
      <c r="C171" s="97"/>
      <c r="D171" s="334"/>
      <c r="E171" s="304" t="s">
        <v>25</v>
      </c>
      <c r="F171" s="305" t="s">
        <v>240</v>
      </c>
      <c r="G171" s="306"/>
      <c r="H171" s="311">
        <f>17.3*10</f>
        <v>173</v>
      </c>
      <c r="I171" s="306"/>
      <c r="J171" s="306"/>
      <c r="K171" s="307"/>
      <c r="L171" s="306"/>
      <c r="M171" s="308"/>
      <c r="N171" s="309"/>
      <c r="O171" s="309"/>
      <c r="P171" s="309"/>
      <c r="Q171" s="309"/>
      <c r="R171" s="309"/>
      <c r="S171" s="309"/>
      <c r="T171" s="310"/>
      <c r="AT171" s="6" t="s">
        <v>8</v>
      </c>
      <c r="AU171" s="6" t="s">
        <v>4</v>
      </c>
      <c r="AV171" s="5" t="s">
        <v>4</v>
      </c>
      <c r="AW171" s="5" t="s">
        <v>9</v>
      </c>
      <c r="AX171" s="5" t="s">
        <v>6</v>
      </c>
      <c r="AY171" s="6" t="s">
        <v>5</v>
      </c>
    </row>
    <row r="172" spans="1:65" s="2" customFormat="1" ht="22.5" customHeight="1" x14ac:dyDescent="0.25">
      <c r="B172" s="117"/>
      <c r="C172" s="96">
        <v>34</v>
      </c>
      <c r="D172" s="225" t="s">
        <v>2</v>
      </c>
      <c r="E172" s="219" t="s">
        <v>47</v>
      </c>
      <c r="F172" s="226" t="s">
        <v>46</v>
      </c>
      <c r="G172" s="221" t="s">
        <v>28</v>
      </c>
      <c r="H172" s="227">
        <f>H174</f>
        <v>2.5950000000000007E-4</v>
      </c>
      <c r="I172" s="223">
        <v>0</v>
      </c>
      <c r="J172" s="223">
        <f>ROUND(I172*H172,2)</f>
        <v>0</v>
      </c>
      <c r="K172" s="228" t="s">
        <v>27</v>
      </c>
      <c r="L172" s="203"/>
      <c r="M172" s="229" t="s">
        <v>25</v>
      </c>
      <c r="N172" s="230" t="s">
        <v>26</v>
      </c>
      <c r="O172" s="231">
        <v>21.428999999999998</v>
      </c>
      <c r="P172" s="231">
        <f>O172*H172</f>
        <v>5.5608255000000016E-3</v>
      </c>
      <c r="Q172" s="231">
        <v>0</v>
      </c>
      <c r="R172" s="231">
        <f>Q172*H172</f>
        <v>0</v>
      </c>
      <c r="S172" s="231">
        <v>0</v>
      </c>
      <c r="T172" s="232">
        <f>S172*H172</f>
        <v>0</v>
      </c>
      <c r="AR172" s="7" t="s">
        <v>3</v>
      </c>
      <c r="AT172" s="7" t="s">
        <v>2</v>
      </c>
      <c r="AU172" s="7" t="s">
        <v>4</v>
      </c>
      <c r="AY172" s="7" t="s">
        <v>5</v>
      </c>
      <c r="BE172" s="8">
        <f>IF(N172="základní",J172,0)</f>
        <v>0</v>
      </c>
      <c r="BF172" s="8">
        <f>IF(N172="snížená",J172,0)</f>
        <v>0</v>
      </c>
      <c r="BG172" s="8">
        <f>IF(N172="zákl. přenesená",J172,0)</f>
        <v>0</v>
      </c>
      <c r="BH172" s="8">
        <f>IF(N172="sníž. přenesená",J172,0)</f>
        <v>0</v>
      </c>
      <c r="BI172" s="8">
        <f>IF(N172="nulová",J172,0)</f>
        <v>0</v>
      </c>
      <c r="BJ172" s="7" t="s">
        <v>6</v>
      </c>
      <c r="BK172" s="8">
        <f>ROUND(I172*H172,2)</f>
        <v>0</v>
      </c>
      <c r="BL172" s="7" t="s">
        <v>3</v>
      </c>
      <c r="BM172" s="7" t="s">
        <v>16</v>
      </c>
    </row>
    <row r="173" spans="1:65" s="11" customFormat="1" x14ac:dyDescent="0.25">
      <c r="B173" s="118"/>
      <c r="C173" s="97"/>
      <c r="D173" s="334"/>
      <c r="E173" s="233" t="s">
        <v>25</v>
      </c>
      <c r="F173" s="234" t="s">
        <v>147</v>
      </c>
      <c r="G173" s="235"/>
      <c r="H173" s="233" t="s">
        <v>25</v>
      </c>
      <c r="I173" s="235"/>
      <c r="J173" s="235"/>
      <c r="K173" s="236"/>
      <c r="L173" s="235"/>
      <c r="M173" s="237"/>
      <c r="N173" s="238"/>
      <c r="O173" s="238"/>
      <c r="P173" s="238"/>
      <c r="Q173" s="238"/>
      <c r="R173" s="238"/>
      <c r="S173" s="238"/>
      <c r="T173" s="239"/>
      <c r="AT173" s="12" t="s">
        <v>8</v>
      </c>
      <c r="AU173" s="12" t="s">
        <v>4</v>
      </c>
      <c r="AV173" s="11" t="s">
        <v>6</v>
      </c>
      <c r="AW173" s="11" t="s">
        <v>9</v>
      </c>
      <c r="AX173" s="11" t="s">
        <v>10</v>
      </c>
      <c r="AY173" s="12" t="s">
        <v>5</v>
      </c>
    </row>
    <row r="174" spans="1:65" s="5" customFormat="1" x14ac:dyDescent="0.25">
      <c r="B174" s="121"/>
      <c r="C174" s="97"/>
      <c r="D174" s="334"/>
      <c r="E174" s="304" t="s">
        <v>25</v>
      </c>
      <c r="F174" s="305" t="s">
        <v>240</v>
      </c>
      <c r="G174" s="306"/>
      <c r="H174" s="311">
        <f>((17.3)*0.005*0.001)*3</f>
        <v>2.5950000000000007E-4</v>
      </c>
      <c r="I174" s="306"/>
      <c r="J174" s="306"/>
      <c r="K174" s="307"/>
      <c r="L174" s="306"/>
      <c r="M174" s="308"/>
      <c r="N174" s="309"/>
      <c r="O174" s="309"/>
      <c r="P174" s="309"/>
      <c r="Q174" s="309"/>
      <c r="R174" s="309"/>
      <c r="S174" s="309"/>
      <c r="T174" s="310"/>
      <c r="AT174" s="6" t="s">
        <v>8</v>
      </c>
      <c r="AU174" s="6" t="s">
        <v>4</v>
      </c>
      <c r="AV174" s="5" t="s">
        <v>4</v>
      </c>
      <c r="AW174" s="5" t="s">
        <v>9</v>
      </c>
      <c r="AX174" s="5" t="s">
        <v>6</v>
      </c>
      <c r="AY174" s="6" t="s">
        <v>5</v>
      </c>
    </row>
    <row r="175" spans="1:65" s="2" customFormat="1" ht="22.5" customHeight="1" x14ac:dyDescent="0.25">
      <c r="B175" s="117"/>
      <c r="C175" s="99">
        <v>35</v>
      </c>
      <c r="D175" s="278" t="s">
        <v>11</v>
      </c>
      <c r="E175" s="279" t="s">
        <v>45</v>
      </c>
      <c r="F175" s="280" t="s">
        <v>44</v>
      </c>
      <c r="G175" s="281" t="s">
        <v>43</v>
      </c>
      <c r="H175" s="282">
        <f>H176</f>
        <v>0.26728499999999999</v>
      </c>
      <c r="I175" s="283">
        <v>0</v>
      </c>
      <c r="J175" s="283">
        <f>ROUND(I175*H175,2)</f>
        <v>0</v>
      </c>
      <c r="K175" s="284" t="s">
        <v>25</v>
      </c>
      <c r="L175" s="301"/>
      <c r="M175" s="302" t="s">
        <v>25</v>
      </c>
      <c r="N175" s="303" t="s">
        <v>26</v>
      </c>
      <c r="O175" s="231">
        <v>0</v>
      </c>
      <c r="P175" s="231">
        <f>O175*H175</f>
        <v>0</v>
      </c>
      <c r="Q175" s="231">
        <v>1E-3</v>
      </c>
      <c r="R175" s="231">
        <f>Q175*H175</f>
        <v>2.6728500000000003E-4</v>
      </c>
      <c r="S175" s="231">
        <v>0</v>
      </c>
      <c r="T175" s="232">
        <f>S175*H175</f>
        <v>0</v>
      </c>
      <c r="AR175" s="7" t="s">
        <v>12</v>
      </c>
      <c r="AT175" s="7" t="s">
        <v>11</v>
      </c>
      <c r="AU175" s="7" t="s">
        <v>4</v>
      </c>
      <c r="AY175" s="7" t="s">
        <v>5</v>
      </c>
      <c r="BE175" s="8">
        <f>IF(N175="základní",J175,0)</f>
        <v>0</v>
      </c>
      <c r="BF175" s="8">
        <f>IF(N175="snížená",J175,0)</f>
        <v>0</v>
      </c>
      <c r="BG175" s="8">
        <f>IF(N175="zákl. přenesená",J175,0)</f>
        <v>0</v>
      </c>
      <c r="BH175" s="8">
        <f>IF(N175="sníž. přenesená",J175,0)</f>
        <v>0</v>
      </c>
      <c r="BI175" s="8">
        <f>IF(N175="nulová",J175,0)</f>
        <v>0</v>
      </c>
      <c r="BJ175" s="7" t="s">
        <v>6</v>
      </c>
      <c r="BK175" s="8">
        <f>ROUND(I175*H175,2)</f>
        <v>0</v>
      </c>
      <c r="BL175" s="7" t="s">
        <v>3</v>
      </c>
      <c r="BM175" s="7" t="s">
        <v>17</v>
      </c>
    </row>
    <row r="176" spans="1:65" s="5" customFormat="1" x14ac:dyDescent="0.25">
      <c r="B176" s="121"/>
      <c r="C176" s="97"/>
      <c r="D176" s="334"/>
      <c r="E176" s="304" t="s">
        <v>25</v>
      </c>
      <c r="F176" s="305" t="s">
        <v>245</v>
      </c>
      <c r="G176" s="306"/>
      <c r="H176" s="311">
        <f>((17.3)*0.005*1.03)*3</f>
        <v>0.26728499999999999</v>
      </c>
      <c r="I176" s="306"/>
      <c r="J176" s="306"/>
      <c r="K176" s="307"/>
      <c r="L176" s="306"/>
      <c r="M176" s="308"/>
      <c r="N176" s="309"/>
      <c r="O176" s="309"/>
      <c r="P176" s="309"/>
      <c r="Q176" s="309"/>
      <c r="R176" s="309"/>
      <c r="S176" s="309"/>
      <c r="T176" s="310"/>
      <c r="AT176" s="6" t="s">
        <v>8</v>
      </c>
      <c r="AU176" s="6" t="s">
        <v>4</v>
      </c>
      <c r="AV176" s="5" t="s">
        <v>4</v>
      </c>
      <c r="AW176" s="5" t="s">
        <v>9</v>
      </c>
      <c r="AX176" s="5" t="s">
        <v>6</v>
      </c>
      <c r="AY176" s="6" t="s">
        <v>5</v>
      </c>
    </row>
    <row r="177" spans="1:65" s="2" customFormat="1" ht="22.5" customHeight="1" x14ac:dyDescent="0.25">
      <c r="B177" s="117"/>
      <c r="C177" s="96">
        <v>36</v>
      </c>
      <c r="D177" s="225" t="s">
        <v>2</v>
      </c>
      <c r="E177" s="219" t="s">
        <v>42</v>
      </c>
      <c r="F177" s="226" t="s">
        <v>41</v>
      </c>
      <c r="G177" s="221" t="s">
        <v>34</v>
      </c>
      <c r="H177" s="227">
        <f>H179</f>
        <v>0.51900000000000002</v>
      </c>
      <c r="I177" s="223">
        <v>0</v>
      </c>
      <c r="J177" s="223">
        <f>ROUND(I177*H177,2)</f>
        <v>0</v>
      </c>
      <c r="K177" s="228" t="s">
        <v>27</v>
      </c>
      <c r="L177" s="203"/>
      <c r="M177" s="229" t="s">
        <v>25</v>
      </c>
      <c r="N177" s="230" t="s">
        <v>26</v>
      </c>
      <c r="O177" s="231">
        <v>0.26</v>
      </c>
      <c r="P177" s="231">
        <f>O177*H177</f>
        <v>0.13494</v>
      </c>
      <c r="Q177" s="231">
        <v>0</v>
      </c>
      <c r="R177" s="231">
        <f>Q177*H177</f>
        <v>0</v>
      </c>
      <c r="S177" s="231">
        <v>0</v>
      </c>
      <c r="T177" s="232">
        <f>S177*H177</f>
        <v>0</v>
      </c>
      <c r="AR177" s="7" t="s">
        <v>3</v>
      </c>
      <c r="AT177" s="7" t="s">
        <v>2</v>
      </c>
      <c r="AU177" s="7" t="s">
        <v>4</v>
      </c>
      <c r="AY177" s="7" t="s">
        <v>5</v>
      </c>
      <c r="BE177" s="8">
        <f>IF(N177="základní",J177,0)</f>
        <v>0</v>
      </c>
      <c r="BF177" s="8">
        <f>IF(N177="snížená",J177,0)</f>
        <v>0</v>
      </c>
      <c r="BG177" s="8">
        <f>IF(N177="zákl. přenesená",J177,0)</f>
        <v>0</v>
      </c>
      <c r="BH177" s="8">
        <f>IF(N177="sníž. přenesená",J177,0)</f>
        <v>0</v>
      </c>
      <c r="BI177" s="8">
        <f>IF(N177="nulová",J177,0)</f>
        <v>0</v>
      </c>
      <c r="BJ177" s="7" t="s">
        <v>6</v>
      </c>
      <c r="BK177" s="8">
        <f>ROUND(I177*H177,2)</f>
        <v>0</v>
      </c>
      <c r="BL177" s="7" t="s">
        <v>3</v>
      </c>
      <c r="BM177" s="7" t="s">
        <v>18</v>
      </c>
    </row>
    <row r="178" spans="1:65" s="11" customFormat="1" x14ac:dyDescent="0.25">
      <c r="B178" s="118"/>
      <c r="C178" s="97"/>
      <c r="D178" s="334"/>
      <c r="E178" s="233" t="s">
        <v>25</v>
      </c>
      <c r="F178" s="234" t="s">
        <v>148</v>
      </c>
      <c r="G178" s="235"/>
      <c r="H178" s="233" t="s">
        <v>25</v>
      </c>
      <c r="I178" s="235"/>
      <c r="J178" s="235"/>
      <c r="K178" s="236"/>
      <c r="L178" s="235"/>
      <c r="M178" s="237"/>
      <c r="N178" s="238"/>
      <c r="O178" s="238"/>
      <c r="P178" s="238"/>
      <c r="Q178" s="238"/>
      <c r="R178" s="238"/>
      <c r="S178" s="238"/>
      <c r="T178" s="239"/>
      <c r="AT178" s="12" t="s">
        <v>8</v>
      </c>
      <c r="AU178" s="12" t="s">
        <v>4</v>
      </c>
      <c r="AV178" s="11" t="s">
        <v>6</v>
      </c>
      <c r="AW178" s="11" t="s">
        <v>9</v>
      </c>
      <c r="AX178" s="11" t="s">
        <v>10</v>
      </c>
      <c r="AY178" s="12" t="s">
        <v>5</v>
      </c>
    </row>
    <row r="179" spans="1:65" s="5" customFormat="1" x14ac:dyDescent="0.25">
      <c r="B179" s="121"/>
      <c r="C179" s="97"/>
      <c r="D179" s="334"/>
      <c r="E179" s="304" t="s">
        <v>25</v>
      </c>
      <c r="F179" s="305" t="s">
        <v>240</v>
      </c>
      <c r="G179" s="306"/>
      <c r="H179" s="311">
        <f>3*(0.01*(17.3))</f>
        <v>0.51900000000000002</v>
      </c>
      <c r="I179" s="306"/>
      <c r="J179" s="306"/>
      <c r="K179" s="307"/>
      <c r="L179" s="306"/>
      <c r="M179" s="308"/>
      <c r="N179" s="309"/>
      <c r="O179" s="309"/>
      <c r="P179" s="309"/>
      <c r="Q179" s="309"/>
      <c r="R179" s="309"/>
      <c r="S179" s="309"/>
      <c r="T179" s="310"/>
      <c r="AT179" s="6" t="s">
        <v>8</v>
      </c>
      <c r="AU179" s="6" t="s">
        <v>4</v>
      </c>
      <c r="AV179" s="5" t="s">
        <v>4</v>
      </c>
      <c r="AW179" s="5" t="s">
        <v>9</v>
      </c>
      <c r="AX179" s="5" t="s">
        <v>10</v>
      </c>
      <c r="AY179" s="6" t="s">
        <v>5</v>
      </c>
    </row>
    <row r="180" spans="1:65" s="2" customFormat="1" ht="22.5" customHeight="1" x14ac:dyDescent="0.25">
      <c r="B180" s="117"/>
      <c r="C180" s="96">
        <v>37</v>
      </c>
      <c r="D180" s="225" t="s">
        <v>2</v>
      </c>
      <c r="E180" s="219" t="s">
        <v>40</v>
      </c>
      <c r="F180" s="226" t="s">
        <v>39</v>
      </c>
      <c r="G180" s="221" t="s">
        <v>34</v>
      </c>
      <c r="H180" s="227">
        <f>H177</f>
        <v>0.51900000000000002</v>
      </c>
      <c r="I180" s="223">
        <v>0</v>
      </c>
      <c r="J180" s="223">
        <f>ROUND(I180*H180,2)</f>
        <v>0</v>
      </c>
      <c r="K180" s="228" t="s">
        <v>27</v>
      </c>
      <c r="L180" s="203"/>
      <c r="M180" s="229" t="s">
        <v>25</v>
      </c>
      <c r="N180" s="230" t="s">
        <v>26</v>
      </c>
      <c r="O180" s="231">
        <v>0.45200000000000001</v>
      </c>
      <c r="P180" s="231">
        <f>O180*H180</f>
        <v>0.23458800000000002</v>
      </c>
      <c r="Q180" s="231">
        <v>0</v>
      </c>
      <c r="R180" s="231">
        <f>Q180*H180</f>
        <v>0</v>
      </c>
      <c r="S180" s="231">
        <v>0</v>
      </c>
      <c r="T180" s="232">
        <f>S180*H180</f>
        <v>0</v>
      </c>
      <c r="AR180" s="7" t="s">
        <v>3</v>
      </c>
      <c r="AT180" s="7" t="s">
        <v>2</v>
      </c>
      <c r="AU180" s="7" t="s">
        <v>4</v>
      </c>
      <c r="AY180" s="7" t="s">
        <v>5</v>
      </c>
      <c r="BE180" s="8">
        <f>IF(N180="základní",J180,0)</f>
        <v>0</v>
      </c>
      <c r="BF180" s="8">
        <f>IF(N180="snížená",J180,0)</f>
        <v>0</v>
      </c>
      <c r="BG180" s="8">
        <f>IF(N180="zákl. přenesená",J180,0)</f>
        <v>0</v>
      </c>
      <c r="BH180" s="8">
        <f>IF(N180="sníž. přenesená",J180,0)</f>
        <v>0</v>
      </c>
      <c r="BI180" s="8">
        <f>IF(N180="nulová",J180,0)</f>
        <v>0</v>
      </c>
      <c r="BJ180" s="7" t="s">
        <v>6</v>
      </c>
      <c r="BK180" s="8">
        <f>ROUND(I180*H180,2)</f>
        <v>0</v>
      </c>
      <c r="BL180" s="7" t="s">
        <v>3</v>
      </c>
      <c r="BM180" s="7" t="s">
        <v>19</v>
      </c>
    </row>
    <row r="181" spans="1:65" s="5" customFormat="1" x14ac:dyDescent="0.25">
      <c r="B181" s="121"/>
      <c r="C181" s="97"/>
      <c r="D181" s="341"/>
      <c r="E181" s="319" t="s">
        <v>25</v>
      </c>
      <c r="F181" s="305" t="s">
        <v>240</v>
      </c>
      <c r="G181" s="273"/>
      <c r="H181" s="321"/>
      <c r="I181" s="273"/>
      <c r="J181" s="273"/>
      <c r="K181" s="322"/>
      <c r="L181" s="273"/>
      <c r="M181" s="308"/>
      <c r="N181" s="309"/>
      <c r="O181" s="309"/>
      <c r="P181" s="309"/>
      <c r="Q181" s="309"/>
      <c r="R181" s="309"/>
      <c r="S181" s="309"/>
      <c r="T181" s="310"/>
      <c r="AT181" s="6"/>
      <c r="AU181" s="6"/>
      <c r="AY181" s="6"/>
    </row>
    <row r="182" spans="1:65" s="2" customFormat="1" ht="22.5" customHeight="1" x14ac:dyDescent="0.25">
      <c r="B182" s="117"/>
      <c r="C182" s="96">
        <v>38</v>
      </c>
      <c r="D182" s="225" t="s">
        <v>2</v>
      </c>
      <c r="E182" s="219" t="s">
        <v>37</v>
      </c>
      <c r="F182" s="226" t="s">
        <v>36</v>
      </c>
      <c r="G182" s="221" t="s">
        <v>34</v>
      </c>
      <c r="H182" s="227">
        <f>H180*2</f>
        <v>1.038</v>
      </c>
      <c r="I182" s="223">
        <v>0</v>
      </c>
      <c r="J182" s="223">
        <f>ROUND(I182*H182,2)</f>
        <v>0</v>
      </c>
      <c r="K182" s="228" t="s">
        <v>27</v>
      </c>
      <c r="L182" s="203"/>
      <c r="M182" s="229" t="s">
        <v>25</v>
      </c>
      <c r="N182" s="230" t="s">
        <v>26</v>
      </c>
      <c r="O182" s="231">
        <v>2.8000000000000001E-2</v>
      </c>
      <c r="P182" s="231">
        <f>O182*H182</f>
        <v>2.9064000000000003E-2</v>
      </c>
      <c r="Q182" s="231">
        <v>0</v>
      </c>
      <c r="R182" s="231">
        <f>Q182*H182</f>
        <v>0</v>
      </c>
      <c r="S182" s="231">
        <v>0</v>
      </c>
      <c r="T182" s="232">
        <f>S182*H182</f>
        <v>0</v>
      </c>
      <c r="AR182" s="7" t="s">
        <v>3</v>
      </c>
      <c r="AT182" s="7" t="s">
        <v>2</v>
      </c>
      <c r="AU182" s="7" t="s">
        <v>4</v>
      </c>
      <c r="AY182" s="7" t="s">
        <v>5</v>
      </c>
      <c r="BE182" s="8">
        <f>IF(N182="základní",J182,0)</f>
        <v>0</v>
      </c>
      <c r="BF182" s="8">
        <f>IF(N182="snížená",J182,0)</f>
        <v>0</v>
      </c>
      <c r="BG182" s="8">
        <f>IF(N182="zákl. přenesená",J182,0)</f>
        <v>0</v>
      </c>
      <c r="BH182" s="8">
        <f>IF(N182="sníž. přenesená",J182,0)</f>
        <v>0</v>
      </c>
      <c r="BI182" s="8">
        <f>IF(N182="nulová",J182,0)</f>
        <v>0</v>
      </c>
      <c r="BJ182" s="7" t="s">
        <v>6</v>
      </c>
      <c r="BK182" s="8">
        <f>ROUND(I182*H182,2)</f>
        <v>0</v>
      </c>
      <c r="BL182" s="7" t="s">
        <v>3</v>
      </c>
      <c r="BM182" s="7" t="s">
        <v>20</v>
      </c>
    </row>
    <row r="183" spans="1:65" s="11" customFormat="1" ht="27" x14ac:dyDescent="0.25">
      <c r="B183" s="118"/>
      <c r="C183" s="97"/>
      <c r="D183" s="334"/>
      <c r="E183" s="233" t="s">
        <v>25</v>
      </c>
      <c r="F183" s="234" t="s">
        <v>35</v>
      </c>
      <c r="G183" s="235"/>
      <c r="H183" s="233" t="s">
        <v>25</v>
      </c>
      <c r="I183" s="235"/>
      <c r="J183" s="235"/>
      <c r="K183" s="236"/>
      <c r="L183" s="235"/>
      <c r="M183" s="237"/>
      <c r="N183" s="238"/>
      <c r="O183" s="238"/>
      <c r="P183" s="238"/>
      <c r="Q183" s="238"/>
      <c r="R183" s="238"/>
      <c r="S183" s="238"/>
      <c r="T183" s="239"/>
      <c r="AT183" s="12" t="s">
        <v>8</v>
      </c>
      <c r="AU183" s="12" t="s">
        <v>4</v>
      </c>
      <c r="AV183" s="11" t="s">
        <v>6</v>
      </c>
      <c r="AW183" s="11" t="s">
        <v>9</v>
      </c>
      <c r="AX183" s="11" t="s">
        <v>10</v>
      </c>
      <c r="AY183" s="12" t="s">
        <v>5</v>
      </c>
    </row>
    <row r="184" spans="1:65" s="186" customFormat="1" ht="29.85" customHeight="1" x14ac:dyDescent="0.3">
      <c r="A184" s="200"/>
      <c r="B184" s="386"/>
      <c r="C184" s="401"/>
      <c r="D184" s="387"/>
      <c r="E184" s="387"/>
      <c r="F184" s="388" t="s">
        <v>212</v>
      </c>
      <c r="G184" s="201"/>
      <c r="H184" s="201"/>
      <c r="I184" s="201"/>
      <c r="J184" s="389">
        <f>SUM(J185:J194)</f>
        <v>0</v>
      </c>
      <c r="K184" s="390"/>
      <c r="L184" s="201"/>
      <c r="M184" s="188"/>
      <c r="N184" s="189"/>
      <c r="O184" s="189"/>
      <c r="P184" s="190">
        <f>SUM(P185:P194)</f>
        <v>108.648</v>
      </c>
      <c r="Q184" s="189"/>
      <c r="R184" s="190">
        <f>SUM(R185:R194)</f>
        <v>1.312346</v>
      </c>
      <c r="S184" s="189"/>
      <c r="T184" s="191">
        <f>SUM(T185:T194)</f>
        <v>0</v>
      </c>
      <c r="AR184" s="187" t="s">
        <v>6</v>
      </c>
      <c r="AT184" s="192" t="s">
        <v>21</v>
      </c>
      <c r="AU184" s="192" t="s">
        <v>6</v>
      </c>
      <c r="AY184" s="187" t="s">
        <v>5</v>
      </c>
      <c r="BK184" s="193">
        <f>SUM(BK185:BK194)</f>
        <v>0</v>
      </c>
    </row>
    <row r="185" spans="1:65" s="167" customFormat="1" ht="25.5" customHeight="1" x14ac:dyDescent="0.25">
      <c r="A185" s="359"/>
      <c r="B185" s="391"/>
      <c r="C185" s="96">
        <v>39</v>
      </c>
      <c r="D185" s="225" t="s">
        <v>2</v>
      </c>
      <c r="E185" s="219" t="s">
        <v>213</v>
      </c>
      <c r="F185" s="226" t="s">
        <v>298</v>
      </c>
      <c r="G185" s="221" t="s">
        <v>214</v>
      </c>
      <c r="H185" s="227">
        <v>20</v>
      </c>
      <c r="I185" s="223">
        <v>0</v>
      </c>
      <c r="J185" s="223">
        <f>ROUND(I185*H185,2)</f>
        <v>0</v>
      </c>
      <c r="K185" s="228" t="s">
        <v>25</v>
      </c>
      <c r="L185" s="362"/>
      <c r="M185" s="168" t="s">
        <v>25</v>
      </c>
      <c r="N185" s="169" t="s">
        <v>26</v>
      </c>
      <c r="O185" s="170">
        <v>0.72</v>
      </c>
      <c r="P185" s="170">
        <f>O185*H185</f>
        <v>14.399999999999999</v>
      </c>
      <c r="Q185" s="170">
        <v>1.4E-2</v>
      </c>
      <c r="R185" s="170">
        <f>Q185*H185</f>
        <v>0.28000000000000003</v>
      </c>
      <c r="S185" s="170">
        <v>0</v>
      </c>
      <c r="T185" s="171">
        <f>S185*H185</f>
        <v>0</v>
      </c>
      <c r="AR185" s="172" t="s">
        <v>3</v>
      </c>
      <c r="AT185" s="172" t="s">
        <v>2</v>
      </c>
      <c r="AU185" s="172" t="s">
        <v>4</v>
      </c>
      <c r="AY185" s="172" t="s">
        <v>5</v>
      </c>
      <c r="BE185" s="173">
        <f>IF(N185="základní",J185,0)</f>
        <v>0</v>
      </c>
      <c r="BF185" s="173">
        <f>IF(N185="snížená",J185,0)</f>
        <v>0</v>
      </c>
      <c r="BG185" s="173">
        <f>IF(N185="zákl. přenesená",J185,0)</f>
        <v>0</v>
      </c>
      <c r="BH185" s="173">
        <f>IF(N185="sníž. přenesená",J185,0)</f>
        <v>0</v>
      </c>
      <c r="BI185" s="173">
        <f>IF(N185="nulová",J185,0)</f>
        <v>0</v>
      </c>
      <c r="BJ185" s="172" t="s">
        <v>6</v>
      </c>
      <c r="BK185" s="173">
        <f>ROUND(I185*H185,2)</f>
        <v>0</v>
      </c>
      <c r="BL185" s="172" t="s">
        <v>3</v>
      </c>
      <c r="BM185" s="172" t="s">
        <v>215</v>
      </c>
    </row>
    <row r="186" spans="1:65" s="174" customFormat="1" x14ac:dyDescent="0.25">
      <c r="A186" s="262"/>
      <c r="B186" s="392"/>
      <c r="C186" s="397"/>
      <c r="D186" s="363"/>
      <c r="E186" s="373" t="s">
        <v>25</v>
      </c>
      <c r="F186" s="374" t="s">
        <v>248</v>
      </c>
      <c r="G186" s="264"/>
      <c r="H186" s="373" t="s">
        <v>25</v>
      </c>
      <c r="I186" s="264"/>
      <c r="J186" s="264"/>
      <c r="K186" s="376"/>
      <c r="L186" s="264"/>
      <c r="M186" s="176"/>
      <c r="N186" s="177"/>
      <c r="O186" s="177"/>
      <c r="P186" s="177"/>
      <c r="Q186" s="177"/>
      <c r="R186" s="177"/>
      <c r="S186" s="177"/>
      <c r="T186" s="178"/>
      <c r="AT186" s="175" t="s">
        <v>8</v>
      </c>
      <c r="AU186" s="175" t="s">
        <v>4</v>
      </c>
      <c r="AV186" s="174" t="s">
        <v>6</v>
      </c>
      <c r="AW186" s="174" t="s">
        <v>9</v>
      </c>
      <c r="AX186" s="174" t="s">
        <v>10</v>
      </c>
      <c r="AY186" s="175" t="s">
        <v>5</v>
      </c>
    </row>
    <row r="187" spans="1:65" s="167" customFormat="1" ht="38.25" customHeight="1" x14ac:dyDescent="0.25">
      <c r="A187" s="359"/>
      <c r="B187" s="391"/>
      <c r="C187" s="402">
        <v>40</v>
      </c>
      <c r="D187" s="352" t="s">
        <v>11</v>
      </c>
      <c r="E187" s="353" t="s">
        <v>216</v>
      </c>
      <c r="F187" s="354" t="s">
        <v>299</v>
      </c>
      <c r="G187" s="355" t="s">
        <v>214</v>
      </c>
      <c r="H187" s="356">
        <v>20</v>
      </c>
      <c r="I187" s="357">
        <v>0</v>
      </c>
      <c r="J187" s="357">
        <f>ROUND(I187*H187,2)</f>
        <v>0</v>
      </c>
      <c r="K187" s="393" t="s">
        <v>25</v>
      </c>
      <c r="L187" s="413"/>
      <c r="M187" s="194" t="s">
        <v>25</v>
      </c>
      <c r="N187" s="195" t="s">
        <v>26</v>
      </c>
      <c r="O187" s="170">
        <v>0</v>
      </c>
      <c r="P187" s="170">
        <f>O187*H187</f>
        <v>0</v>
      </c>
      <c r="Q187" s="170">
        <v>5.1499999999999997E-2</v>
      </c>
      <c r="R187" s="170">
        <f>Q187*H187</f>
        <v>1.03</v>
      </c>
      <c r="S187" s="170">
        <v>0</v>
      </c>
      <c r="T187" s="171">
        <f>S187*H187</f>
        <v>0</v>
      </c>
      <c r="AR187" s="172" t="s">
        <v>12</v>
      </c>
      <c r="AT187" s="172" t="s">
        <v>11</v>
      </c>
      <c r="AU187" s="172" t="s">
        <v>4</v>
      </c>
      <c r="AY187" s="172" t="s">
        <v>5</v>
      </c>
      <c r="BE187" s="173">
        <f>IF(N187="základní",J187,0)</f>
        <v>0</v>
      </c>
      <c r="BF187" s="173">
        <f>IF(N187="snížená",J187,0)</f>
        <v>0</v>
      </c>
      <c r="BG187" s="173">
        <f>IF(N187="zákl. přenesená",J187,0)</f>
        <v>0</v>
      </c>
      <c r="BH187" s="173">
        <f>IF(N187="sníž. přenesená",J187,0)</f>
        <v>0</v>
      </c>
      <c r="BI187" s="173">
        <f>IF(N187="nulová",J187,0)</f>
        <v>0</v>
      </c>
      <c r="BJ187" s="172" t="s">
        <v>6</v>
      </c>
      <c r="BK187" s="173">
        <f>ROUND(I187*H187,2)</f>
        <v>0</v>
      </c>
      <c r="BL187" s="172" t="s">
        <v>3</v>
      </c>
      <c r="BM187" s="172" t="s">
        <v>217</v>
      </c>
    </row>
    <row r="188" spans="1:65" s="167" customFormat="1" ht="25.5" customHeight="1" x14ac:dyDescent="0.25">
      <c r="A188" s="359"/>
      <c r="B188" s="391"/>
      <c r="C188" s="398">
        <v>41</v>
      </c>
      <c r="D188" s="335" t="s">
        <v>2</v>
      </c>
      <c r="E188" s="336" t="s">
        <v>218</v>
      </c>
      <c r="F188" s="337" t="s">
        <v>219</v>
      </c>
      <c r="G188" s="338" t="s">
        <v>32</v>
      </c>
      <c r="H188" s="339">
        <v>204</v>
      </c>
      <c r="I188" s="340">
        <v>0</v>
      </c>
      <c r="J188" s="340">
        <f>ROUND(I188*H188,2)</f>
        <v>0</v>
      </c>
      <c r="K188" s="378" t="s">
        <v>25</v>
      </c>
      <c r="L188" s="362"/>
      <c r="M188" s="168" t="s">
        <v>25</v>
      </c>
      <c r="N188" s="169" t="s">
        <v>26</v>
      </c>
      <c r="O188" s="170">
        <v>0.46200000000000002</v>
      </c>
      <c r="P188" s="170">
        <f>O188*H188</f>
        <v>94.248000000000005</v>
      </c>
      <c r="Q188" s="170">
        <v>0</v>
      </c>
      <c r="R188" s="170">
        <f>Q188*H188</f>
        <v>0</v>
      </c>
      <c r="S188" s="170">
        <v>0</v>
      </c>
      <c r="T188" s="171">
        <f>S188*H188</f>
        <v>0</v>
      </c>
      <c r="AR188" s="172" t="s">
        <v>3</v>
      </c>
      <c r="AT188" s="172" t="s">
        <v>2</v>
      </c>
      <c r="AU188" s="172" t="s">
        <v>4</v>
      </c>
      <c r="AY188" s="172" t="s">
        <v>5</v>
      </c>
      <c r="BE188" s="173">
        <f>IF(N188="základní",J188,0)</f>
        <v>0</v>
      </c>
      <c r="BF188" s="173">
        <f>IF(N188="snížená",J188,0)</f>
        <v>0</v>
      </c>
      <c r="BG188" s="173">
        <f>IF(N188="zákl. přenesená",J188,0)</f>
        <v>0</v>
      </c>
      <c r="BH188" s="173">
        <f>IF(N188="sníž. přenesená",J188,0)</f>
        <v>0</v>
      </c>
      <c r="BI188" s="173">
        <f>IF(N188="nulová",J188,0)</f>
        <v>0</v>
      </c>
      <c r="BJ188" s="172" t="s">
        <v>6</v>
      </c>
      <c r="BK188" s="173">
        <f>ROUND(I188*H188,2)</f>
        <v>0</v>
      </c>
      <c r="BL188" s="172" t="s">
        <v>3</v>
      </c>
      <c r="BM188" s="172" t="s">
        <v>220</v>
      </c>
    </row>
    <row r="189" spans="1:65" s="174" customFormat="1" x14ac:dyDescent="0.25">
      <c r="A189" s="262"/>
      <c r="B189" s="392"/>
      <c r="C189" s="411"/>
      <c r="D189" s="363"/>
      <c r="E189" s="373" t="s">
        <v>25</v>
      </c>
      <c r="F189" s="374" t="s">
        <v>271</v>
      </c>
      <c r="G189" s="264"/>
      <c r="H189" s="373" t="s">
        <v>25</v>
      </c>
      <c r="I189" s="264"/>
      <c r="J189" s="264"/>
      <c r="K189" s="376"/>
      <c r="L189" s="264"/>
      <c r="M189" s="176"/>
      <c r="N189" s="177"/>
      <c r="O189" s="177"/>
      <c r="P189" s="177"/>
      <c r="Q189" s="177"/>
      <c r="R189" s="177"/>
      <c r="S189" s="177"/>
      <c r="T189" s="178"/>
      <c r="AT189" s="175" t="s">
        <v>8</v>
      </c>
      <c r="AU189" s="175" t="s">
        <v>4</v>
      </c>
      <c r="AV189" s="174" t="s">
        <v>6</v>
      </c>
      <c r="AW189" s="174" t="s">
        <v>9</v>
      </c>
      <c r="AX189" s="174" t="s">
        <v>10</v>
      </c>
      <c r="AY189" s="175" t="s">
        <v>5</v>
      </c>
    </row>
    <row r="190" spans="1:65" s="167" customFormat="1" ht="38.25" customHeight="1" x14ac:dyDescent="0.25">
      <c r="A190" s="359"/>
      <c r="B190" s="391"/>
      <c r="C190" s="402">
        <v>42</v>
      </c>
      <c r="D190" s="352" t="s">
        <v>11</v>
      </c>
      <c r="E190" s="353" t="s">
        <v>222</v>
      </c>
      <c r="F190" s="354" t="s">
        <v>286</v>
      </c>
      <c r="G190" s="355" t="s">
        <v>0</v>
      </c>
      <c r="H190" s="356">
        <v>204</v>
      </c>
      <c r="I190" s="357">
        <v>0</v>
      </c>
      <c r="J190" s="357">
        <f>ROUND(I190*H190,2)</f>
        <v>0</v>
      </c>
      <c r="K190" s="393" t="s">
        <v>25</v>
      </c>
      <c r="L190" s="413"/>
      <c r="M190" s="194"/>
      <c r="N190" s="195"/>
      <c r="O190" s="170"/>
      <c r="P190" s="170"/>
      <c r="Q190" s="170"/>
      <c r="R190" s="170"/>
      <c r="S190" s="170"/>
      <c r="T190" s="171"/>
      <c r="V190" s="370"/>
      <c r="AR190" s="172" t="s">
        <v>12</v>
      </c>
      <c r="AT190" s="172" t="s">
        <v>11</v>
      </c>
      <c r="AU190" s="172" t="s">
        <v>4</v>
      </c>
      <c r="AY190" s="172" t="s">
        <v>5</v>
      </c>
      <c r="BE190" s="173">
        <f>IF(N190="základní",J190,0)</f>
        <v>0</v>
      </c>
      <c r="BF190" s="173">
        <f>IF(N190="snížená",J190,0)</f>
        <v>0</v>
      </c>
      <c r="BG190" s="173">
        <f>IF(N190="zákl. přenesená",J190,0)</f>
        <v>0</v>
      </c>
      <c r="BH190" s="173">
        <f>IF(N190="sníž. přenesená",J190,0)</f>
        <v>0</v>
      </c>
      <c r="BI190" s="173">
        <f>IF(N190="nulová",J190,0)</f>
        <v>0</v>
      </c>
      <c r="BJ190" s="172" t="s">
        <v>6</v>
      </c>
      <c r="BK190" s="173">
        <f>ROUND(I190*H190,2)</f>
        <v>0</v>
      </c>
      <c r="BL190" s="172" t="s">
        <v>3</v>
      </c>
      <c r="BM190" s="172" t="s">
        <v>223</v>
      </c>
    </row>
    <row r="191" spans="1:65" s="174" customFormat="1" x14ac:dyDescent="0.25">
      <c r="A191" s="262"/>
      <c r="B191" s="392"/>
      <c r="C191" s="397"/>
      <c r="D191" s="363"/>
      <c r="E191" s="373" t="s">
        <v>25</v>
      </c>
      <c r="F191" s="374" t="s">
        <v>270</v>
      </c>
      <c r="G191" s="264"/>
      <c r="H191" s="373" t="s">
        <v>25</v>
      </c>
      <c r="I191" s="264"/>
      <c r="J191" s="264"/>
      <c r="K191" s="376"/>
      <c r="L191" s="264"/>
      <c r="M191" s="176"/>
      <c r="N191" s="177"/>
      <c r="O191" s="177"/>
      <c r="P191" s="177"/>
      <c r="Q191" s="177"/>
      <c r="R191" s="177"/>
      <c r="S191" s="177"/>
      <c r="T191" s="178"/>
      <c r="AT191" s="175" t="s">
        <v>8</v>
      </c>
      <c r="AU191" s="175" t="s">
        <v>4</v>
      </c>
      <c r="AV191" s="174" t="s">
        <v>6</v>
      </c>
      <c r="AW191" s="174" t="s">
        <v>9</v>
      </c>
      <c r="AX191" s="174" t="s">
        <v>10</v>
      </c>
      <c r="AY191" s="175" t="s">
        <v>5</v>
      </c>
    </row>
    <row r="192" spans="1:65" s="167" customFormat="1" ht="25.5" customHeight="1" x14ac:dyDescent="0.25">
      <c r="A192" s="359"/>
      <c r="B192" s="391"/>
      <c r="C192" s="402">
        <v>43</v>
      </c>
      <c r="D192" s="352" t="s">
        <v>11</v>
      </c>
      <c r="E192" s="353" t="s">
        <v>224</v>
      </c>
      <c r="F192" s="354" t="s">
        <v>225</v>
      </c>
      <c r="G192" s="355" t="s">
        <v>32</v>
      </c>
      <c r="H192" s="356">
        <f>H194</f>
        <v>234.6</v>
      </c>
      <c r="I192" s="357">
        <v>0</v>
      </c>
      <c r="J192" s="357">
        <f>ROUND(I192*H192,2)</f>
        <v>0</v>
      </c>
      <c r="K192" s="393" t="s">
        <v>25</v>
      </c>
      <c r="L192" s="371"/>
      <c r="M192" s="194" t="s">
        <v>25</v>
      </c>
      <c r="N192" s="195" t="s">
        <v>26</v>
      </c>
      <c r="O192" s="170">
        <v>0</v>
      </c>
      <c r="P192" s="170">
        <f>O192*H192</f>
        <v>0</v>
      </c>
      <c r="Q192" s="170">
        <v>1.0000000000000001E-5</v>
      </c>
      <c r="R192" s="170">
        <f>Q192*H192</f>
        <v>2.346E-3</v>
      </c>
      <c r="S192" s="170">
        <v>0</v>
      </c>
      <c r="T192" s="171">
        <f>S192*H192</f>
        <v>0</v>
      </c>
      <c r="AR192" s="172" t="s">
        <v>12</v>
      </c>
      <c r="AT192" s="172" t="s">
        <v>11</v>
      </c>
      <c r="AU192" s="172" t="s">
        <v>4</v>
      </c>
      <c r="AY192" s="172" t="s">
        <v>5</v>
      </c>
      <c r="BE192" s="173">
        <f>IF(N192="základní",J192,0)</f>
        <v>0</v>
      </c>
      <c r="BF192" s="173">
        <f>IF(N192="snížená",J192,0)</f>
        <v>0</v>
      </c>
      <c r="BG192" s="173">
        <f>IF(N192="zákl. přenesená",J192,0)</f>
        <v>0</v>
      </c>
      <c r="BH192" s="173">
        <f>IF(N192="sníž. přenesená",J192,0)</f>
        <v>0</v>
      </c>
      <c r="BI192" s="173">
        <f>IF(N192="nulová",J192,0)</f>
        <v>0</v>
      </c>
      <c r="BJ192" s="172" t="s">
        <v>6</v>
      </c>
      <c r="BK192" s="173">
        <f>ROUND(I192*H192,2)</f>
        <v>0</v>
      </c>
      <c r="BL192" s="172" t="s">
        <v>3</v>
      </c>
      <c r="BM192" s="172" t="s">
        <v>226</v>
      </c>
    </row>
    <row r="193" spans="1:65" s="174" customFormat="1" x14ac:dyDescent="0.25">
      <c r="A193" s="262"/>
      <c r="B193" s="392"/>
      <c r="C193" s="397"/>
      <c r="D193" s="363"/>
      <c r="E193" s="373" t="s">
        <v>25</v>
      </c>
      <c r="F193" s="374" t="s">
        <v>268</v>
      </c>
      <c r="G193" s="264"/>
      <c r="H193" s="373" t="s">
        <v>25</v>
      </c>
      <c r="I193" s="264"/>
      <c r="J193" s="264"/>
      <c r="K193" s="376"/>
      <c r="L193" s="264"/>
      <c r="M193" s="176"/>
      <c r="N193" s="177"/>
      <c r="O193" s="177"/>
      <c r="P193" s="177"/>
      <c r="Q193" s="177"/>
      <c r="R193" s="177"/>
      <c r="S193" s="177"/>
      <c r="T193" s="178"/>
      <c r="AT193" s="175" t="s">
        <v>8</v>
      </c>
      <c r="AU193" s="175" t="s">
        <v>4</v>
      </c>
      <c r="AV193" s="174" t="s">
        <v>6</v>
      </c>
      <c r="AW193" s="174" t="s">
        <v>9</v>
      </c>
      <c r="AX193" s="174" t="s">
        <v>10</v>
      </c>
      <c r="AY193" s="175" t="s">
        <v>5</v>
      </c>
    </row>
    <row r="194" spans="1:65" s="179" customFormat="1" x14ac:dyDescent="0.25">
      <c r="A194" s="266"/>
      <c r="B194" s="394"/>
      <c r="C194" s="399"/>
      <c r="D194" s="363"/>
      <c r="E194" s="380" t="s">
        <v>25</v>
      </c>
      <c r="F194" s="286" t="s">
        <v>269</v>
      </c>
      <c r="G194" s="268"/>
      <c r="H194" s="287">
        <f>204*1.15</f>
        <v>234.6</v>
      </c>
      <c r="I194" s="268"/>
      <c r="J194" s="268"/>
      <c r="K194" s="381"/>
      <c r="L194" s="268"/>
      <c r="M194" s="181"/>
      <c r="N194" s="182"/>
      <c r="O194" s="182"/>
      <c r="P194" s="182"/>
      <c r="Q194" s="182"/>
      <c r="R194" s="182"/>
      <c r="S194" s="182"/>
      <c r="T194" s="183"/>
      <c r="AT194" s="180" t="s">
        <v>8</v>
      </c>
      <c r="AU194" s="180" t="s">
        <v>4</v>
      </c>
      <c r="AV194" s="179" t="s">
        <v>4</v>
      </c>
      <c r="AW194" s="179" t="s">
        <v>9</v>
      </c>
      <c r="AX194" s="179" t="s">
        <v>6</v>
      </c>
      <c r="AY194" s="180" t="s">
        <v>5</v>
      </c>
    </row>
    <row r="195" spans="1:65" s="179" customFormat="1" ht="27" x14ac:dyDescent="0.25">
      <c r="A195" s="266"/>
      <c r="B195" s="394"/>
      <c r="C195" s="96">
        <v>44</v>
      </c>
      <c r="D195" s="225" t="s">
        <v>2</v>
      </c>
      <c r="E195" s="219" t="s">
        <v>182</v>
      </c>
      <c r="F195" s="226" t="s">
        <v>296</v>
      </c>
      <c r="G195" s="221" t="s">
        <v>1</v>
      </c>
      <c r="H195" s="227">
        <v>20</v>
      </c>
      <c r="I195" s="223">
        <v>0</v>
      </c>
      <c r="J195" s="223">
        <f>H195*I195</f>
        <v>0</v>
      </c>
      <c r="K195" s="228"/>
      <c r="L195" s="399"/>
      <c r="M195" s="182"/>
      <c r="N195" s="182"/>
      <c r="O195" s="182"/>
      <c r="P195" s="182"/>
      <c r="Q195" s="182"/>
      <c r="R195" s="182"/>
      <c r="S195" s="182"/>
      <c r="T195" s="182"/>
      <c r="AT195" s="180"/>
      <c r="AU195" s="180"/>
      <c r="AY195" s="180"/>
    </row>
    <row r="196" spans="1:65" s="13" customFormat="1" ht="29.85" customHeight="1" x14ac:dyDescent="0.3">
      <c r="B196" s="115"/>
      <c r="C196" s="98"/>
      <c r="D196" s="209"/>
      <c r="E196" s="209"/>
      <c r="F196" s="342" t="s">
        <v>31</v>
      </c>
      <c r="G196" s="210"/>
      <c r="H196" s="210"/>
      <c r="I196" s="210"/>
      <c r="J196" s="368">
        <f>SUM(J197:J213)</f>
        <v>0</v>
      </c>
      <c r="K196" s="212"/>
      <c r="L196" s="210"/>
      <c r="M196" s="214"/>
      <c r="N196" s="215"/>
      <c r="O196" s="215"/>
      <c r="P196" s="216">
        <f>SUM(P197:P204)</f>
        <v>22.615183460000004</v>
      </c>
      <c r="Q196" s="215"/>
      <c r="R196" s="216">
        <f>SUM(R197:R204)</f>
        <v>0</v>
      </c>
      <c r="S196" s="215"/>
      <c r="T196" s="217">
        <f>SUM(T197:T204)</f>
        <v>0</v>
      </c>
      <c r="AR196" s="15" t="s">
        <v>6</v>
      </c>
      <c r="AT196" s="16" t="s">
        <v>21</v>
      </c>
      <c r="AU196" s="16" t="s">
        <v>6</v>
      </c>
      <c r="AY196" s="15" t="s">
        <v>5</v>
      </c>
      <c r="BK196" s="14">
        <f>SUM(BK197:BK204)</f>
        <v>0</v>
      </c>
    </row>
    <row r="197" spans="1:65" s="2" customFormat="1" ht="39" customHeight="1" x14ac:dyDescent="0.25">
      <c r="B197" s="117"/>
      <c r="C197" s="96">
        <v>44</v>
      </c>
      <c r="D197" s="225" t="s">
        <v>2</v>
      </c>
      <c r="E197" s="219" t="s">
        <v>30</v>
      </c>
      <c r="F197" s="226" t="s">
        <v>187</v>
      </c>
      <c r="G197" s="221" t="s">
        <v>28</v>
      </c>
      <c r="H197" s="227">
        <f>H198</f>
        <v>9.9760000000000009</v>
      </c>
      <c r="I197" s="223">
        <v>0</v>
      </c>
      <c r="J197" s="223">
        <f>ROUND(I197*H197,2)</f>
        <v>0</v>
      </c>
      <c r="K197" s="228" t="s">
        <v>27</v>
      </c>
      <c r="L197" s="203"/>
      <c r="M197" s="229" t="s">
        <v>25</v>
      </c>
      <c r="N197" s="230" t="s">
        <v>26</v>
      </c>
      <c r="O197" s="231">
        <v>2.0030000000000001</v>
      </c>
      <c r="P197" s="231">
        <f>O197*H197</f>
        <v>19.981928000000003</v>
      </c>
      <c r="Q197" s="231">
        <v>0</v>
      </c>
      <c r="R197" s="231">
        <f>Q197*H197</f>
        <v>0</v>
      </c>
      <c r="S197" s="231">
        <v>0</v>
      </c>
      <c r="T197" s="232">
        <f>S197*H197</f>
        <v>0</v>
      </c>
      <c r="AR197" s="7" t="s">
        <v>3</v>
      </c>
      <c r="AT197" s="7" t="s">
        <v>2</v>
      </c>
      <c r="AU197" s="7" t="s">
        <v>4</v>
      </c>
      <c r="AY197" s="7" t="s">
        <v>5</v>
      </c>
      <c r="BE197" s="8">
        <f>IF(N197="základní",J197,0)</f>
        <v>0</v>
      </c>
      <c r="BF197" s="8">
        <f>IF(N197="snížená",J197,0)</f>
        <v>0</v>
      </c>
      <c r="BG197" s="8">
        <f>IF(N197="zákl. přenesená",J197,0)</f>
        <v>0</v>
      </c>
      <c r="BH197" s="8">
        <f>IF(N197="sníž. přenesená",J197,0)</f>
        <v>0</v>
      </c>
      <c r="BI197" s="8">
        <f>IF(N197="nulová",J197,0)</f>
        <v>0</v>
      </c>
      <c r="BJ197" s="7" t="s">
        <v>6</v>
      </c>
      <c r="BK197" s="8">
        <f>ROUND(I197*H197,2)</f>
        <v>0</v>
      </c>
      <c r="BL197" s="7" t="s">
        <v>3</v>
      </c>
      <c r="BM197" s="7" t="s">
        <v>22</v>
      </c>
    </row>
    <row r="198" spans="1:65" s="11" customFormat="1" x14ac:dyDescent="0.25">
      <c r="B198" s="118"/>
      <c r="C198" s="97"/>
      <c r="D198" s="334"/>
      <c r="E198" s="233" t="s">
        <v>25</v>
      </c>
      <c r="F198" s="320" t="s">
        <v>156</v>
      </c>
      <c r="G198" s="235"/>
      <c r="H198" s="311">
        <f>H103*1.6</f>
        <v>9.9760000000000009</v>
      </c>
      <c r="I198" s="235"/>
      <c r="J198" s="235"/>
      <c r="K198" s="236"/>
      <c r="L198" s="235"/>
      <c r="M198" s="237"/>
      <c r="N198" s="238"/>
      <c r="O198" s="238"/>
      <c r="P198" s="238"/>
      <c r="Q198" s="238"/>
      <c r="R198" s="238"/>
      <c r="S198" s="238"/>
      <c r="T198" s="239"/>
      <c r="AT198" s="12" t="s">
        <v>8</v>
      </c>
      <c r="AU198" s="12" t="s">
        <v>4</v>
      </c>
      <c r="AV198" s="11" t="s">
        <v>6</v>
      </c>
      <c r="AW198" s="11" t="s">
        <v>9</v>
      </c>
      <c r="AX198" s="11" t="s">
        <v>10</v>
      </c>
      <c r="AY198" s="12" t="s">
        <v>5</v>
      </c>
    </row>
    <row r="199" spans="1:65" s="2" customFormat="1" ht="31.5" customHeight="1" x14ac:dyDescent="0.25">
      <c r="B199" s="117"/>
      <c r="C199" s="96">
        <v>45</v>
      </c>
      <c r="D199" s="225" t="s">
        <v>2</v>
      </c>
      <c r="E199" s="219" t="s">
        <v>29</v>
      </c>
      <c r="F199" s="226" t="s">
        <v>162</v>
      </c>
      <c r="G199" s="221" t="s">
        <v>28</v>
      </c>
      <c r="H199" s="227">
        <f>SUM(H200:H203)</f>
        <v>39.897809999999993</v>
      </c>
      <c r="I199" s="223">
        <v>0</v>
      </c>
      <c r="J199" s="223">
        <f>ROUND(I199*H199,2)</f>
        <v>0</v>
      </c>
      <c r="K199" s="228" t="s">
        <v>27</v>
      </c>
      <c r="L199" s="203"/>
      <c r="M199" s="229" t="s">
        <v>25</v>
      </c>
      <c r="N199" s="230" t="s">
        <v>26</v>
      </c>
      <c r="O199" s="231">
        <v>6.6000000000000003E-2</v>
      </c>
      <c r="P199" s="231">
        <f>O199*H199</f>
        <v>2.6332554599999995</v>
      </c>
      <c r="Q199" s="231">
        <v>0</v>
      </c>
      <c r="R199" s="231">
        <f>Q199*H199</f>
        <v>0</v>
      </c>
      <c r="S199" s="231">
        <v>0</v>
      </c>
      <c r="T199" s="232">
        <f>S199*H199</f>
        <v>0</v>
      </c>
      <c r="AR199" s="7" t="s">
        <v>3</v>
      </c>
      <c r="AT199" s="7" t="s">
        <v>2</v>
      </c>
      <c r="AU199" s="7" t="s">
        <v>4</v>
      </c>
      <c r="AY199" s="7" t="s">
        <v>5</v>
      </c>
      <c r="BE199" s="8">
        <f>IF(N199="základní",J199,0)</f>
        <v>0</v>
      </c>
      <c r="BF199" s="8">
        <f>IF(N199="snížená",J199,0)</f>
        <v>0</v>
      </c>
      <c r="BG199" s="8">
        <f>IF(N199="zákl. přenesená",J199,0)</f>
        <v>0</v>
      </c>
      <c r="BH199" s="8">
        <f>IF(N199="sníž. přenesená",J199,0)</f>
        <v>0</v>
      </c>
      <c r="BI199" s="8">
        <f>IF(N199="nulová",J199,0)</f>
        <v>0</v>
      </c>
      <c r="BJ199" s="7" t="s">
        <v>6</v>
      </c>
      <c r="BK199" s="8">
        <f>ROUND(I199*H199,2)</f>
        <v>0</v>
      </c>
      <c r="BL199" s="7" t="s">
        <v>3</v>
      </c>
      <c r="BM199" s="7" t="s">
        <v>23</v>
      </c>
    </row>
    <row r="200" spans="1:65" s="5" customFormat="1" x14ac:dyDescent="0.25">
      <c r="B200" s="121"/>
      <c r="C200" s="97"/>
      <c r="D200" s="334"/>
      <c r="E200" s="304" t="s">
        <v>25</v>
      </c>
      <c r="F200" s="320" t="s">
        <v>155</v>
      </c>
      <c r="G200" s="306"/>
      <c r="H200" s="311">
        <f>H159</f>
        <v>2.6028100000000003</v>
      </c>
      <c r="I200" s="306"/>
      <c r="J200" s="306"/>
      <c r="K200" s="307"/>
      <c r="L200" s="306"/>
      <c r="M200" s="308"/>
      <c r="N200" s="309"/>
      <c r="O200" s="309"/>
      <c r="P200" s="309"/>
      <c r="Q200" s="309"/>
      <c r="R200" s="309"/>
      <c r="S200" s="309"/>
      <c r="T200" s="310"/>
      <c r="AT200" s="6" t="s">
        <v>8</v>
      </c>
      <c r="AU200" s="6" t="s">
        <v>4</v>
      </c>
      <c r="AV200" s="5" t="s">
        <v>4</v>
      </c>
      <c r="AW200" s="5" t="s">
        <v>9</v>
      </c>
      <c r="AX200" s="5" t="s">
        <v>10</v>
      </c>
      <c r="AY200" s="6" t="s">
        <v>5</v>
      </c>
    </row>
    <row r="201" spans="1:65" s="5" customFormat="1" x14ac:dyDescent="0.25">
      <c r="B201" s="121"/>
      <c r="C201" s="97"/>
      <c r="D201" s="334"/>
      <c r="E201" s="304"/>
      <c r="F201" s="320" t="s">
        <v>287</v>
      </c>
      <c r="G201" s="306"/>
      <c r="H201" s="311">
        <f>H155</f>
        <v>36.1</v>
      </c>
      <c r="I201" s="306"/>
      <c r="J201" s="306"/>
      <c r="K201" s="307"/>
      <c r="L201" s="306"/>
      <c r="M201" s="308"/>
      <c r="N201" s="309"/>
      <c r="O201" s="309"/>
      <c r="P201" s="309"/>
      <c r="Q201" s="309"/>
      <c r="R201" s="309"/>
      <c r="S201" s="309"/>
      <c r="T201" s="310"/>
      <c r="AT201" s="6"/>
      <c r="AU201" s="6"/>
      <c r="AY201" s="6"/>
    </row>
    <row r="202" spans="1:65" s="5" customFormat="1" x14ac:dyDescent="0.25">
      <c r="B202" s="121"/>
      <c r="C202" s="97"/>
      <c r="D202" s="334"/>
      <c r="E202" s="304"/>
      <c r="F202" s="320" t="s">
        <v>288</v>
      </c>
      <c r="G202" s="306"/>
      <c r="H202" s="311">
        <f>H156</f>
        <v>0.53200000000000003</v>
      </c>
      <c r="I202" s="306"/>
      <c r="J202" s="306"/>
      <c r="K202" s="307"/>
      <c r="L202" s="306"/>
      <c r="M202" s="308"/>
      <c r="N202" s="309"/>
      <c r="O202" s="309"/>
      <c r="P202" s="309"/>
      <c r="Q202" s="309"/>
      <c r="R202" s="309"/>
      <c r="S202" s="309"/>
      <c r="T202" s="310"/>
      <c r="AT202" s="6"/>
      <c r="AU202" s="6"/>
      <c r="AY202" s="6"/>
    </row>
    <row r="203" spans="1:65" s="5" customFormat="1" x14ac:dyDescent="0.25">
      <c r="B203" s="121"/>
      <c r="C203" s="97"/>
      <c r="D203" s="334"/>
      <c r="E203" s="304" t="s">
        <v>25</v>
      </c>
      <c r="F203" s="320" t="s">
        <v>185</v>
      </c>
      <c r="G203" s="306"/>
      <c r="H203" s="311">
        <f>H151/6</f>
        <v>0.66299999999999992</v>
      </c>
      <c r="I203" s="306"/>
      <c r="J203" s="306"/>
      <c r="K203" s="307"/>
      <c r="L203" s="306"/>
      <c r="M203" s="308"/>
      <c r="N203" s="309"/>
      <c r="O203" s="309"/>
      <c r="P203" s="309"/>
      <c r="Q203" s="309"/>
      <c r="R203" s="309"/>
      <c r="S203" s="309"/>
      <c r="T203" s="310"/>
      <c r="AT203" s="6" t="s">
        <v>8</v>
      </c>
      <c r="AU203" s="6" t="s">
        <v>4</v>
      </c>
      <c r="AV203" s="5" t="s">
        <v>4</v>
      </c>
      <c r="AW203" s="5" t="s">
        <v>9</v>
      </c>
      <c r="AX203" s="5" t="s">
        <v>10</v>
      </c>
      <c r="AY203" s="6" t="s">
        <v>5</v>
      </c>
    </row>
    <row r="204" spans="1:65" s="3" customFormat="1" x14ac:dyDescent="0.25">
      <c r="B204" s="120"/>
      <c r="C204" s="400"/>
      <c r="D204" s="363"/>
      <c r="E204" s="383" t="s">
        <v>25</v>
      </c>
      <c r="F204" s="241" t="s">
        <v>24</v>
      </c>
      <c r="G204" s="241"/>
      <c r="H204" s="277">
        <f>SUM(H200:H203)</f>
        <v>39.897809999999993</v>
      </c>
      <c r="I204" s="271"/>
      <c r="J204" s="271"/>
      <c r="K204" s="251"/>
      <c r="L204" s="249"/>
      <c r="M204" s="327"/>
      <c r="N204" s="328"/>
      <c r="O204" s="328"/>
      <c r="P204" s="328"/>
      <c r="Q204" s="328"/>
      <c r="R204" s="328"/>
      <c r="S204" s="328"/>
      <c r="T204" s="329"/>
      <c r="AT204" s="4" t="s">
        <v>8</v>
      </c>
      <c r="AU204" s="4" t="s">
        <v>4</v>
      </c>
      <c r="AV204" s="3" t="s">
        <v>3</v>
      </c>
      <c r="AW204" s="3" t="s">
        <v>9</v>
      </c>
      <c r="AX204" s="3" t="s">
        <v>6</v>
      </c>
      <c r="AY204" s="4" t="s">
        <v>5</v>
      </c>
    </row>
    <row r="205" spans="1:65" s="62" customFormat="1" ht="31.5" customHeight="1" x14ac:dyDescent="0.25">
      <c r="B205" s="117"/>
      <c r="C205" s="96">
        <v>46</v>
      </c>
      <c r="D205" s="225" t="s">
        <v>2</v>
      </c>
      <c r="E205" s="219" t="s">
        <v>163</v>
      </c>
      <c r="F205" s="220" t="s">
        <v>164</v>
      </c>
      <c r="G205" s="221" t="s">
        <v>28</v>
      </c>
      <c r="H205" s="227">
        <f>H210</f>
        <v>398.97809999999998</v>
      </c>
      <c r="I205" s="223">
        <v>0</v>
      </c>
      <c r="J205" s="223">
        <f>ROUND(I205*H205,2)</f>
        <v>0</v>
      </c>
      <c r="K205" s="228" t="s">
        <v>27</v>
      </c>
      <c r="L205" s="203"/>
      <c r="M205" s="229" t="s">
        <v>25</v>
      </c>
      <c r="N205" s="230" t="s">
        <v>26</v>
      </c>
      <c r="O205" s="231">
        <v>6.6000000000000003E-2</v>
      </c>
      <c r="P205" s="231">
        <f>O205*H205</f>
        <v>26.332554600000002</v>
      </c>
      <c r="Q205" s="231">
        <v>0</v>
      </c>
      <c r="R205" s="231">
        <f>Q205*H205</f>
        <v>0</v>
      </c>
      <c r="S205" s="231">
        <v>0</v>
      </c>
      <c r="T205" s="232">
        <f>S205*H205</f>
        <v>0</v>
      </c>
      <c r="AR205" s="7" t="s">
        <v>3</v>
      </c>
      <c r="AT205" s="7" t="s">
        <v>2</v>
      </c>
      <c r="AU205" s="7" t="s">
        <v>4</v>
      </c>
      <c r="AY205" s="7" t="s">
        <v>5</v>
      </c>
      <c r="BE205" s="8">
        <f>IF(N205="základní",J205,0)</f>
        <v>0</v>
      </c>
      <c r="BF205" s="8">
        <f>IF(N205="snížená",J205,0)</f>
        <v>0</v>
      </c>
      <c r="BG205" s="8">
        <f>IF(N205="zákl. přenesená",J205,0)</f>
        <v>0</v>
      </c>
      <c r="BH205" s="8">
        <f>IF(N205="sníž. přenesená",J205,0)</f>
        <v>0</v>
      </c>
      <c r="BI205" s="8">
        <f>IF(N205="nulová",J205,0)</f>
        <v>0</v>
      </c>
      <c r="BJ205" s="7" t="s">
        <v>6</v>
      </c>
      <c r="BK205" s="8">
        <f>ROUND(I205*H205,2)</f>
        <v>0</v>
      </c>
      <c r="BL205" s="7" t="s">
        <v>3</v>
      </c>
      <c r="BM205" s="7" t="s">
        <v>23</v>
      </c>
    </row>
    <row r="206" spans="1:65" s="5" customFormat="1" x14ac:dyDescent="0.25">
      <c r="B206" s="121"/>
      <c r="C206" s="97"/>
      <c r="D206" s="334"/>
      <c r="E206" s="304" t="s">
        <v>25</v>
      </c>
      <c r="F206" s="320" t="s">
        <v>155</v>
      </c>
      <c r="G206" s="306"/>
      <c r="H206" s="311">
        <f>H200*10</f>
        <v>26.028100000000002</v>
      </c>
      <c r="I206" s="306"/>
      <c r="J206" s="306"/>
      <c r="K206" s="307"/>
      <c r="L206" s="306"/>
      <c r="M206" s="308"/>
      <c r="N206" s="309"/>
      <c r="O206" s="309"/>
      <c r="P206" s="309"/>
      <c r="Q206" s="309"/>
      <c r="R206" s="309"/>
      <c r="S206" s="309"/>
      <c r="T206" s="310"/>
      <c r="AT206" s="6" t="s">
        <v>8</v>
      </c>
      <c r="AU206" s="6" t="s">
        <v>4</v>
      </c>
      <c r="AV206" s="5" t="s">
        <v>4</v>
      </c>
      <c r="AW206" s="5" t="s">
        <v>9</v>
      </c>
      <c r="AX206" s="5" t="s">
        <v>10</v>
      </c>
      <c r="AY206" s="6" t="s">
        <v>5</v>
      </c>
    </row>
    <row r="207" spans="1:65" s="5" customFormat="1" x14ac:dyDescent="0.25">
      <c r="B207" s="121"/>
      <c r="C207" s="97"/>
      <c r="D207" s="334"/>
      <c r="E207" s="304"/>
      <c r="F207" s="320" t="s">
        <v>287</v>
      </c>
      <c r="G207" s="306"/>
      <c r="H207" s="311">
        <f>H201*10</f>
        <v>361</v>
      </c>
      <c r="I207" s="306"/>
      <c r="J207" s="306"/>
      <c r="K207" s="307"/>
      <c r="L207" s="306"/>
      <c r="M207" s="308"/>
      <c r="N207" s="309"/>
      <c r="O207" s="309"/>
      <c r="P207" s="309"/>
      <c r="Q207" s="309"/>
      <c r="R207" s="309"/>
      <c r="S207" s="309"/>
      <c r="T207" s="310"/>
      <c r="AT207" s="6"/>
      <c r="AU207" s="6"/>
      <c r="AY207" s="6"/>
    </row>
    <row r="208" spans="1:65" s="5" customFormat="1" x14ac:dyDescent="0.25">
      <c r="B208" s="121"/>
      <c r="C208" s="97"/>
      <c r="D208" s="334"/>
      <c r="E208" s="304"/>
      <c r="F208" s="320" t="s">
        <v>288</v>
      </c>
      <c r="G208" s="306"/>
      <c r="H208" s="311">
        <f>H202*10</f>
        <v>5.32</v>
      </c>
      <c r="I208" s="306"/>
      <c r="J208" s="306"/>
      <c r="K208" s="307"/>
      <c r="L208" s="306"/>
      <c r="M208" s="308"/>
      <c r="N208" s="309"/>
      <c r="O208" s="309"/>
      <c r="P208" s="309"/>
      <c r="Q208" s="309"/>
      <c r="R208" s="309"/>
      <c r="S208" s="309"/>
      <c r="T208" s="310"/>
      <c r="AT208" s="6"/>
      <c r="AU208" s="6"/>
      <c r="AY208" s="6"/>
    </row>
    <row r="209" spans="1:65" s="5" customFormat="1" x14ac:dyDescent="0.25">
      <c r="B209" s="121"/>
      <c r="C209" s="97"/>
      <c r="D209" s="334"/>
      <c r="E209" s="304" t="s">
        <v>25</v>
      </c>
      <c r="F209" s="320" t="s">
        <v>186</v>
      </c>
      <c r="G209" s="306"/>
      <c r="H209" s="311">
        <f>H203*10</f>
        <v>6.629999999999999</v>
      </c>
      <c r="I209" s="306"/>
      <c r="J209" s="306"/>
      <c r="K209" s="307"/>
      <c r="L209" s="306"/>
      <c r="M209" s="308"/>
      <c r="N209" s="309"/>
      <c r="O209" s="309"/>
      <c r="P209" s="309"/>
      <c r="Q209" s="309"/>
      <c r="R209" s="309"/>
      <c r="S209" s="309"/>
      <c r="T209" s="310"/>
      <c r="AT209" s="6" t="s">
        <v>8</v>
      </c>
      <c r="AU209" s="6" t="s">
        <v>4</v>
      </c>
      <c r="AV209" s="5" t="s">
        <v>4</v>
      </c>
      <c r="AW209" s="5" t="s">
        <v>9</v>
      </c>
      <c r="AX209" s="5" t="s">
        <v>10</v>
      </c>
      <c r="AY209" s="6" t="s">
        <v>5</v>
      </c>
    </row>
    <row r="210" spans="1:65" s="3" customFormat="1" x14ac:dyDescent="0.25">
      <c r="B210" s="120"/>
      <c r="C210" s="97"/>
      <c r="D210" s="334"/>
      <c r="E210" s="248" t="s">
        <v>25</v>
      </c>
      <c r="F210" s="241" t="s">
        <v>24</v>
      </c>
      <c r="G210" s="241"/>
      <c r="H210" s="277">
        <f>SUM(H206:H209)</f>
        <v>398.97809999999998</v>
      </c>
      <c r="I210" s="271"/>
      <c r="J210" s="249"/>
      <c r="K210" s="251"/>
      <c r="L210" s="249"/>
      <c r="M210" s="327"/>
      <c r="N210" s="328"/>
      <c r="O210" s="328"/>
      <c r="P210" s="328"/>
      <c r="Q210" s="328"/>
      <c r="R210" s="328"/>
      <c r="S210" s="328"/>
      <c r="T210" s="329"/>
      <c r="AT210" s="4" t="s">
        <v>8</v>
      </c>
      <c r="AU210" s="4" t="s">
        <v>4</v>
      </c>
      <c r="AV210" s="3" t="s">
        <v>3</v>
      </c>
      <c r="AW210" s="3" t="s">
        <v>9</v>
      </c>
      <c r="AX210" s="3" t="s">
        <v>6</v>
      </c>
      <c r="AY210" s="4" t="s">
        <v>5</v>
      </c>
    </row>
    <row r="211" spans="1:65" s="3" customFormat="1" x14ac:dyDescent="0.25">
      <c r="B211" s="120"/>
      <c r="C211" s="96">
        <v>47</v>
      </c>
      <c r="D211" s="225" t="s">
        <v>2</v>
      </c>
      <c r="E211" s="219">
        <v>998232111</v>
      </c>
      <c r="F211" s="220" t="s">
        <v>265</v>
      </c>
      <c r="G211" s="221" t="s">
        <v>28</v>
      </c>
      <c r="H211" s="227">
        <v>1.0878000000000001</v>
      </c>
      <c r="I211" s="223">
        <v>0</v>
      </c>
      <c r="J211" s="223">
        <f>H211*I211</f>
        <v>0</v>
      </c>
      <c r="K211" s="228"/>
      <c r="L211" s="77"/>
      <c r="M211" s="23"/>
      <c r="N211" s="77"/>
      <c r="O211" s="77"/>
      <c r="P211" s="77"/>
      <c r="Q211" s="77"/>
      <c r="R211" s="77"/>
      <c r="S211" s="77"/>
      <c r="T211" s="22"/>
      <c r="AT211" s="4"/>
      <c r="AU211" s="4"/>
      <c r="AY211" s="4"/>
    </row>
    <row r="212" spans="1:65" s="3" customFormat="1" x14ac:dyDescent="0.25">
      <c r="B212" s="120"/>
      <c r="C212" s="97"/>
      <c r="D212" s="367"/>
      <c r="E212" s="365"/>
      <c r="F212" s="320" t="s">
        <v>267</v>
      </c>
      <c r="G212" s="367"/>
      <c r="H212" s="366"/>
      <c r="I212" s="203"/>
      <c r="J212" s="203"/>
      <c r="K212" s="204"/>
      <c r="L212" s="77"/>
      <c r="M212" s="23"/>
      <c r="N212" s="77"/>
      <c r="O212" s="77"/>
      <c r="P212" s="77"/>
      <c r="Q212" s="77"/>
      <c r="R212" s="77"/>
      <c r="S212" s="77"/>
      <c r="T212" s="22"/>
      <c r="AT212" s="4"/>
      <c r="AU212" s="4"/>
      <c r="AY212" s="4"/>
    </row>
    <row r="213" spans="1:65" s="3" customFormat="1" x14ac:dyDescent="0.25">
      <c r="B213" s="120"/>
      <c r="C213" s="96">
        <v>48</v>
      </c>
      <c r="D213" s="225" t="s">
        <v>2</v>
      </c>
      <c r="E213" s="219">
        <v>998232124</v>
      </c>
      <c r="F213" s="220" t="s">
        <v>266</v>
      </c>
      <c r="G213" s="221" t="s">
        <v>28</v>
      </c>
      <c r="H213" s="227">
        <f>H211</f>
        <v>1.0878000000000001</v>
      </c>
      <c r="I213" s="223">
        <v>0</v>
      </c>
      <c r="J213" s="223">
        <f>H213*I213</f>
        <v>0</v>
      </c>
      <c r="K213" s="228"/>
      <c r="L213" s="77"/>
      <c r="M213" s="23"/>
      <c r="N213" s="77"/>
      <c r="O213" s="77"/>
      <c r="P213" s="77"/>
      <c r="Q213" s="77"/>
      <c r="R213" s="77"/>
      <c r="S213" s="77"/>
      <c r="T213" s="22"/>
      <c r="AT213" s="4"/>
      <c r="AU213" s="4"/>
      <c r="AY213" s="4"/>
    </row>
    <row r="214" spans="1:65" s="3" customFormat="1" x14ac:dyDescent="0.25">
      <c r="B214" s="120"/>
      <c r="C214" s="97"/>
      <c r="D214" s="367"/>
      <c r="E214" s="364"/>
      <c r="F214" s="320" t="s">
        <v>267</v>
      </c>
      <c r="G214" s="367"/>
      <c r="H214" s="366"/>
      <c r="I214" s="203"/>
      <c r="J214" s="203"/>
      <c r="K214" s="204"/>
      <c r="L214" s="77"/>
      <c r="M214" s="23"/>
      <c r="N214" s="77"/>
      <c r="O214" s="77"/>
      <c r="P214" s="77"/>
      <c r="Q214" s="77"/>
      <c r="R214" s="77"/>
      <c r="S214" s="77"/>
      <c r="T214" s="22"/>
      <c r="AT214" s="4"/>
      <c r="AU214" s="4"/>
      <c r="AY214" s="4"/>
    </row>
    <row r="215" spans="1:65" s="13" customFormat="1" ht="29.85" customHeight="1" x14ac:dyDescent="0.3">
      <c r="B215" s="115"/>
      <c r="C215" s="98"/>
      <c r="D215" s="59"/>
      <c r="E215" s="60"/>
      <c r="F215" s="344" t="s">
        <v>146</v>
      </c>
      <c r="G215" s="57"/>
      <c r="H215" s="57"/>
      <c r="I215" s="57"/>
      <c r="J215" s="369">
        <f>SUM(J216:J223)</f>
        <v>0</v>
      </c>
      <c r="K215" s="116"/>
      <c r="L215" s="57"/>
      <c r="M215" s="19"/>
      <c r="P215" s="18">
        <f>SUM(P216:P233)</f>
        <v>0</v>
      </c>
      <c r="R215" s="18">
        <f>SUM(R216:R233)</f>
        <v>1</v>
      </c>
      <c r="T215" s="17">
        <f>SUM(T216:T233)</f>
        <v>0</v>
      </c>
      <c r="AR215" s="15" t="s">
        <v>6</v>
      </c>
      <c r="AT215" s="16" t="s">
        <v>21</v>
      </c>
      <c r="AU215" s="16" t="s">
        <v>6</v>
      </c>
      <c r="AY215" s="15" t="s">
        <v>5</v>
      </c>
      <c r="BK215" s="14">
        <f>SUM(BK216:BK233)</f>
        <v>0</v>
      </c>
    </row>
    <row r="216" spans="1:65" ht="31.5" customHeight="1" x14ac:dyDescent="0.3">
      <c r="B216" s="109"/>
      <c r="C216" s="50">
        <v>49</v>
      </c>
      <c r="D216" s="50" t="s">
        <v>11</v>
      </c>
      <c r="E216" s="51" t="s">
        <v>183</v>
      </c>
      <c r="F216" s="52" t="s">
        <v>191</v>
      </c>
      <c r="G216" s="53" t="s">
        <v>1</v>
      </c>
      <c r="H216" s="54">
        <v>1</v>
      </c>
      <c r="I216" s="55">
        <v>0</v>
      </c>
      <c r="J216" s="55">
        <f t="shared" ref="J216:J223" si="0">ROUND(I216*H216,2)</f>
        <v>0</v>
      </c>
      <c r="K216" s="124" t="s">
        <v>25</v>
      </c>
      <c r="L216" s="64"/>
    </row>
    <row r="217" spans="1:65" s="2" customFormat="1" ht="22.5" customHeight="1" x14ac:dyDescent="0.25">
      <c r="B217" s="117"/>
      <c r="C217" s="50">
        <v>50</v>
      </c>
      <c r="D217" s="50" t="s">
        <v>11</v>
      </c>
      <c r="E217" s="51" t="s">
        <v>184</v>
      </c>
      <c r="F217" s="52" t="s">
        <v>157</v>
      </c>
      <c r="G217" s="53" t="s">
        <v>1</v>
      </c>
      <c r="H217" s="425">
        <v>1</v>
      </c>
      <c r="I217" s="55">
        <v>0</v>
      </c>
      <c r="J217" s="55">
        <f t="shared" si="0"/>
        <v>0</v>
      </c>
      <c r="K217" s="124" t="s">
        <v>25</v>
      </c>
      <c r="L217" s="58"/>
      <c r="M217" s="21" t="s">
        <v>25</v>
      </c>
      <c r="N217" s="20" t="s">
        <v>26</v>
      </c>
      <c r="O217" s="10">
        <v>0</v>
      </c>
      <c r="P217" s="10">
        <f>O217*H217</f>
        <v>0</v>
      </c>
      <c r="Q217" s="10">
        <v>1</v>
      </c>
      <c r="R217" s="10">
        <f>Q217*H217</f>
        <v>1</v>
      </c>
      <c r="S217" s="10">
        <v>0</v>
      </c>
      <c r="T217" s="9">
        <f>S217*H217</f>
        <v>0</v>
      </c>
      <c r="AR217" s="7" t="s">
        <v>12</v>
      </c>
      <c r="AT217" s="7" t="s">
        <v>11</v>
      </c>
      <c r="AU217" s="7" t="s">
        <v>4</v>
      </c>
      <c r="AY217" s="7" t="s">
        <v>5</v>
      </c>
      <c r="BE217" s="8">
        <f>IF(N217="základní",J217,0)</f>
        <v>0</v>
      </c>
      <c r="BF217" s="8">
        <f>IF(N217="snížená",J217,0)</f>
        <v>0</v>
      </c>
      <c r="BG217" s="8">
        <f>IF(N217="zákl. přenesená",J217,0)</f>
        <v>0</v>
      </c>
      <c r="BH217" s="8">
        <f>IF(N217="sníž. přenesená",J217,0)</f>
        <v>0</v>
      </c>
      <c r="BI217" s="8">
        <f>IF(N217="nulová",J217,0)</f>
        <v>0</v>
      </c>
      <c r="BJ217" s="7" t="s">
        <v>6</v>
      </c>
      <c r="BK217" s="8">
        <f>ROUND(I217*H217,2)</f>
        <v>0</v>
      </c>
      <c r="BL217" s="7" t="s">
        <v>3</v>
      </c>
      <c r="BM217" s="7" t="s">
        <v>13</v>
      </c>
    </row>
    <row r="218" spans="1:65" ht="22.5" customHeight="1" x14ac:dyDescent="0.3">
      <c r="B218" s="109"/>
      <c r="C218" s="50">
        <v>51</v>
      </c>
      <c r="D218" s="50" t="s">
        <v>11</v>
      </c>
      <c r="E218" s="51" t="s">
        <v>292</v>
      </c>
      <c r="F218" s="52" t="s">
        <v>158</v>
      </c>
      <c r="G218" s="53" t="s">
        <v>1</v>
      </c>
      <c r="H218" s="54">
        <v>0</v>
      </c>
      <c r="I218" s="55">
        <v>0</v>
      </c>
      <c r="J218" s="55">
        <f t="shared" si="0"/>
        <v>0</v>
      </c>
      <c r="K218" s="124" t="s">
        <v>25</v>
      </c>
      <c r="L218" s="64"/>
    </row>
    <row r="219" spans="1:65" s="167" customFormat="1" ht="54" customHeight="1" x14ac:dyDescent="0.25">
      <c r="A219" s="359"/>
      <c r="B219" s="391"/>
      <c r="C219" s="417">
        <v>52</v>
      </c>
      <c r="D219" s="418" t="s">
        <v>11</v>
      </c>
      <c r="E219" s="419" t="s">
        <v>293</v>
      </c>
      <c r="F219" s="420" t="s">
        <v>272</v>
      </c>
      <c r="G219" s="421" t="s">
        <v>214</v>
      </c>
      <c r="H219" s="422">
        <v>1</v>
      </c>
      <c r="I219" s="423">
        <v>0</v>
      </c>
      <c r="J219" s="423">
        <f t="shared" si="0"/>
        <v>0</v>
      </c>
      <c r="K219" s="424" t="s">
        <v>25</v>
      </c>
      <c r="L219" s="415"/>
      <c r="M219" s="168" t="s">
        <v>25</v>
      </c>
      <c r="N219" s="169" t="s">
        <v>26</v>
      </c>
      <c r="O219" s="170">
        <v>0</v>
      </c>
      <c r="P219" s="170">
        <f>O219*H219</f>
        <v>0</v>
      </c>
      <c r="Q219" s="170">
        <v>0</v>
      </c>
      <c r="R219" s="170">
        <f>Q219*H219</f>
        <v>0</v>
      </c>
      <c r="S219" s="170">
        <v>0</v>
      </c>
      <c r="T219" s="171">
        <f>S219*H219</f>
        <v>0</v>
      </c>
      <c r="AR219" s="172" t="s">
        <v>221</v>
      </c>
      <c r="AT219" s="172" t="s">
        <v>2</v>
      </c>
      <c r="AU219" s="172" t="s">
        <v>4</v>
      </c>
      <c r="AY219" s="172" t="s">
        <v>5</v>
      </c>
      <c r="BE219" s="173">
        <f>IF(N219="základní",J219,0)</f>
        <v>0</v>
      </c>
      <c r="BF219" s="173">
        <f>IF(N219="snížená",J219,0)</f>
        <v>0</v>
      </c>
      <c r="BG219" s="173">
        <f>IF(N219="zákl. přenesená",J219,0)</f>
        <v>0</v>
      </c>
      <c r="BH219" s="173">
        <f>IF(N219="sníž. přenesená",J219,0)</f>
        <v>0</v>
      </c>
      <c r="BI219" s="173">
        <f>IF(N219="nulová",J219,0)</f>
        <v>0</v>
      </c>
      <c r="BJ219" s="172" t="s">
        <v>6</v>
      </c>
      <c r="BK219" s="173">
        <f>ROUND(I219*H219,2)</f>
        <v>0</v>
      </c>
      <c r="BL219" s="172" t="s">
        <v>221</v>
      </c>
      <c r="BM219" s="172" t="s">
        <v>227</v>
      </c>
    </row>
    <row r="220" spans="1:65" s="167" customFormat="1" ht="38.25" customHeight="1" x14ac:dyDescent="0.25">
      <c r="A220" s="359"/>
      <c r="B220" s="391"/>
      <c r="C220" s="96">
        <v>53</v>
      </c>
      <c r="D220" s="225" t="s">
        <v>2</v>
      </c>
      <c r="E220" s="219" t="s">
        <v>228</v>
      </c>
      <c r="F220" s="220" t="s">
        <v>229</v>
      </c>
      <c r="G220" s="221" t="s">
        <v>230</v>
      </c>
      <c r="H220" s="227">
        <v>1</v>
      </c>
      <c r="I220" s="223">
        <v>0</v>
      </c>
      <c r="J220" s="223">
        <f t="shared" si="0"/>
        <v>0</v>
      </c>
      <c r="K220" s="228" t="s">
        <v>25</v>
      </c>
      <c r="L220" s="362"/>
      <c r="M220" s="168" t="s">
        <v>25</v>
      </c>
      <c r="N220" s="169" t="s">
        <v>26</v>
      </c>
      <c r="O220" s="170">
        <v>0</v>
      </c>
      <c r="P220" s="170">
        <f>O220*H220</f>
        <v>0</v>
      </c>
      <c r="Q220" s="170">
        <v>0</v>
      </c>
      <c r="R220" s="170">
        <f>Q220*H220</f>
        <v>0</v>
      </c>
      <c r="S220" s="170">
        <v>0</v>
      </c>
      <c r="T220" s="171">
        <f>S220*H220</f>
        <v>0</v>
      </c>
      <c r="AR220" s="172" t="s">
        <v>221</v>
      </c>
      <c r="AT220" s="172" t="s">
        <v>2</v>
      </c>
      <c r="AU220" s="172" t="s">
        <v>4</v>
      </c>
      <c r="AY220" s="172" t="s">
        <v>5</v>
      </c>
      <c r="BE220" s="173">
        <f>IF(N220="základní",J220,0)</f>
        <v>0</v>
      </c>
      <c r="BF220" s="173">
        <f>IF(N220="snížená",J220,0)</f>
        <v>0</v>
      </c>
      <c r="BG220" s="173">
        <f>IF(N220="zákl. přenesená",J220,0)</f>
        <v>0</v>
      </c>
      <c r="BH220" s="173">
        <f>IF(N220="sníž. přenesená",J220,0)</f>
        <v>0</v>
      </c>
      <c r="BI220" s="173">
        <f>IF(N220="nulová",J220,0)</f>
        <v>0</v>
      </c>
      <c r="BJ220" s="172" t="s">
        <v>6</v>
      </c>
      <c r="BK220" s="173">
        <f>ROUND(I220*H220,2)</f>
        <v>0</v>
      </c>
      <c r="BL220" s="172" t="s">
        <v>221</v>
      </c>
      <c r="BM220" s="172" t="s">
        <v>231</v>
      </c>
    </row>
    <row r="221" spans="1:65" s="167" customFormat="1" ht="25.5" customHeight="1" x14ac:dyDescent="0.25">
      <c r="A221" s="359"/>
      <c r="B221" s="391"/>
      <c r="C221" s="96">
        <v>54</v>
      </c>
      <c r="D221" s="225" t="s">
        <v>2</v>
      </c>
      <c r="E221" s="219" t="s">
        <v>232</v>
      </c>
      <c r="F221" s="220" t="s">
        <v>233</v>
      </c>
      <c r="G221" s="221" t="s">
        <v>214</v>
      </c>
      <c r="H221" s="227">
        <v>1</v>
      </c>
      <c r="I221" s="223">
        <v>0</v>
      </c>
      <c r="J221" s="223">
        <f t="shared" si="0"/>
        <v>0</v>
      </c>
      <c r="K221" s="228" t="s">
        <v>25</v>
      </c>
      <c r="L221" s="362"/>
      <c r="M221" s="168" t="s">
        <v>25</v>
      </c>
      <c r="N221" s="169" t="s">
        <v>26</v>
      </c>
      <c r="O221" s="170">
        <v>0</v>
      </c>
      <c r="P221" s="170">
        <f>O221*H221</f>
        <v>0</v>
      </c>
      <c r="Q221" s="170">
        <v>0</v>
      </c>
      <c r="R221" s="170">
        <f>Q221*H221</f>
        <v>0</v>
      </c>
      <c r="S221" s="170">
        <v>0</v>
      </c>
      <c r="T221" s="171">
        <f>S221*H221</f>
        <v>0</v>
      </c>
      <c r="AR221" s="172" t="s">
        <v>221</v>
      </c>
      <c r="AT221" s="172" t="s">
        <v>2</v>
      </c>
      <c r="AU221" s="172" t="s">
        <v>4</v>
      </c>
      <c r="AY221" s="172" t="s">
        <v>5</v>
      </c>
      <c r="BE221" s="173">
        <f>IF(N221="základní",J221,0)</f>
        <v>0</v>
      </c>
      <c r="BF221" s="173">
        <f>IF(N221="snížená",J221,0)</f>
        <v>0</v>
      </c>
      <c r="BG221" s="173">
        <f>IF(N221="zákl. přenesená",J221,0)</f>
        <v>0</v>
      </c>
      <c r="BH221" s="173">
        <f>IF(N221="sníž. přenesená",J221,0)</f>
        <v>0</v>
      </c>
      <c r="BI221" s="173">
        <f>IF(N221="nulová",J221,0)</f>
        <v>0</v>
      </c>
      <c r="BJ221" s="172" t="s">
        <v>6</v>
      </c>
      <c r="BK221" s="173">
        <f>ROUND(I221*H221,2)</f>
        <v>0</v>
      </c>
      <c r="BL221" s="172" t="s">
        <v>221</v>
      </c>
      <c r="BM221" s="172" t="s">
        <v>234</v>
      </c>
    </row>
    <row r="222" spans="1:65" s="167" customFormat="1" ht="25.5" customHeight="1" x14ac:dyDescent="0.25">
      <c r="A222" s="359"/>
      <c r="B222" s="391"/>
      <c r="C222" s="50">
        <v>55</v>
      </c>
      <c r="D222" s="50" t="s">
        <v>11</v>
      </c>
      <c r="E222" s="51" t="s">
        <v>295</v>
      </c>
      <c r="F222" s="52" t="s">
        <v>273</v>
      </c>
      <c r="G222" s="53" t="s">
        <v>214</v>
      </c>
      <c r="H222" s="54">
        <v>2</v>
      </c>
      <c r="I222" s="55">
        <v>0</v>
      </c>
      <c r="J222" s="55">
        <f t="shared" si="0"/>
        <v>0</v>
      </c>
      <c r="K222" s="228"/>
      <c r="L222" s="362"/>
      <c r="M222" s="168"/>
      <c r="N222" s="169"/>
      <c r="O222" s="170"/>
      <c r="P222" s="170"/>
      <c r="Q222" s="170"/>
      <c r="R222" s="170"/>
      <c r="S222" s="170"/>
      <c r="T222" s="171"/>
      <c r="AR222" s="172"/>
      <c r="AT222" s="172"/>
      <c r="AU222" s="172"/>
      <c r="AY222" s="172"/>
      <c r="BE222" s="173"/>
      <c r="BF222" s="173"/>
      <c r="BG222" s="173"/>
      <c r="BH222" s="173"/>
      <c r="BI222" s="173"/>
      <c r="BJ222" s="172"/>
      <c r="BK222" s="173"/>
      <c r="BL222" s="172"/>
      <c r="BM222" s="172"/>
    </row>
    <row r="223" spans="1:65" s="167" customFormat="1" ht="16.5" customHeight="1" thickBot="1" x14ac:dyDescent="0.3">
      <c r="A223" s="359"/>
      <c r="B223" s="395"/>
      <c r="C223" s="403">
        <v>56</v>
      </c>
      <c r="D223" s="404" t="s">
        <v>2</v>
      </c>
      <c r="E223" s="405" t="s">
        <v>289</v>
      </c>
      <c r="F223" s="406" t="s">
        <v>290</v>
      </c>
      <c r="G223" s="407" t="s">
        <v>28</v>
      </c>
      <c r="H223" s="408">
        <v>2</v>
      </c>
      <c r="I223" s="409">
        <v>0</v>
      </c>
      <c r="J223" s="409">
        <f t="shared" si="0"/>
        <v>0</v>
      </c>
      <c r="K223" s="410" t="s">
        <v>194</v>
      </c>
      <c r="L223" s="432"/>
      <c r="M223" s="168" t="s">
        <v>25</v>
      </c>
      <c r="N223" s="196" t="s">
        <v>26</v>
      </c>
      <c r="O223" s="197">
        <v>0</v>
      </c>
      <c r="P223" s="197">
        <f>O223*H223</f>
        <v>0</v>
      </c>
      <c r="Q223" s="197">
        <v>0</v>
      </c>
      <c r="R223" s="197">
        <f>Q223*H223</f>
        <v>0</v>
      </c>
      <c r="S223" s="197">
        <v>0</v>
      </c>
      <c r="T223" s="198">
        <f>S223*H223</f>
        <v>0</v>
      </c>
      <c r="AR223" s="172" t="s">
        <v>221</v>
      </c>
      <c r="AT223" s="172" t="s">
        <v>2</v>
      </c>
      <c r="AU223" s="172" t="s">
        <v>4</v>
      </c>
      <c r="AY223" s="172" t="s">
        <v>5</v>
      </c>
      <c r="BE223" s="173">
        <f>IF(N223="základní",J223,0)</f>
        <v>0</v>
      </c>
      <c r="BF223" s="173">
        <f>IF(N223="snížená",J223,0)</f>
        <v>0</v>
      </c>
      <c r="BG223" s="173">
        <f>IF(N223="zákl. přenesená",J223,0)</f>
        <v>0</v>
      </c>
      <c r="BH223" s="173">
        <f>IF(N223="sníž. přenesená",J223,0)</f>
        <v>0</v>
      </c>
      <c r="BI223" s="173">
        <f>IF(N223="nulová",J223,0)</f>
        <v>0</v>
      </c>
      <c r="BJ223" s="172" t="s">
        <v>6</v>
      </c>
      <c r="BK223" s="173">
        <f>ROUND(I223*H223,2)</f>
        <v>0</v>
      </c>
      <c r="BL223" s="172" t="s">
        <v>221</v>
      </c>
      <c r="BM223" s="172" t="s">
        <v>235</v>
      </c>
    </row>
    <row r="227" spans="1:22" ht="15" x14ac:dyDescent="0.35">
      <c r="A227" s="285"/>
      <c r="B227" s="285"/>
      <c r="D227" s="285"/>
      <c r="E227" s="285"/>
      <c r="F227" s="345"/>
      <c r="G227" s="346"/>
      <c r="H227" s="347"/>
      <c r="I227" s="346"/>
      <c r="J227" s="348"/>
      <c r="K227" s="348"/>
      <c r="L227" s="285"/>
    </row>
    <row r="228" spans="1:22" ht="15" x14ac:dyDescent="0.35">
      <c r="A228" s="98"/>
      <c r="B228" s="98"/>
      <c r="C228" s="98"/>
      <c r="D228" s="98"/>
      <c r="E228" s="98"/>
      <c r="F228" s="349"/>
      <c r="G228" s="350"/>
      <c r="H228" s="351"/>
      <c r="I228" s="350"/>
      <c r="J228" s="350"/>
      <c r="K228" s="350"/>
      <c r="L228" s="98"/>
      <c r="M228" s="93"/>
      <c r="N228" s="93"/>
      <c r="O228" s="93"/>
      <c r="P228" s="93"/>
      <c r="Q228" s="93"/>
      <c r="R228" s="93"/>
      <c r="S228" s="93"/>
      <c r="T228" s="93"/>
      <c r="U228" s="93"/>
      <c r="V228" s="93"/>
    </row>
    <row r="229" spans="1:22" x14ac:dyDescent="0.3">
      <c r="A229" s="98"/>
      <c r="B229" s="98"/>
      <c r="C229" s="98"/>
      <c r="D229" s="98"/>
      <c r="E229" s="98"/>
      <c r="F229" s="360"/>
      <c r="G229" s="360"/>
      <c r="H229" s="361"/>
      <c r="I229" s="98"/>
      <c r="J229" s="361"/>
      <c r="K229" s="98"/>
      <c r="L229" s="98"/>
      <c r="M229" s="93"/>
      <c r="N229" s="93"/>
      <c r="O229" s="93"/>
      <c r="P229" s="93"/>
      <c r="Q229" s="93"/>
      <c r="R229" s="93"/>
      <c r="S229" s="93"/>
      <c r="T229" s="93"/>
      <c r="U229" s="93"/>
      <c r="V229" s="93"/>
    </row>
    <row r="230" spans="1:22" x14ac:dyDescent="0.3">
      <c r="A230" s="98"/>
      <c r="B230" s="98"/>
      <c r="C230" s="98"/>
      <c r="D230" s="98"/>
      <c r="E230" s="98"/>
      <c r="F230" s="98"/>
      <c r="G230" s="360"/>
      <c r="H230" s="361"/>
      <c r="I230" s="361"/>
      <c r="J230" s="98"/>
      <c r="K230" s="98"/>
      <c r="L230" s="98"/>
      <c r="M230" s="93"/>
      <c r="N230" s="93"/>
      <c r="O230" s="93"/>
      <c r="P230" s="93"/>
      <c r="Q230" s="93"/>
      <c r="R230" s="93"/>
      <c r="S230" s="93"/>
      <c r="T230" s="93"/>
      <c r="U230" s="93"/>
      <c r="V230" s="93"/>
    </row>
    <row r="231" spans="1:22" x14ac:dyDescent="0.3">
      <c r="A231" s="98"/>
      <c r="B231" s="98"/>
      <c r="C231" s="98"/>
      <c r="D231" s="98"/>
      <c r="E231" s="98"/>
      <c r="F231" s="360"/>
      <c r="G231" s="360"/>
      <c r="H231" s="361"/>
      <c r="I231" s="361"/>
      <c r="J231" s="361"/>
      <c r="K231" s="98"/>
      <c r="L231" s="98"/>
      <c r="M231" s="93"/>
      <c r="N231" s="93"/>
      <c r="O231" s="93"/>
      <c r="P231" s="93"/>
      <c r="Q231" s="93"/>
      <c r="R231" s="93"/>
      <c r="S231" s="93"/>
      <c r="T231" s="93"/>
      <c r="U231" s="93"/>
      <c r="V231" s="93"/>
    </row>
    <row r="232" spans="1:22" x14ac:dyDescent="0.3">
      <c r="A232" s="98"/>
      <c r="B232" s="98"/>
      <c r="C232" s="98"/>
      <c r="D232" s="98"/>
      <c r="E232" s="98"/>
      <c r="F232" s="98"/>
      <c r="G232" s="98"/>
      <c r="H232" s="98"/>
      <c r="I232" s="98"/>
      <c r="J232" s="98"/>
      <c r="K232" s="98"/>
      <c r="L232" s="98"/>
      <c r="M232" s="93"/>
      <c r="N232" s="93"/>
      <c r="O232" s="93"/>
      <c r="P232" s="93"/>
      <c r="Q232" s="93"/>
      <c r="R232" s="93"/>
      <c r="S232" s="93"/>
      <c r="T232" s="93"/>
      <c r="U232" s="93"/>
      <c r="V232" s="93"/>
    </row>
    <row r="233" spans="1:22" x14ac:dyDescent="0.3">
      <c r="A233" s="285"/>
      <c r="B233" s="285"/>
      <c r="D233" s="285"/>
      <c r="E233" s="285"/>
      <c r="F233" s="285"/>
      <c r="G233" s="285"/>
      <c r="H233" s="285"/>
      <c r="I233" s="285"/>
      <c r="J233" s="285"/>
      <c r="K233" s="285"/>
      <c r="L233" s="285"/>
    </row>
    <row r="237" spans="1:22" x14ac:dyDescent="0.3">
      <c r="D237" s="78"/>
      <c r="E237" s="79"/>
      <c r="F237" s="65"/>
      <c r="G237" s="80"/>
      <c r="H237" s="81"/>
      <c r="I237" s="82"/>
      <c r="J237" s="82"/>
    </row>
    <row r="238" spans="1:22" x14ac:dyDescent="0.3">
      <c r="D238" s="78"/>
      <c r="E238" s="79"/>
      <c r="F238" s="65"/>
      <c r="G238" s="80"/>
      <c r="H238" s="81"/>
      <c r="I238" s="82"/>
      <c r="J238" s="82"/>
    </row>
    <row r="239" spans="1:22" x14ac:dyDescent="0.3">
      <c r="D239" s="78"/>
      <c r="E239" s="79"/>
      <c r="F239" s="65"/>
      <c r="G239" s="80"/>
      <c r="H239" s="81"/>
      <c r="I239" s="82"/>
      <c r="J239" s="82"/>
    </row>
    <row r="240" spans="1:22" x14ac:dyDescent="0.3">
      <c r="D240" s="87"/>
      <c r="E240" s="88"/>
      <c r="F240" s="89"/>
      <c r="G240" s="90"/>
      <c r="H240" s="91"/>
      <c r="I240" s="92"/>
      <c r="J240" s="92"/>
    </row>
    <row r="241" spans="4:10" x14ac:dyDescent="0.3">
      <c r="D241" s="83"/>
      <c r="E241" s="85"/>
      <c r="F241" s="84"/>
      <c r="G241" s="85"/>
      <c r="H241" s="86"/>
      <c r="I241" s="85"/>
      <c r="J241" s="85"/>
    </row>
    <row r="242" spans="4:10" x14ac:dyDescent="0.3">
      <c r="D242" s="78"/>
      <c r="E242" s="79"/>
      <c r="F242" s="358"/>
      <c r="G242" s="80"/>
      <c r="H242" s="81"/>
      <c r="I242" s="82"/>
      <c r="J242" s="82"/>
    </row>
  </sheetData>
  <autoFilter ref="C88:K88" xr:uid="{00000000-0009-0000-0000-000000000000}"/>
  <mergeCells count="13">
    <mergeCell ref="L2:V2"/>
    <mergeCell ref="E7:H7"/>
    <mergeCell ref="E9:H9"/>
    <mergeCell ref="E11:H11"/>
    <mergeCell ref="E26:H26"/>
    <mergeCell ref="E80:H80"/>
    <mergeCell ref="E75:H75"/>
    <mergeCell ref="E77:H77"/>
    <mergeCell ref="E79:H79"/>
    <mergeCell ref="G1:H1"/>
    <mergeCell ref="E47:H47"/>
    <mergeCell ref="E49:H49"/>
    <mergeCell ref="E51:H51"/>
  </mergeCells>
  <hyperlinks>
    <hyperlink ref="F1:G1" location="C2" tooltip="Krycí list soupisu" display="1) Krycí list soupisu" xr:uid="{00000000-0004-0000-0000-000000000000}"/>
    <hyperlink ref="G1:H1" location="C58" tooltip="Rekapitulace" display="2) Rekapitulace" xr:uid="{00000000-0004-0000-0000-000001000000}"/>
    <hyperlink ref="J1" location="C86" tooltip="Soupis prací" display="3) Soupis prací" xr:uid="{00000000-0004-0000-0000-000002000000}"/>
    <hyperlink ref="L1:V1" location="'Rekapitulace stavby'!C2" tooltip="Rekapitulace stavby" display="Rekapitulace stavby" xr:uid="{00000000-0004-0000-0000-000003000000}"/>
  </hyperlinks>
  <pageMargins left="8.1145833333333334E-2" right="0.59055118110236227" top="0.59055118110236227" bottom="0.59055118110236227" header="0" footer="0"/>
  <pageSetup paperSize="9" scale="64" fitToHeight="100" orientation="portrait" errors="blank"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Template/>
  <TotalTime>23</TotalTime>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rozpočet</vt:lpstr>
      <vt:lpstr>rozpočet!Názvy_tisku</vt:lpstr>
      <vt:lpstr>rozpočet!Oblast_tisku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Letucha</dc:creator>
  <cp:lastModifiedBy>SB6</cp:lastModifiedBy>
  <cp:revision>5</cp:revision>
  <cp:lastPrinted>2021-06-02T06:50:32Z</cp:lastPrinted>
  <dcterms:created xsi:type="dcterms:W3CDTF">2015-06-05T18:19:34Z</dcterms:created>
  <dcterms:modified xsi:type="dcterms:W3CDTF">2021-06-02T07:01:37Z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