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28680" yWindow="-120" windowWidth="23130" windowHeight="13050"/>
  </bookViews>
  <sheets>
    <sheet name="Pokyny pro vyplnění" sheetId="11" r:id="rId1"/>
    <sheet name="Stavba" sheetId="1" r:id="rId2"/>
    <sheet name="VzorPolozky" sheetId="10" state="hidden" r:id="rId3"/>
    <sheet name="SO 01 01 Pol" sheetId="12" r:id="rId4"/>
    <sheet name="SO 01 05 Pol" sheetId="13" r:id="rId5"/>
    <sheet name="SO 01 06 Pol" sheetId="14" r:id="rId6"/>
    <sheet name="SO 01 07 Pol" sheetId="15" r:id="rId7"/>
  </sheets>
  <externalReferences>
    <externalReference r:id="rId8"/>
  </externalReferences>
  <definedNames>
    <definedName name="CelkemDPHVypocet" localSheetId="1">Stavba!$H$45</definedName>
    <definedName name="CenaCelkem">Stavba!$G$29</definedName>
    <definedName name="CenaCelkemBezDPH">Stavba!$G$28</definedName>
    <definedName name="CenaCelkemVypocet" localSheetId="1">Stavba!$I$45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 01 01 Pol'!$1:$7</definedName>
    <definedName name="_xlnm.Print_Titles" localSheetId="4">'SO 01 05 Pol'!$1:$7</definedName>
    <definedName name="_xlnm.Print_Titles" localSheetId="5">'SO 01 06 Pol'!$1:$7</definedName>
    <definedName name="_xlnm.Print_Titles" localSheetId="6">'SO 01 07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 01 01 Pol'!$A$1:$X$34</definedName>
    <definedName name="_xlnm.Print_Area" localSheetId="4">'SO 01 05 Pol'!$A$1:$X$27</definedName>
    <definedName name="_xlnm.Print_Area" localSheetId="5">'SO 01 06 Pol'!$A$1:$X$30</definedName>
    <definedName name="_xlnm.Print_Area" localSheetId="6">'SO 01 07 Pol'!$A$1:$X$35</definedName>
    <definedName name="_xlnm.Print_Area" localSheetId="1">Stavba!$A$1:$J$61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Stavba!$F$45</definedName>
    <definedName name="ZakladDPHZakl">Stavba!$G$25</definedName>
    <definedName name="ZakladDPHZaklVypocet" localSheetId="1">Stavba!$G$45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4562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9" i="15" l="1"/>
  <c r="M9" i="15" s="1"/>
  <c r="I9" i="15"/>
  <c r="K9" i="15"/>
  <c r="O9" i="15"/>
  <c r="Q9" i="15"/>
  <c r="V9" i="15"/>
  <c r="G10" i="15"/>
  <c r="I10" i="15"/>
  <c r="K10" i="15"/>
  <c r="O10" i="15"/>
  <c r="Q10" i="15"/>
  <c r="V10" i="15"/>
  <c r="G11" i="15"/>
  <c r="M11" i="15" s="1"/>
  <c r="I11" i="15"/>
  <c r="K11" i="15"/>
  <c r="O11" i="15"/>
  <c r="Q11" i="15"/>
  <c r="V11" i="15"/>
  <c r="G12" i="15"/>
  <c r="M12" i="15" s="1"/>
  <c r="I12" i="15"/>
  <c r="K12" i="15"/>
  <c r="O12" i="15"/>
  <c r="Q12" i="15"/>
  <c r="V12" i="15"/>
  <c r="G13" i="15"/>
  <c r="I13" i="15"/>
  <c r="K13" i="15"/>
  <c r="M13" i="15"/>
  <c r="O13" i="15"/>
  <c r="Q13" i="15"/>
  <c r="V13" i="15"/>
  <c r="G14" i="15"/>
  <c r="M14" i="15" s="1"/>
  <c r="I14" i="15"/>
  <c r="K14" i="15"/>
  <c r="O14" i="15"/>
  <c r="Q14" i="15"/>
  <c r="V14" i="15"/>
  <c r="G15" i="15"/>
  <c r="M15" i="15" s="1"/>
  <c r="I15" i="15"/>
  <c r="K15" i="15"/>
  <c r="O15" i="15"/>
  <c r="Q15" i="15"/>
  <c r="V15" i="15"/>
  <c r="G16" i="15"/>
  <c r="M16" i="15" s="1"/>
  <c r="I16" i="15"/>
  <c r="K16" i="15"/>
  <c r="O16" i="15"/>
  <c r="Q16" i="15"/>
  <c r="V16" i="15"/>
  <c r="G17" i="15"/>
  <c r="M17" i="15" s="1"/>
  <c r="I17" i="15"/>
  <c r="K17" i="15"/>
  <c r="O17" i="15"/>
  <c r="Q17" i="15"/>
  <c r="V17" i="15"/>
  <c r="G19" i="15"/>
  <c r="M19" i="15" s="1"/>
  <c r="I19" i="15"/>
  <c r="K19" i="15"/>
  <c r="O19" i="15"/>
  <c r="O18" i="15" s="1"/>
  <c r="Q19" i="15"/>
  <c r="V19" i="15"/>
  <c r="G20" i="15"/>
  <c r="M20" i="15" s="1"/>
  <c r="I20" i="15"/>
  <c r="K20" i="15"/>
  <c r="O20" i="15"/>
  <c r="Q20" i="15"/>
  <c r="V20" i="15"/>
  <c r="V18" i="15" s="1"/>
  <c r="G21" i="15"/>
  <c r="I21" i="15"/>
  <c r="K21" i="15"/>
  <c r="M21" i="15"/>
  <c r="O21" i="15"/>
  <c r="Q21" i="15"/>
  <c r="V21" i="15"/>
  <c r="G22" i="15"/>
  <c r="I60" i="1" s="1"/>
  <c r="I19" i="1" s="1"/>
  <c r="V22" i="15"/>
  <c r="G23" i="15"/>
  <c r="M23" i="15" s="1"/>
  <c r="M22" i="15" s="1"/>
  <c r="I23" i="15"/>
  <c r="I22" i="15" s="1"/>
  <c r="K23" i="15"/>
  <c r="K22" i="15" s="1"/>
  <c r="O23" i="15"/>
  <c r="O22" i="15" s="1"/>
  <c r="Q23" i="15"/>
  <c r="Q22" i="15" s="1"/>
  <c r="V23" i="15"/>
  <c r="AF25" i="15"/>
  <c r="G44" i="1" s="1"/>
  <c r="G9" i="14"/>
  <c r="M9" i="14" s="1"/>
  <c r="I9" i="14"/>
  <c r="I8" i="14" s="1"/>
  <c r="K9" i="14"/>
  <c r="K8" i="14" s="1"/>
  <c r="O9" i="14"/>
  <c r="Q9" i="14"/>
  <c r="Q8" i="14" s="1"/>
  <c r="V9" i="14"/>
  <c r="G10" i="14"/>
  <c r="I10" i="14"/>
  <c r="K10" i="14"/>
  <c r="O10" i="14"/>
  <c r="Q10" i="14"/>
  <c r="V10" i="14"/>
  <c r="V8" i="14" s="1"/>
  <c r="I11" i="14"/>
  <c r="G12" i="14"/>
  <c r="G11" i="14" s="1"/>
  <c r="I56" i="1" s="1"/>
  <c r="I12" i="14"/>
  <c r="K12" i="14"/>
  <c r="K11" i="14" s="1"/>
  <c r="O12" i="14"/>
  <c r="O11" i="14" s="1"/>
  <c r="Q12" i="14"/>
  <c r="Q11" i="14" s="1"/>
  <c r="V12" i="14"/>
  <c r="V11" i="14" s="1"/>
  <c r="G14" i="14"/>
  <c r="M14" i="14" s="1"/>
  <c r="I14" i="14"/>
  <c r="K14" i="14"/>
  <c r="O14" i="14"/>
  <c r="O13" i="14" s="1"/>
  <c r="Q14" i="14"/>
  <c r="V14" i="14"/>
  <c r="G15" i="14"/>
  <c r="M15" i="14" s="1"/>
  <c r="I15" i="14"/>
  <c r="I13" i="14" s="1"/>
  <c r="K15" i="14"/>
  <c r="O15" i="14"/>
  <c r="Q15" i="14"/>
  <c r="V15" i="14"/>
  <c r="G17" i="14"/>
  <c r="M17" i="14" s="1"/>
  <c r="I17" i="14"/>
  <c r="I16" i="14" s="1"/>
  <c r="K17" i="14"/>
  <c r="K16" i="14" s="1"/>
  <c r="O17" i="14"/>
  <c r="Q17" i="14"/>
  <c r="Q16" i="14" s="1"/>
  <c r="V17" i="14"/>
  <c r="G18" i="14"/>
  <c r="I18" i="14"/>
  <c r="K18" i="14"/>
  <c r="O18" i="14"/>
  <c r="Q18" i="14"/>
  <c r="V18" i="14"/>
  <c r="V16" i="14" s="1"/>
  <c r="AF20" i="14"/>
  <c r="G43" i="1" s="1"/>
  <c r="O8" i="13"/>
  <c r="G9" i="13"/>
  <c r="M9" i="13" s="1"/>
  <c r="M8" i="13" s="1"/>
  <c r="I9" i="13"/>
  <c r="I8" i="13" s="1"/>
  <c r="K9" i="13"/>
  <c r="K8" i="13" s="1"/>
  <c r="O9" i="13"/>
  <c r="Q9" i="13"/>
  <c r="Q8" i="13" s="1"/>
  <c r="V9" i="13"/>
  <c r="V8" i="13" s="1"/>
  <c r="G11" i="13"/>
  <c r="G10" i="13" s="1"/>
  <c r="I11" i="13"/>
  <c r="I10" i="13" s="1"/>
  <c r="K11" i="13"/>
  <c r="O11" i="13"/>
  <c r="O10" i="13" s="1"/>
  <c r="Q11" i="13"/>
  <c r="Q10" i="13" s="1"/>
  <c r="V11" i="13"/>
  <c r="G12" i="13"/>
  <c r="M12" i="13" s="1"/>
  <c r="I12" i="13"/>
  <c r="K12" i="13"/>
  <c r="K10" i="13" s="1"/>
  <c r="O12" i="13"/>
  <c r="Q12" i="13"/>
  <c r="V12" i="13"/>
  <c r="V10" i="13" s="1"/>
  <c r="G13" i="13"/>
  <c r="M13" i="13" s="1"/>
  <c r="I13" i="13"/>
  <c r="K13" i="13"/>
  <c r="O13" i="13"/>
  <c r="Q13" i="13"/>
  <c r="V13" i="13"/>
  <c r="G14" i="13"/>
  <c r="K14" i="13"/>
  <c r="V14" i="13"/>
  <c r="G15" i="13"/>
  <c r="M15" i="13" s="1"/>
  <c r="M14" i="13" s="1"/>
  <c r="I15" i="13"/>
  <c r="I14" i="13" s="1"/>
  <c r="K15" i="13"/>
  <c r="O15" i="13"/>
  <c r="O14" i="13" s="1"/>
  <c r="Q15" i="13"/>
  <c r="Q14" i="13" s="1"/>
  <c r="V15" i="13"/>
  <c r="AF17" i="13"/>
  <c r="G42" i="1" s="1"/>
  <c r="G9" i="12"/>
  <c r="M9" i="12" s="1"/>
  <c r="I9" i="12"/>
  <c r="K9" i="12"/>
  <c r="O9" i="12"/>
  <c r="Q9" i="12"/>
  <c r="V9" i="12"/>
  <c r="G10" i="12"/>
  <c r="M10" i="12" s="1"/>
  <c r="I10" i="12"/>
  <c r="K10" i="12"/>
  <c r="O10" i="12"/>
  <c r="Q10" i="12"/>
  <c r="V10" i="12"/>
  <c r="G11" i="12"/>
  <c r="M11" i="12" s="1"/>
  <c r="I11" i="12"/>
  <c r="K11" i="12"/>
  <c r="O11" i="12"/>
  <c r="Q11" i="12"/>
  <c r="V11" i="12"/>
  <c r="G12" i="12"/>
  <c r="I12" i="12"/>
  <c r="K12" i="12"/>
  <c r="O12" i="12"/>
  <c r="O8" i="12" s="1"/>
  <c r="Q12" i="12"/>
  <c r="V12" i="12"/>
  <c r="G13" i="12"/>
  <c r="M13" i="12" s="1"/>
  <c r="I13" i="12"/>
  <c r="K13" i="12"/>
  <c r="O13" i="12"/>
  <c r="Q13" i="12"/>
  <c r="V13" i="12"/>
  <c r="G14" i="12"/>
  <c r="M14" i="12" s="1"/>
  <c r="I14" i="12"/>
  <c r="K14" i="12"/>
  <c r="O14" i="12"/>
  <c r="Q14" i="12"/>
  <c r="V14" i="12"/>
  <c r="G15" i="12"/>
  <c r="I15" i="12"/>
  <c r="K15" i="12"/>
  <c r="M15" i="12"/>
  <c r="O15" i="12"/>
  <c r="Q15" i="12"/>
  <c r="V15" i="12"/>
  <c r="G16" i="12"/>
  <c r="AE24" i="12" s="1"/>
  <c r="F41" i="1" s="1"/>
  <c r="I16" i="12"/>
  <c r="K16" i="12"/>
  <c r="O16" i="12"/>
  <c r="Q16" i="12"/>
  <c r="V16" i="12"/>
  <c r="G17" i="12"/>
  <c r="O17" i="12"/>
  <c r="G18" i="12"/>
  <c r="M18" i="12" s="1"/>
  <c r="M17" i="12" s="1"/>
  <c r="I18" i="12"/>
  <c r="I17" i="12" s="1"/>
  <c r="K18" i="12"/>
  <c r="K17" i="12" s="1"/>
  <c r="O18" i="12"/>
  <c r="Q18" i="12"/>
  <c r="Q17" i="12" s="1"/>
  <c r="V18" i="12"/>
  <c r="V17" i="12" s="1"/>
  <c r="G20" i="12"/>
  <c r="G19" i="12" s="1"/>
  <c r="I20" i="12"/>
  <c r="I19" i="12" s="1"/>
  <c r="K20" i="12"/>
  <c r="K19" i="12" s="1"/>
  <c r="O20" i="12"/>
  <c r="O19" i="12" s="1"/>
  <c r="Q20" i="12"/>
  <c r="Q19" i="12" s="1"/>
  <c r="V20" i="12"/>
  <c r="V19" i="12" s="1"/>
  <c r="O21" i="12"/>
  <c r="Q21" i="12"/>
  <c r="G22" i="12"/>
  <c r="G21" i="12" s="1"/>
  <c r="I59" i="1" s="1"/>
  <c r="I22" i="12"/>
  <c r="I21" i="12" s="1"/>
  <c r="K22" i="12"/>
  <c r="K21" i="12" s="1"/>
  <c r="M22" i="12"/>
  <c r="M21" i="12" s="1"/>
  <c r="O22" i="12"/>
  <c r="Q22" i="12"/>
  <c r="V22" i="12"/>
  <c r="V21" i="12" s="1"/>
  <c r="AF24" i="12"/>
  <c r="G41" i="1" s="1"/>
  <c r="I20" i="1"/>
  <c r="I18" i="1"/>
  <c r="H41" i="1" l="1"/>
  <c r="I41" i="1" s="1"/>
  <c r="M13" i="14"/>
  <c r="Q8" i="15"/>
  <c r="K8" i="12"/>
  <c r="Q13" i="14"/>
  <c r="V8" i="12"/>
  <c r="I8" i="12"/>
  <c r="M11" i="13"/>
  <c r="G8" i="13"/>
  <c r="G16" i="14"/>
  <c r="I58" i="1" s="1"/>
  <c r="K13" i="14"/>
  <c r="G8" i="14"/>
  <c r="G18" i="15"/>
  <c r="I55" i="1" s="1"/>
  <c r="G8" i="15"/>
  <c r="G40" i="1"/>
  <c r="V8" i="15"/>
  <c r="I8" i="15"/>
  <c r="G39" i="1"/>
  <c r="G45" i="1" s="1"/>
  <c r="G25" i="1" s="1"/>
  <c r="A25" i="1" s="1"/>
  <c r="G26" i="1" s="1"/>
  <c r="AE17" i="13"/>
  <c r="F42" i="1" s="1"/>
  <c r="H42" i="1" s="1"/>
  <c r="I42" i="1" s="1"/>
  <c r="G8" i="12"/>
  <c r="Q8" i="12"/>
  <c r="O16" i="14"/>
  <c r="V13" i="14"/>
  <c r="O8" i="14"/>
  <c r="K18" i="15"/>
  <c r="Q18" i="15"/>
  <c r="I18" i="15"/>
  <c r="K8" i="15"/>
  <c r="O8" i="15"/>
  <c r="A26" i="1"/>
  <c r="M18" i="15"/>
  <c r="M10" i="15"/>
  <c r="M8" i="15" s="1"/>
  <c r="AE25" i="15"/>
  <c r="F44" i="1" s="1"/>
  <c r="H44" i="1" s="1"/>
  <c r="I44" i="1" s="1"/>
  <c r="G13" i="14"/>
  <c r="I57" i="1" s="1"/>
  <c r="M12" i="14"/>
  <c r="M11" i="14" s="1"/>
  <c r="AE20" i="14"/>
  <c r="F43" i="1" s="1"/>
  <c r="H43" i="1" s="1"/>
  <c r="I43" i="1" s="1"/>
  <c r="M18" i="14"/>
  <c r="M16" i="14" s="1"/>
  <c r="M10" i="14"/>
  <c r="M8" i="14" s="1"/>
  <c r="M10" i="13"/>
  <c r="M20" i="12"/>
  <c r="M19" i="12" s="1"/>
  <c r="M16" i="12"/>
  <c r="M12" i="12"/>
  <c r="M8" i="12" s="1"/>
  <c r="J28" i="1"/>
  <c r="J26" i="1"/>
  <c r="G38" i="1"/>
  <c r="F38" i="1"/>
  <c r="J23" i="1"/>
  <c r="J24" i="1"/>
  <c r="J25" i="1"/>
  <c r="J27" i="1"/>
  <c r="E24" i="1"/>
  <c r="E26" i="1"/>
  <c r="I52" i="1" l="1"/>
  <c r="G17" i="13"/>
  <c r="I53" i="1"/>
  <c r="G24" i="12"/>
  <c r="I17" i="1"/>
  <c r="F40" i="1"/>
  <c r="H40" i="1" s="1"/>
  <c r="I40" i="1" s="1"/>
  <c r="G20" i="14"/>
  <c r="I54" i="1"/>
  <c r="F39" i="1"/>
  <c r="G25" i="15"/>
  <c r="F45" i="1" l="1"/>
  <c r="H39" i="1"/>
  <c r="I16" i="1"/>
  <c r="I21" i="1" s="1"/>
  <c r="I61" i="1"/>
  <c r="J59" i="1" l="1"/>
  <c r="J56" i="1"/>
  <c r="J57" i="1"/>
  <c r="J52" i="1"/>
  <c r="J53" i="1"/>
  <c r="J60" i="1"/>
  <c r="J58" i="1"/>
  <c r="J54" i="1"/>
  <c r="J55" i="1"/>
  <c r="I39" i="1"/>
  <c r="I45" i="1" s="1"/>
  <c r="H45" i="1"/>
  <c r="G28" i="1"/>
  <c r="G23" i="1"/>
  <c r="A23" i="1" s="1"/>
  <c r="J61" i="1" l="1"/>
  <c r="J44" i="1"/>
  <c r="J39" i="1"/>
  <c r="J45" i="1" s="1"/>
  <c r="J40" i="1"/>
  <c r="J42" i="1"/>
  <c r="J41" i="1"/>
  <c r="J43" i="1"/>
  <c r="G24" i="1"/>
  <c r="A27" i="1" s="1"/>
  <c r="A24" i="1"/>
  <c r="G29" i="1" l="1"/>
  <c r="G27" i="1" s="1"/>
  <c r="A29" i="1"/>
</calcChain>
</file>

<file path=xl/comments1.xml><?xml version="1.0" encoding="utf-8"?>
<comments xmlns="http://schemas.openxmlformats.org/spreadsheetml/2006/main">
  <authors>
    <author>Autor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S6" authorId="0">
      <text>
        <r>
          <rPr>
            <sz val="8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8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Autor</author>
  </authors>
  <commentList>
    <comment ref="S6" authorId="0">
      <text>
        <r>
          <rPr>
            <sz val="8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8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>
  <authors>
    <author>Autor</author>
  </authors>
  <commentList>
    <comment ref="S6" authorId="0">
      <text>
        <r>
          <rPr>
            <sz val="8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8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>
  <authors>
    <author>Autor</author>
  </authors>
  <commentList>
    <comment ref="S6" authorId="0">
      <text>
        <r>
          <rPr>
            <sz val="8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8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<sst xmlns="http://schemas.openxmlformats.org/spreadsheetml/2006/main" count="599" uniqueCount="194">
  <si>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</si>
  <si>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</si>
  <si>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</si>
  <si>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</si>
  <si>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</si>
  <si>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</si>
  <si>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</si>
  <si>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</si>
  <si>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</si>
  <si>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</si>
  <si>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</si>
  <si>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</si>
  <si>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</si>
  <si>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</si>
  <si>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</si>
  <si>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</si>
  <si>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</si>
  <si>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</si>
  <si>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</si>
  <si>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</si>
  <si>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</si>
  <si>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</si>
  <si>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</si>
  <si>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</si>
  <si>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</si>
  <si>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</si>
  <si>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</si>
  <si>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</si>
  <si>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</si>
  <si>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</si>
  <si>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</si>
  <si>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</si>
  <si>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</si>
  <si>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</si>
  <si>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</si>
  <si>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</si>
  <si>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</si>
  <si>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</si>
  <si>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</si>
  <si>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</si>
  <si>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</si>
  <si>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</si>
  <si>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</si>
  <si>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004</t>
  </si>
  <si>
    <t>Žďár nad Sázavou, Veselská 11</t>
  </si>
  <si>
    <t>Bytové družstvo VESELSKÁ</t>
  </si>
  <si>
    <t>Veselská 13/23</t>
  </si>
  <si>
    <t>Žďár nad Sázavou-Žďár nad Sázavou 1</t>
  </si>
  <si>
    <t>59101</t>
  </si>
  <si>
    <t>26898411</t>
  </si>
  <si>
    <t>Stavba</t>
  </si>
  <si>
    <t>SO 01</t>
  </si>
  <si>
    <t>01</t>
  </si>
  <si>
    <t xml:space="preserve">Stavební úpravy bytového domu na ulici Veselská 11, ŽnS oprava soklů </t>
  </si>
  <si>
    <t>05</t>
  </si>
  <si>
    <t>Stavební úpravy bytového domu na ulici Veselská 11, ŽnS balkony oprava podhledu a čílek</t>
  </si>
  <si>
    <t>06</t>
  </si>
  <si>
    <t>Stavební úpravy bytového domu na ulici Veselská 11, ŽnS nášlap balkónů</t>
  </si>
  <si>
    <t>07</t>
  </si>
  <si>
    <t>Stavební úpravy bytového domu na ulici Veselská 11, ŽnS renovace stěn</t>
  </si>
  <si>
    <t>Celkem za stavbu</t>
  </si>
  <si>
    <t>CZK</t>
  </si>
  <si>
    <t>Rekapitulace dílů</t>
  </si>
  <si>
    <t>Typ dílu</t>
  </si>
  <si>
    <t>4</t>
  </si>
  <si>
    <t>Vodorovné konstrukce</t>
  </si>
  <si>
    <t>62</t>
  </si>
  <si>
    <t>Úpravy povrchů vnější</t>
  </si>
  <si>
    <t>63</t>
  </si>
  <si>
    <t>Podlahy a podlahové konstrukce</t>
  </si>
  <si>
    <t>94</t>
  </si>
  <si>
    <t>Lešení a stavební výtahy</t>
  </si>
  <si>
    <t>96</t>
  </si>
  <si>
    <t>Bourání konstrukcí</t>
  </si>
  <si>
    <t>712</t>
  </si>
  <si>
    <t>Povlakové krytiny</t>
  </si>
  <si>
    <t>764</t>
  </si>
  <si>
    <t>Konstrukce klempířské</t>
  </si>
  <si>
    <t>783</t>
  </si>
  <si>
    <t>Nátěry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</si>
  <si>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</si>
  <si>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</si>
  <si>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</si>
  <si>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</si>
  <si>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</si>
  <si>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</si>
  <si>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</si>
  <si>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</si>
  <si>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</si>
  <si>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</si>
  <si>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</si>
  <si>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</si>
  <si>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</si>
  <si>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</si>
  <si>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</si>
  <si>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</si>
  <si>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</si>
  <si>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</si>
  <si>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</si>
  <si>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</si>
  <si>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</si>
  <si>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</si>
  <si>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</si>
  <si>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</si>
  <si>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</si>
  <si>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</si>
  <si>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</si>
  <si>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</si>
  <si>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</si>
  <si>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602011118</t>
  </si>
  <si>
    <t>Omítka jádrová vápenná  tloušťka vrstvy 15 mm</t>
  </si>
  <si>
    <t>m2</t>
  </si>
  <si>
    <t>RTS 20/ I</t>
  </si>
  <si>
    <t>Indiv</t>
  </si>
  <si>
    <t>Práce</t>
  </si>
  <si>
    <t>POL1_</t>
  </si>
  <si>
    <t>602015193</t>
  </si>
  <si>
    <t>620991121</t>
  </si>
  <si>
    <t>Zakrývání výplní vnějších otvorů z lešení</t>
  </si>
  <si>
    <t>POL1_1</t>
  </si>
  <si>
    <t>622422111</t>
  </si>
  <si>
    <t>Oprava vnějších omítek do 10 %</t>
  </si>
  <si>
    <t>621481211R01</t>
  </si>
  <si>
    <t>Vlastní</t>
  </si>
  <si>
    <t>725650805R01</t>
  </si>
  <si>
    <t xml:space="preserve">Úprava plynového potrubí pro realizaci </t>
  </si>
  <si>
    <t>soubor</t>
  </si>
  <si>
    <t>585565603R</t>
  </si>
  <si>
    <t>kg</t>
  </si>
  <si>
    <t>Agregovaná položka</t>
  </si>
  <si>
    <t>POL2_</t>
  </si>
  <si>
    <t>585565603R1</t>
  </si>
  <si>
    <t>941955001</t>
  </si>
  <si>
    <t>Lešení lehké pomocné, výška podlahy do 1,2 m</t>
  </si>
  <si>
    <t>764918101</t>
  </si>
  <si>
    <t>Z+M Krytiny hladké z ocel.lak.plechu do 30°</t>
  </si>
  <si>
    <t>783222110</t>
  </si>
  <si>
    <t>SUM</t>
  </si>
  <si>
    <t>Poznámky uchazeče k zadání</t>
  </si>
  <si>
    <t>POPUZIV</t>
  </si>
  <si>
    <t>END</t>
  </si>
  <si>
    <t>465471111R10</t>
  </si>
  <si>
    <t>Sanace balkónových desek</t>
  </si>
  <si>
    <t xml:space="preserve">ks    </t>
  </si>
  <si>
    <t>585565601</t>
  </si>
  <si>
    <t>SPCM</t>
  </si>
  <si>
    <t>Specifikace</t>
  </si>
  <si>
    <t>POL3_</t>
  </si>
  <si>
    <t>632421198R01</t>
  </si>
  <si>
    <t>Spádová vrstva</t>
  </si>
  <si>
    <t>771101210R50</t>
  </si>
  <si>
    <t>Penetrace podkladu</t>
  </si>
  <si>
    <t>965081713</t>
  </si>
  <si>
    <t xml:space="preserve">Demontáž stávající nášlapné vrstvy </t>
  </si>
  <si>
    <t>712371801R01</t>
  </si>
  <si>
    <t xml:space="preserve">D+M mPVC folie 1,5mm, včetně všech detailů  (hydroizolační vrstava) </t>
  </si>
  <si>
    <t>28412235R01</t>
  </si>
  <si>
    <t xml:space="preserve">Podlahovina PVC tl.2,5mm  pochozí, odolná, protiskluzová </t>
  </si>
  <si>
    <t>764430810</t>
  </si>
  <si>
    <t>Demontáž oplechování zdí, rš do 250 mm</t>
  </si>
  <si>
    <t>m</t>
  </si>
  <si>
    <t>764430010R01</t>
  </si>
  <si>
    <t xml:space="preserve">D+M polastovaných plechů  okapnice, sokly </t>
  </si>
  <si>
    <t>622412313</t>
  </si>
  <si>
    <t>622904112</t>
  </si>
  <si>
    <t>Očištění fasád tlakovou vodou složitost 1 - 2</t>
  </si>
  <si>
    <t>319201308R04</t>
  </si>
  <si>
    <t>Lokální oprava prasklin</t>
  </si>
  <si>
    <t>622412313R01</t>
  </si>
  <si>
    <t>24592122R</t>
  </si>
  <si>
    <t>R-položka</t>
  </si>
  <si>
    <t>POL12_0</t>
  </si>
  <si>
    <t>941941031</t>
  </si>
  <si>
    <t>Montáž lešení leh.řad.s podlahami,š.do 1 m, H 10 m</t>
  </si>
  <si>
    <t>POL1_0</t>
  </si>
  <si>
    <t>941941192</t>
  </si>
  <si>
    <t>Příplatek za každý měsíc použití lešení k pol.1032 lešení vlastní</t>
  </si>
  <si>
    <t>941941831</t>
  </si>
  <si>
    <t>Demontáž lešení leh.řad.s podlahami,š.1 m, H 10 m</t>
  </si>
  <si>
    <t>005121 R</t>
  </si>
  <si>
    <t>Zařízení staveniště</t>
  </si>
  <si>
    <t>VRN</t>
  </si>
  <si>
    <t>POL99_8</t>
  </si>
  <si>
    <t xml:space="preserve">Podkladní nátěr stěn </t>
  </si>
  <si>
    <t>Montáž výztužné sítě (perlinky) do stěrky-stěny včetně výztužné sítě a stěrkového tmelu</t>
  </si>
  <si>
    <t xml:space="preserve">omítka se samočisticím efektem zrnitý 1,5 mm </t>
  </si>
  <si>
    <t>Nátěr stěn vnějších, slož.1-2 ,  silikonový</t>
  </si>
  <si>
    <t xml:space="preserve">Montáž výztužné sítě (perlinky) do stěrky-stěny včetně výztužné sítě a stěrkového tmelu </t>
  </si>
  <si>
    <t>Odstraňovač řas, mechů a lišejníků - 5 kg</t>
  </si>
  <si>
    <t>Podkladní nátěr stěn</t>
  </si>
  <si>
    <t xml:space="preserve">omítka se samočisticím efektem zrnitý 3 mm </t>
  </si>
  <si>
    <t>omítka se samočisticím efektem zrnitý 3 mm - ostění</t>
  </si>
  <si>
    <t xml:space="preserve">Nátěr syntetický kovových konstrukcí 2 x, </t>
  </si>
  <si>
    <t xml:space="preserve">Nátěr stěn vnějších, slož.1-2 , silikonový ostění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</si>
</sst>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color indexed="81"/>
      <name val="Tahoma"/>
      <family val="2"/>
      <charset val="238"/>
    </font>
    <font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2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0" fontId="7" fillId="3" borderId="36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vertical="center" wrapText="1"/>
    </xf>
    <xf numFmtId="3" fontId="7" fillId="0" borderId="35" xfId="0" applyNumberFormat="1" applyFont="1" applyBorder="1" applyAlignment="1">
      <alignment vertical="center"/>
    </xf>
    <xf numFmtId="3" fontId="7" fillId="3" borderId="39" xfId="0" applyNumberFormat="1" applyFont="1" applyFill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3" borderId="39" xfId="0" applyNumberFormat="1" applyFont="1" applyFill="1" applyBorder="1" applyAlignment="1">
      <alignment horizontal="center" vertical="center"/>
    </xf>
    <xf numFmtId="4" fontId="7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40" xfId="0" applyNumberFormat="1" applyFont="1" applyFill="1" applyBorder="1" applyAlignment="1">
      <alignment vertical="top" shrinkToFit="1"/>
    </xf>
    <xf numFmtId="0" fontId="17" fillId="0" borderId="41" xfId="0" applyFont="1" applyBorder="1" applyAlignment="1">
      <alignment vertical="top"/>
    </xf>
    <xf numFmtId="49" fontId="17" fillId="0" borderId="42" xfId="0" applyNumberFormat="1" applyFont="1" applyBorder="1" applyAlignment="1">
      <alignment vertical="top"/>
    </xf>
    <xf numFmtId="0" fontId="17" fillId="0" borderId="42" xfId="0" applyFont="1" applyBorder="1" applyAlignment="1">
      <alignment horizontal="center" vertical="top" shrinkToFit="1"/>
    </xf>
    <xf numFmtId="164" fontId="17" fillId="0" borderId="42" xfId="0" applyNumberFormat="1" applyFont="1" applyBorder="1" applyAlignment="1">
      <alignment vertical="top" shrinkToFit="1"/>
    </xf>
    <xf numFmtId="4" fontId="17" fillId="4" borderId="42" xfId="0" applyNumberFormat="1" applyFont="1" applyFill="1" applyBorder="1" applyAlignment="1" applyProtection="1">
      <alignment vertical="top" shrinkToFit="1"/>
      <protection locked="0"/>
    </xf>
    <xf numFmtId="4" fontId="17" fillId="0" borderId="42" xfId="0" applyNumberFormat="1" applyFont="1" applyBorder="1" applyAlignment="1">
      <alignment vertical="top" shrinkToFit="1"/>
    </xf>
    <xf numFmtId="4" fontId="17" fillId="0" borderId="43" xfId="0" applyNumberFormat="1" applyFont="1" applyBorder="1" applyAlignment="1">
      <alignment vertical="top" shrinkToFit="1"/>
    </xf>
    <xf numFmtId="0" fontId="17" fillId="0" borderId="44" xfId="0" applyFont="1" applyBorder="1" applyAlignment="1">
      <alignment vertical="top"/>
    </xf>
    <xf numFmtId="49" fontId="17" fillId="0" borderId="45" xfId="0" applyNumberFormat="1" applyFont="1" applyBorder="1" applyAlignment="1">
      <alignment vertical="top"/>
    </xf>
    <xf numFmtId="0" fontId="17" fillId="0" borderId="45" xfId="0" applyFont="1" applyBorder="1" applyAlignment="1">
      <alignment horizontal="center" vertical="top" shrinkToFit="1"/>
    </xf>
    <xf numFmtId="164" fontId="17" fillId="0" borderId="45" xfId="0" applyNumberFormat="1" applyFont="1" applyBorder="1" applyAlignment="1">
      <alignment vertical="top" shrinkToFit="1"/>
    </xf>
    <xf numFmtId="4" fontId="17" fillId="4" borderId="45" xfId="0" applyNumberFormat="1" applyFont="1" applyFill="1" applyBorder="1" applyAlignment="1" applyProtection="1">
      <alignment vertical="top" shrinkToFit="1"/>
      <protection locked="0"/>
    </xf>
    <xf numFmtId="4" fontId="17" fillId="0" borderId="45" xfId="0" applyNumberFormat="1" applyFont="1" applyBorder="1" applyAlignment="1">
      <alignment vertical="top" shrinkToFit="1"/>
    </xf>
    <xf numFmtId="4" fontId="17" fillId="0" borderId="46" xfId="0" applyNumberFormat="1" applyFont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7" fillId="0" borderId="45" xfId="0" applyNumberFormat="1" applyFont="1" applyBorder="1" applyAlignment="1">
      <alignment horizontal="left" vertical="top" wrapText="1"/>
    </xf>
    <xf numFmtId="49" fontId="17" fillId="0" borderId="42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49" fontId="8" fillId="0" borderId="18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49" fontId="8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8" fillId="0" borderId="6" xfId="0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0" fillId="0" borderId="34" xfId="0" applyNumberFormat="1" applyBorder="1" applyAlignment="1">
      <alignment vertical="center" wrapText="1"/>
    </xf>
    <xf numFmtId="4" fontId="8" fillId="0" borderId="34" xfId="0" applyNumberFormat="1" applyFont="1" applyBorder="1" applyAlignment="1">
      <alignment vertical="center" wrapTex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49" fontId="17" fillId="0" borderId="42" xfId="0" applyNumberFormat="1" applyFont="1" applyFill="1" applyBorder="1" applyAlignment="1">
      <alignment horizontal="left" vertical="top" wrapText="1"/>
    </xf>
    <xf numFmtId="49" fontId="17" fillId="0" borderId="45" xfId="0" applyNumberFormat="1" applyFont="1" applyFill="1" applyBorder="1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ppsrvad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tabSelected="1" workbookViewId="0">
      <selection activeCell="E36" sqref="E36"/>
    </sheetView>
  </sheetViews>
  <sheetFormatPr defaultRowHeight="12.75" x14ac:dyDescent="0.2"/>
  <sheetData>
    <row r="1" spans="1:7" x14ac:dyDescent="0.2">
      <c r="A1" s="21" t="s">
        <v>40</v>
      </c>
    </row>
    <row r="2" spans="1:7" ht="57.75" customHeight="1" x14ac:dyDescent="0.2">
      <c r="A2" s="183" t="s">
        <v>41</v>
      </c>
      <c r="B2" s="183"/>
      <c r="C2" s="183"/>
      <c r="D2" s="183"/>
      <c r="E2" s="183"/>
      <c r="F2" s="183"/>
      <c r="G2" s="183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4"/>
  <sheetViews>
    <sheetView showGridLines="0" topLeftCell="B7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38</v>
      </c>
      <c r="B1" s="184" t="s">
        <v>4</v>
      </c>
      <c r="C1" s="185"/>
      <c r="D1" s="185"/>
      <c r="E1" s="185"/>
      <c r="F1" s="185"/>
      <c r="G1" s="185"/>
      <c r="H1" s="185"/>
      <c r="I1" s="185"/>
      <c r="J1" s="186"/>
    </row>
    <row r="2" spans="1:15" ht="36" customHeight="1" x14ac:dyDescent="0.2">
      <c r="A2" s="2"/>
      <c r="B2" s="76" t="s">
        <v>24</v>
      </c>
      <c r="C2" s="77"/>
      <c r="D2" s="78" t="s">
        <v>43</v>
      </c>
      <c r="E2" s="193" t="s">
        <v>44</v>
      </c>
      <c r="F2" s="194"/>
      <c r="G2" s="194"/>
      <c r="H2" s="194"/>
      <c r="I2" s="194"/>
      <c r="J2" s="195"/>
      <c r="O2" s="1"/>
    </row>
    <row r="3" spans="1:15" ht="27" hidden="1" customHeight="1" x14ac:dyDescent="0.2">
      <c r="A3" s="2"/>
      <c r="B3" s="79"/>
      <c r="C3" s="77"/>
      <c r="D3" s="80"/>
      <c r="E3" s="196"/>
      <c r="F3" s="197"/>
      <c r="G3" s="197"/>
      <c r="H3" s="197"/>
      <c r="I3" s="197"/>
      <c r="J3" s="198"/>
    </row>
    <row r="4" spans="1:15" ht="23.25" customHeight="1" x14ac:dyDescent="0.2">
      <c r="A4" s="2"/>
      <c r="B4" s="81"/>
      <c r="C4" s="82"/>
      <c r="D4" s="83"/>
      <c r="E4" s="206"/>
      <c r="F4" s="206"/>
      <c r="G4" s="206"/>
      <c r="H4" s="206"/>
      <c r="I4" s="206"/>
      <c r="J4" s="207"/>
    </row>
    <row r="5" spans="1:15" ht="24" customHeight="1" x14ac:dyDescent="0.2">
      <c r="A5" s="2"/>
      <c r="B5" s="31" t="s">
        <v>23</v>
      </c>
      <c r="D5" s="210" t="s">
        <v>45</v>
      </c>
      <c r="E5" s="211"/>
      <c r="F5" s="211"/>
      <c r="G5" s="211"/>
      <c r="H5" s="18" t="s">
        <v>42</v>
      </c>
      <c r="I5" s="85" t="s">
        <v>49</v>
      </c>
      <c r="J5" s="8"/>
    </row>
    <row r="6" spans="1:15" ht="15.75" customHeight="1" x14ac:dyDescent="0.2">
      <c r="A6" s="2"/>
      <c r="B6" s="28"/>
      <c r="C6" s="55"/>
      <c r="D6" s="212" t="s">
        <v>46</v>
      </c>
      <c r="E6" s="213"/>
      <c r="F6" s="213"/>
      <c r="G6" s="213"/>
      <c r="H6" s="18" t="s">
        <v>36</v>
      </c>
      <c r="I6" s="22"/>
      <c r="J6" s="8"/>
    </row>
    <row r="7" spans="1:15" ht="31.9" customHeight="1" x14ac:dyDescent="0.2">
      <c r="A7" s="2"/>
      <c r="B7" s="29"/>
      <c r="C7" s="56"/>
      <c r="D7" s="84" t="s">
        <v>48</v>
      </c>
      <c r="E7" s="214" t="s">
        <v>47</v>
      </c>
      <c r="F7" s="215"/>
      <c r="G7" s="215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200"/>
      <c r="E11" s="200"/>
      <c r="F11" s="200"/>
      <c r="G11" s="200"/>
      <c r="H11" s="18" t="s">
        <v>42</v>
      </c>
      <c r="I11" s="87"/>
      <c r="J11" s="8"/>
    </row>
    <row r="12" spans="1:15" ht="15.75" customHeight="1" x14ac:dyDescent="0.2">
      <c r="A12" s="2"/>
      <c r="B12" s="28"/>
      <c r="C12" s="55"/>
      <c r="D12" s="205"/>
      <c r="E12" s="205"/>
      <c r="F12" s="205"/>
      <c r="G12" s="205"/>
      <c r="H12" s="18" t="s">
        <v>36</v>
      </c>
      <c r="I12" s="87"/>
      <c r="J12" s="8"/>
    </row>
    <row r="13" spans="1:15" ht="15.75" customHeight="1" x14ac:dyDescent="0.2">
      <c r="A13" s="2"/>
      <c r="B13" s="29"/>
      <c r="C13" s="56"/>
      <c r="D13" s="86"/>
      <c r="E13" s="208"/>
      <c r="F13" s="209"/>
      <c r="G13" s="209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61"/>
      <c r="D15" s="54"/>
      <c r="E15" s="199"/>
      <c r="F15" s="199"/>
      <c r="G15" s="201"/>
      <c r="H15" s="201"/>
      <c r="I15" s="201" t="s">
        <v>31</v>
      </c>
      <c r="J15" s="202"/>
    </row>
    <row r="16" spans="1:15" ht="23.25" customHeight="1" x14ac:dyDescent="0.2">
      <c r="A16" s="140" t="s">
        <v>26</v>
      </c>
      <c r="B16" s="38" t="s">
        <v>26</v>
      </c>
      <c r="C16" s="62"/>
      <c r="D16" s="63"/>
      <c r="E16" s="190"/>
      <c r="F16" s="191"/>
      <c r="G16" s="190"/>
      <c r="H16" s="191"/>
      <c r="I16" s="190">
        <f>SUMIF(F52:F60,A16,I52:I60)+SUMIF(F52:F60,"PSU",I52:I60)</f>
        <v>0</v>
      </c>
      <c r="J16" s="192"/>
    </row>
    <row r="17" spans="1:10" ht="23.25" customHeight="1" x14ac:dyDescent="0.2">
      <c r="A17" s="140" t="s">
        <v>27</v>
      </c>
      <c r="B17" s="38" t="s">
        <v>27</v>
      </c>
      <c r="C17" s="62"/>
      <c r="D17" s="63"/>
      <c r="E17" s="190"/>
      <c r="F17" s="191"/>
      <c r="G17" s="190"/>
      <c r="H17" s="191"/>
      <c r="I17" s="190">
        <f>SUMIF(F52:F60,A17,I52:I60)</f>
        <v>0</v>
      </c>
      <c r="J17" s="192"/>
    </row>
    <row r="18" spans="1:10" ht="23.25" customHeight="1" x14ac:dyDescent="0.2">
      <c r="A18" s="140" t="s">
        <v>28</v>
      </c>
      <c r="B18" s="38" t="s">
        <v>28</v>
      </c>
      <c r="C18" s="62"/>
      <c r="D18" s="63"/>
      <c r="E18" s="190"/>
      <c r="F18" s="191"/>
      <c r="G18" s="190"/>
      <c r="H18" s="191"/>
      <c r="I18" s="190">
        <f>SUMIF(F52:F60,A18,I52:I60)</f>
        <v>0</v>
      </c>
      <c r="J18" s="192"/>
    </row>
    <row r="19" spans="1:10" ht="23.25" customHeight="1" x14ac:dyDescent="0.2">
      <c r="A19" s="140" t="s">
        <v>80</v>
      </c>
      <c r="B19" s="38" t="s">
        <v>29</v>
      </c>
      <c r="C19" s="62"/>
      <c r="D19" s="63"/>
      <c r="E19" s="190"/>
      <c r="F19" s="191"/>
      <c r="G19" s="190"/>
      <c r="H19" s="191"/>
      <c r="I19" s="190">
        <f>SUMIF(F52:F60,A19,I52:I60)</f>
        <v>0</v>
      </c>
      <c r="J19" s="192"/>
    </row>
    <row r="20" spans="1:10" ht="23.25" customHeight="1" x14ac:dyDescent="0.2">
      <c r="A20" s="140" t="s">
        <v>81</v>
      </c>
      <c r="B20" s="38" t="s">
        <v>30</v>
      </c>
      <c r="C20" s="62"/>
      <c r="D20" s="63"/>
      <c r="E20" s="190"/>
      <c r="F20" s="191"/>
      <c r="G20" s="190"/>
      <c r="H20" s="191"/>
      <c r="I20" s="190">
        <f>SUMIF(F52:F60,A20,I52:I60)</f>
        <v>0</v>
      </c>
      <c r="J20" s="192"/>
    </row>
    <row r="21" spans="1:10" ht="23.25" customHeight="1" x14ac:dyDescent="0.2">
      <c r="A21" s="2"/>
      <c r="B21" s="48" t="s">
        <v>31</v>
      </c>
      <c r="C21" s="64"/>
      <c r="D21" s="65"/>
      <c r="E21" s="203"/>
      <c r="F21" s="204"/>
      <c r="G21" s="203"/>
      <c r="H21" s="204"/>
      <c r="I21" s="203">
        <f>SUM(I16:J20)</f>
        <v>0</v>
      </c>
      <c r="J21" s="221"/>
    </row>
    <row r="22" spans="1:10" ht="33" customHeight="1" x14ac:dyDescent="0.2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13</v>
      </c>
      <c r="C23" s="62"/>
      <c r="D23" s="63"/>
      <c r="E23" s="67">
        <v>15</v>
      </c>
      <c r="F23" s="39" t="s">
        <v>0</v>
      </c>
      <c r="G23" s="219">
        <f>ZakladDPHSniVypocet</f>
        <v>0</v>
      </c>
      <c r="H23" s="220"/>
      <c r="I23" s="220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14</v>
      </c>
      <c r="C24" s="62"/>
      <c r="D24" s="63"/>
      <c r="E24" s="67">
        <f>SazbaDPH1</f>
        <v>15</v>
      </c>
      <c r="F24" s="39" t="s">
        <v>0</v>
      </c>
      <c r="G24" s="217">
        <f>A23</f>
        <v>0</v>
      </c>
      <c r="H24" s="218"/>
      <c r="I24" s="218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219">
        <f>ZakladDPHZaklVypocet</f>
        <v>0</v>
      </c>
      <c r="H25" s="220"/>
      <c r="I25" s="220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187">
        <f>A25</f>
        <v>0</v>
      </c>
      <c r="H26" s="188"/>
      <c r="I26" s="188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189">
        <f>CenaCelkem-(ZakladDPHSni+DPHSni+ZakladDPHZakl+DPHZakl)</f>
        <v>0</v>
      </c>
      <c r="H27" s="189"/>
      <c r="I27" s="189"/>
      <c r="J27" s="41" t="str">
        <f t="shared" si="0"/>
        <v>CZK</v>
      </c>
    </row>
    <row r="28" spans="1:10" ht="27.75" hidden="1" customHeight="1" thickBot="1" x14ac:dyDescent="0.25">
      <c r="A28" s="2"/>
      <c r="B28" s="114" t="s">
        <v>25</v>
      </c>
      <c r="C28" s="115"/>
      <c r="D28" s="115"/>
      <c r="E28" s="116"/>
      <c r="F28" s="117"/>
      <c r="G28" s="223">
        <f>ZakladDPHSniVypocet+ZakladDPHZaklVypocet</f>
        <v>0</v>
      </c>
      <c r="H28" s="223"/>
      <c r="I28" s="223"/>
      <c r="J28" s="118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4" t="s">
        <v>37</v>
      </c>
      <c r="C29" s="119"/>
      <c r="D29" s="119"/>
      <c r="E29" s="119"/>
      <c r="F29" s="120"/>
      <c r="G29" s="222">
        <f>A27</f>
        <v>0</v>
      </c>
      <c r="H29" s="222"/>
      <c r="I29" s="222"/>
      <c r="J29" s="121" t="s">
        <v>61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24"/>
      <c r="E34" s="225"/>
      <c r="G34" s="226"/>
      <c r="H34" s="227"/>
      <c r="I34" s="227"/>
      <c r="J34" s="25"/>
    </row>
    <row r="35" spans="1:10" ht="12.75" customHeight="1" x14ac:dyDescent="0.2">
      <c r="A35" s="2"/>
      <c r="B35" s="2"/>
      <c r="D35" s="216" t="s">
        <v>2</v>
      </c>
      <c r="E35" s="216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91" t="s">
        <v>17</v>
      </c>
      <c r="C37" s="92"/>
      <c r="D37" s="92"/>
      <c r="E37" s="92"/>
      <c r="F37" s="93"/>
      <c r="G37" s="93"/>
      <c r="H37" s="93"/>
      <c r="I37" s="93"/>
      <c r="J37" s="94"/>
    </row>
    <row r="38" spans="1:10" ht="25.5" customHeight="1" x14ac:dyDescent="0.2">
      <c r="A38" s="90" t="s">
        <v>39</v>
      </c>
      <c r="B38" s="95" t="s">
        <v>18</v>
      </c>
      <c r="C38" s="96" t="s">
        <v>6</v>
      </c>
      <c r="D38" s="96"/>
      <c r="E38" s="96"/>
      <c r="F38" s="97" t="str">
        <f>B23</f>
        <v>Základ pro sníženou DPH</v>
      </c>
      <c r="G38" s="97" t="str">
        <f>B25</f>
        <v>Základ pro základní DPH</v>
      </c>
      <c r="H38" s="98" t="s">
        <v>19</v>
      </c>
      <c r="I38" s="98" t="s">
        <v>1</v>
      </c>
      <c r="J38" s="99" t="s">
        <v>0</v>
      </c>
    </row>
    <row r="39" spans="1:10" ht="25.5" hidden="1" customHeight="1" x14ac:dyDescent="0.2">
      <c r="A39" s="90">
        <v>1</v>
      </c>
      <c r="B39" s="100" t="s">
        <v>50</v>
      </c>
      <c r="C39" s="228"/>
      <c r="D39" s="228"/>
      <c r="E39" s="228"/>
      <c r="F39" s="101">
        <f>'SO 01 01 Pol'!AE24+'SO 01 05 Pol'!AE17+'SO 01 06 Pol'!AE20+'SO 01 07 Pol'!AE25</f>
        <v>0</v>
      </c>
      <c r="G39" s="102">
        <f>'SO 01 01 Pol'!AF24+'SO 01 05 Pol'!AF17+'SO 01 06 Pol'!AF20+'SO 01 07 Pol'!AF25</f>
        <v>0</v>
      </c>
      <c r="H39" s="103">
        <f t="shared" ref="H39:H44" si="1">(F39*SazbaDPH1/100)+(G39*SazbaDPH2/100)</f>
        <v>0</v>
      </c>
      <c r="I39" s="103">
        <f t="shared" ref="I39:I44" si="2">F39+G39+H39</f>
        <v>0</v>
      </c>
      <c r="J39" s="104" t="str">
        <f t="shared" ref="J39:J44" si="3">IF(CenaCelkemVypocet=0,"",I39/CenaCelkemVypocet*100)</f>
        <v/>
      </c>
    </row>
    <row r="40" spans="1:10" ht="25.5" customHeight="1" x14ac:dyDescent="0.2">
      <c r="A40" s="90">
        <v>2</v>
      </c>
      <c r="B40" s="105" t="s">
        <v>51</v>
      </c>
      <c r="C40" s="229" t="s">
        <v>45</v>
      </c>
      <c r="D40" s="229"/>
      <c r="E40" s="229"/>
      <c r="F40" s="106">
        <f>'SO 01 01 Pol'!AE24+'SO 01 05 Pol'!AE17+'SO 01 06 Pol'!AE20+'SO 01 07 Pol'!AE25</f>
        <v>0</v>
      </c>
      <c r="G40" s="107">
        <f>'SO 01 01 Pol'!AF24+'SO 01 05 Pol'!AF17+'SO 01 06 Pol'!AF20+'SO 01 07 Pol'!AF25</f>
        <v>0</v>
      </c>
      <c r="H40" s="107">
        <f t="shared" si="1"/>
        <v>0</v>
      </c>
      <c r="I40" s="107">
        <f t="shared" si="2"/>
        <v>0</v>
      </c>
      <c r="J40" s="108" t="str">
        <f t="shared" si="3"/>
        <v/>
      </c>
    </row>
    <row r="41" spans="1:10" ht="25.5" customHeight="1" x14ac:dyDescent="0.2">
      <c r="A41" s="90">
        <v>3</v>
      </c>
      <c r="B41" s="109" t="s">
        <v>52</v>
      </c>
      <c r="C41" s="228" t="s">
        <v>53</v>
      </c>
      <c r="D41" s="228"/>
      <c r="E41" s="228"/>
      <c r="F41" s="110">
        <f>'SO 01 01 Pol'!AE24</f>
        <v>0</v>
      </c>
      <c r="G41" s="103">
        <f>'SO 01 01 Pol'!AF24</f>
        <v>0</v>
      </c>
      <c r="H41" s="103">
        <f t="shared" si="1"/>
        <v>0</v>
      </c>
      <c r="I41" s="103">
        <f t="shared" si="2"/>
        <v>0</v>
      </c>
      <c r="J41" s="104" t="str">
        <f t="shared" si="3"/>
        <v/>
      </c>
    </row>
    <row r="42" spans="1:10" ht="25.5" customHeight="1" x14ac:dyDescent="0.2">
      <c r="A42" s="90">
        <v>3</v>
      </c>
      <c r="B42" s="109" t="s">
        <v>54</v>
      </c>
      <c r="C42" s="228" t="s">
        <v>55</v>
      </c>
      <c r="D42" s="228"/>
      <c r="E42" s="228"/>
      <c r="F42" s="110">
        <f>'SO 01 05 Pol'!AE17</f>
        <v>0</v>
      </c>
      <c r="G42" s="103">
        <f>'SO 01 05 Pol'!AF17</f>
        <v>0</v>
      </c>
      <c r="H42" s="103">
        <f t="shared" si="1"/>
        <v>0</v>
      </c>
      <c r="I42" s="103">
        <f t="shared" si="2"/>
        <v>0</v>
      </c>
      <c r="J42" s="104" t="str">
        <f t="shared" si="3"/>
        <v/>
      </c>
    </row>
    <row r="43" spans="1:10" ht="25.5" customHeight="1" x14ac:dyDescent="0.2">
      <c r="A43" s="90">
        <v>3</v>
      </c>
      <c r="B43" s="109" t="s">
        <v>56</v>
      </c>
      <c r="C43" s="228" t="s">
        <v>57</v>
      </c>
      <c r="D43" s="228"/>
      <c r="E43" s="228"/>
      <c r="F43" s="110">
        <f>'SO 01 06 Pol'!AE20</f>
        <v>0</v>
      </c>
      <c r="G43" s="103">
        <f>'SO 01 06 Pol'!AF20</f>
        <v>0</v>
      </c>
      <c r="H43" s="103">
        <f t="shared" si="1"/>
        <v>0</v>
      </c>
      <c r="I43" s="103">
        <f t="shared" si="2"/>
        <v>0</v>
      </c>
      <c r="J43" s="104" t="str">
        <f t="shared" si="3"/>
        <v/>
      </c>
    </row>
    <row r="44" spans="1:10" ht="25.5" customHeight="1" x14ac:dyDescent="0.2">
      <c r="A44" s="90">
        <v>3</v>
      </c>
      <c r="B44" s="109" t="s">
        <v>58</v>
      </c>
      <c r="C44" s="228" t="s">
        <v>59</v>
      </c>
      <c r="D44" s="228"/>
      <c r="E44" s="228"/>
      <c r="F44" s="110">
        <f>'SO 01 07 Pol'!AE25</f>
        <v>0</v>
      </c>
      <c r="G44" s="103">
        <f>'SO 01 07 Pol'!AF25</f>
        <v>0</v>
      </c>
      <c r="H44" s="103">
        <f t="shared" si="1"/>
        <v>0</v>
      </c>
      <c r="I44" s="103">
        <f t="shared" si="2"/>
        <v>0</v>
      </c>
      <c r="J44" s="104" t="str">
        <f t="shared" si="3"/>
        <v/>
      </c>
    </row>
    <row r="45" spans="1:10" ht="25.5" customHeight="1" x14ac:dyDescent="0.2">
      <c r="A45" s="90"/>
      <c r="B45" s="230" t="s">
        <v>60</v>
      </c>
      <c r="C45" s="231"/>
      <c r="D45" s="231"/>
      <c r="E45" s="232"/>
      <c r="F45" s="111">
        <f>SUMIF(A39:A44,"=1",F39:F44)</f>
        <v>0</v>
      </c>
      <c r="G45" s="112">
        <f>SUMIF(A39:A44,"=1",G39:G44)</f>
        <v>0</v>
      </c>
      <c r="H45" s="112">
        <f>SUMIF(A39:A44,"=1",H39:H44)</f>
        <v>0</v>
      </c>
      <c r="I45" s="112">
        <f>SUMIF(A39:A44,"=1",I39:I44)</f>
        <v>0</v>
      </c>
      <c r="J45" s="113">
        <f>SUMIF(A39:A44,"=1",J39:J44)</f>
        <v>0</v>
      </c>
    </row>
    <row r="49" spans="1:10" ht="15.75" x14ac:dyDescent="0.25">
      <c r="B49" s="122" t="s">
        <v>62</v>
      </c>
    </row>
    <row r="51" spans="1:10" ht="25.5" customHeight="1" x14ac:dyDescent="0.2">
      <c r="A51" s="124"/>
      <c r="B51" s="127" t="s">
        <v>18</v>
      </c>
      <c r="C51" s="127" t="s">
        <v>6</v>
      </c>
      <c r="D51" s="128"/>
      <c r="E51" s="128"/>
      <c r="F51" s="129" t="s">
        <v>63</v>
      </c>
      <c r="G51" s="129"/>
      <c r="H51" s="129"/>
      <c r="I51" s="129" t="s">
        <v>31</v>
      </c>
      <c r="J51" s="129" t="s">
        <v>0</v>
      </c>
    </row>
    <row r="52" spans="1:10" ht="36.75" customHeight="1" x14ac:dyDescent="0.2">
      <c r="A52" s="125"/>
      <c r="B52" s="130" t="s">
        <v>64</v>
      </c>
      <c r="C52" s="233" t="s">
        <v>65</v>
      </c>
      <c r="D52" s="234"/>
      <c r="E52" s="234"/>
      <c r="F52" s="136" t="s">
        <v>26</v>
      </c>
      <c r="G52" s="137"/>
      <c r="H52" s="137"/>
      <c r="I52" s="137">
        <f>'SO 01 05 Pol'!G8</f>
        <v>0</v>
      </c>
      <c r="J52" s="134" t="str">
        <f>IF(I61=0,"",I52/I61*100)</f>
        <v/>
      </c>
    </row>
    <row r="53" spans="1:10" ht="36.75" customHeight="1" x14ac:dyDescent="0.2">
      <c r="A53" s="125"/>
      <c r="B53" s="130" t="s">
        <v>66</v>
      </c>
      <c r="C53" s="233" t="s">
        <v>67</v>
      </c>
      <c r="D53" s="234"/>
      <c r="E53" s="234"/>
      <c r="F53" s="136" t="s">
        <v>26</v>
      </c>
      <c r="G53" s="137"/>
      <c r="H53" s="137"/>
      <c r="I53" s="137">
        <f>'SO 01 01 Pol'!G8+'SO 01 05 Pol'!G10+'SO 01 07 Pol'!G8</f>
        <v>0</v>
      </c>
      <c r="J53" s="134" t="str">
        <f>IF(I61=0,"",I53/I61*100)</f>
        <v/>
      </c>
    </row>
    <row r="54" spans="1:10" ht="36.75" customHeight="1" x14ac:dyDescent="0.2">
      <c r="A54" s="125"/>
      <c r="B54" s="130" t="s">
        <v>68</v>
      </c>
      <c r="C54" s="233" t="s">
        <v>69</v>
      </c>
      <c r="D54" s="234"/>
      <c r="E54" s="234"/>
      <c r="F54" s="136" t="s">
        <v>26</v>
      </c>
      <c r="G54" s="137"/>
      <c r="H54" s="137"/>
      <c r="I54" s="137">
        <f>'SO 01 06 Pol'!G8</f>
        <v>0</v>
      </c>
      <c r="J54" s="134" t="str">
        <f>IF(I61=0,"",I54/I61*100)</f>
        <v/>
      </c>
    </row>
    <row r="55" spans="1:10" ht="36.75" customHeight="1" x14ac:dyDescent="0.2">
      <c r="A55" s="125"/>
      <c r="B55" s="130" t="s">
        <v>70</v>
      </c>
      <c r="C55" s="233" t="s">
        <v>71</v>
      </c>
      <c r="D55" s="234"/>
      <c r="E55" s="234"/>
      <c r="F55" s="136" t="s">
        <v>26</v>
      </c>
      <c r="G55" s="137"/>
      <c r="H55" s="137"/>
      <c r="I55" s="137">
        <f>'SO 01 01 Pol'!G17+'SO 01 05 Pol'!G14+'SO 01 07 Pol'!G18</f>
        <v>0</v>
      </c>
      <c r="J55" s="134" t="str">
        <f>IF(I61=0,"",I55/I61*100)</f>
        <v/>
      </c>
    </row>
    <row r="56" spans="1:10" ht="36.75" customHeight="1" x14ac:dyDescent="0.2">
      <c r="A56" s="125"/>
      <c r="B56" s="130" t="s">
        <v>72</v>
      </c>
      <c r="C56" s="233" t="s">
        <v>73</v>
      </c>
      <c r="D56" s="234"/>
      <c r="E56" s="234"/>
      <c r="F56" s="136" t="s">
        <v>26</v>
      </c>
      <c r="G56" s="137"/>
      <c r="H56" s="137"/>
      <c r="I56" s="137">
        <f>'SO 01 06 Pol'!G11</f>
        <v>0</v>
      </c>
      <c r="J56" s="134" t="str">
        <f>IF(I61=0,"",I56/I61*100)</f>
        <v/>
      </c>
    </row>
    <row r="57" spans="1:10" ht="36.75" customHeight="1" x14ac:dyDescent="0.2">
      <c r="A57" s="125"/>
      <c r="B57" s="130" t="s">
        <v>74</v>
      </c>
      <c r="C57" s="233" t="s">
        <v>75</v>
      </c>
      <c r="D57" s="234"/>
      <c r="E57" s="234"/>
      <c r="F57" s="136" t="s">
        <v>27</v>
      </c>
      <c r="G57" s="137"/>
      <c r="H57" s="137"/>
      <c r="I57" s="137">
        <f>'SO 01 06 Pol'!G13</f>
        <v>0</v>
      </c>
      <c r="J57" s="134" t="str">
        <f>IF(I61=0,"",I57/I61*100)</f>
        <v/>
      </c>
    </row>
    <row r="58" spans="1:10" ht="36.75" customHeight="1" x14ac:dyDescent="0.2">
      <c r="A58" s="125"/>
      <c r="B58" s="130" t="s">
        <v>76</v>
      </c>
      <c r="C58" s="233" t="s">
        <v>77</v>
      </c>
      <c r="D58" s="234"/>
      <c r="E58" s="234"/>
      <c r="F58" s="136" t="s">
        <v>27</v>
      </c>
      <c r="G58" s="137"/>
      <c r="H58" s="137"/>
      <c r="I58" s="137">
        <f>'SO 01 01 Pol'!G19+'SO 01 06 Pol'!G16</f>
        <v>0</v>
      </c>
      <c r="J58" s="134" t="str">
        <f>IF(I61=0,"",I58/I61*100)</f>
        <v/>
      </c>
    </row>
    <row r="59" spans="1:10" ht="36.75" customHeight="1" x14ac:dyDescent="0.2">
      <c r="A59" s="125"/>
      <c r="B59" s="130" t="s">
        <v>78</v>
      </c>
      <c r="C59" s="233" t="s">
        <v>79</v>
      </c>
      <c r="D59" s="234"/>
      <c r="E59" s="234"/>
      <c r="F59" s="136" t="s">
        <v>27</v>
      </c>
      <c r="G59" s="137"/>
      <c r="H59" s="137"/>
      <c r="I59" s="137">
        <f>'SO 01 01 Pol'!G21</f>
        <v>0</v>
      </c>
      <c r="J59" s="134" t="str">
        <f>IF(I61=0,"",I59/I61*100)</f>
        <v/>
      </c>
    </row>
    <row r="60" spans="1:10" ht="36.75" customHeight="1" x14ac:dyDescent="0.2">
      <c r="A60" s="125"/>
      <c r="B60" s="130" t="s">
        <v>80</v>
      </c>
      <c r="C60" s="233" t="s">
        <v>29</v>
      </c>
      <c r="D60" s="234"/>
      <c r="E60" s="234"/>
      <c r="F60" s="136" t="s">
        <v>80</v>
      </c>
      <c r="G60" s="137"/>
      <c r="H60" s="137"/>
      <c r="I60" s="137">
        <f>'SO 01 07 Pol'!G22</f>
        <v>0</v>
      </c>
      <c r="J60" s="134" t="str">
        <f>IF(I61=0,"",I60/I61*100)</f>
        <v/>
      </c>
    </row>
    <row r="61" spans="1:10" ht="25.5" customHeight="1" x14ac:dyDescent="0.2">
      <c r="A61" s="126"/>
      <c r="B61" s="131" t="s">
        <v>1</v>
      </c>
      <c r="C61" s="132"/>
      <c r="D61" s="133"/>
      <c r="E61" s="133"/>
      <c r="F61" s="138"/>
      <c r="G61" s="139"/>
      <c r="H61" s="139"/>
      <c r="I61" s="139">
        <f>SUM(I52:I60)</f>
        <v>0</v>
      </c>
      <c r="J61" s="135">
        <f>SUM(J52:J60)</f>
        <v>0</v>
      </c>
    </row>
    <row r="62" spans="1:10" x14ac:dyDescent="0.2">
      <c r="F62" s="88"/>
      <c r="G62" s="88"/>
      <c r="H62" s="88"/>
      <c r="I62" s="88"/>
      <c r="J62" s="89"/>
    </row>
    <row r="63" spans="1:10" x14ac:dyDescent="0.2">
      <c r="F63" s="88"/>
      <c r="G63" s="88"/>
      <c r="H63" s="88"/>
      <c r="I63" s="88"/>
      <c r="J63" s="89"/>
    </row>
    <row r="64" spans="1:10" x14ac:dyDescent="0.2">
      <c r="F64" s="88"/>
      <c r="G64" s="88"/>
      <c r="H64" s="88"/>
      <c r="I64" s="88"/>
      <c r="J64" s="89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7">
    <mergeCell ref="C60:E60"/>
    <mergeCell ref="C55:E55"/>
    <mergeCell ref="C56:E56"/>
    <mergeCell ref="C57:E57"/>
    <mergeCell ref="C58:E58"/>
    <mergeCell ref="C59:E59"/>
    <mergeCell ref="C44:E44"/>
    <mergeCell ref="B45:E45"/>
    <mergeCell ref="C52:E52"/>
    <mergeCell ref="C53:E53"/>
    <mergeCell ref="C54:E54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35" t="s">
        <v>7</v>
      </c>
      <c r="B1" s="235"/>
      <c r="C1" s="236"/>
      <c r="D1" s="235"/>
      <c r="E1" s="235"/>
      <c r="F1" s="235"/>
      <c r="G1" s="235"/>
    </row>
    <row r="2" spans="1:7" ht="24.95" customHeight="1" x14ac:dyDescent="0.2">
      <c r="A2" s="50" t="s">
        <v>8</v>
      </c>
      <c r="B2" s="49"/>
      <c r="C2" s="237"/>
      <c r="D2" s="237"/>
      <c r="E2" s="237"/>
      <c r="F2" s="237"/>
      <c r="G2" s="238"/>
    </row>
    <row r="3" spans="1:7" ht="24.95" customHeight="1" x14ac:dyDescent="0.2">
      <c r="A3" s="50" t="s">
        <v>9</v>
      </c>
      <c r="B3" s="49"/>
      <c r="C3" s="237"/>
      <c r="D3" s="237"/>
      <c r="E3" s="237"/>
      <c r="F3" s="237"/>
      <c r="G3" s="238"/>
    </row>
    <row r="4" spans="1:7" ht="24.95" customHeight="1" x14ac:dyDescent="0.2">
      <c r="A4" s="50" t="s">
        <v>10</v>
      </c>
      <c r="B4" s="49"/>
      <c r="C4" s="237"/>
      <c r="D4" s="237"/>
      <c r="E4" s="237"/>
      <c r="F4" s="237"/>
      <c r="G4" s="238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zoomScale="115" zoomScaleNormal="115" workbookViewId="0">
      <pane ySplit="7" topLeftCell="A20" activePane="bottomLeft" state="frozen"/>
      <selection pane="bottomLeft" activeCell="C17" sqref="C17"/>
    </sheetView>
  </sheetViews>
  <sheetFormatPr defaultRowHeight="12.75" outlineLevelRow="1" x14ac:dyDescent="0.2"/>
  <cols>
    <col min="1" max="1" width="3.42578125" customWidth="1"/>
    <col min="2" max="2" width="12.7109375" style="123" customWidth="1"/>
    <col min="3" max="3" width="38.28515625" style="123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1" width="0" hidden="1" customWidth="1"/>
    <col min="14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1" t="s">
        <v>7</v>
      </c>
      <c r="B1" s="251"/>
      <c r="C1" s="251"/>
      <c r="D1" s="251"/>
      <c r="E1" s="251"/>
      <c r="F1" s="251"/>
      <c r="G1" s="251"/>
      <c r="AG1" t="s">
        <v>82</v>
      </c>
    </row>
    <row r="2" spans="1:60" ht="25.15" customHeight="1" x14ac:dyDescent="0.2">
      <c r="A2" s="141" t="s">
        <v>8</v>
      </c>
      <c r="B2" s="49" t="s">
        <v>43</v>
      </c>
      <c r="C2" s="252" t="s">
        <v>44</v>
      </c>
      <c r="D2" s="253"/>
      <c r="E2" s="253"/>
      <c r="F2" s="253"/>
      <c r="G2" s="254"/>
      <c r="AG2" t="s">
        <v>83</v>
      </c>
    </row>
    <row r="3" spans="1:60" ht="25.15" customHeight="1" x14ac:dyDescent="0.2">
      <c r="A3" s="141" t="s">
        <v>9</v>
      </c>
      <c r="B3" s="49" t="s">
        <v>51</v>
      </c>
      <c r="C3" s="252" t="s">
        <v>45</v>
      </c>
      <c r="D3" s="253"/>
      <c r="E3" s="253"/>
      <c r="F3" s="253"/>
      <c r="G3" s="254"/>
      <c r="AC3" s="123" t="s">
        <v>83</v>
      </c>
      <c r="AG3" t="s">
        <v>84</v>
      </c>
    </row>
    <row r="4" spans="1:60" ht="25.15" customHeight="1" x14ac:dyDescent="0.2">
      <c r="A4" s="142" t="s">
        <v>10</v>
      </c>
      <c r="B4" s="143" t="s">
        <v>52</v>
      </c>
      <c r="C4" s="255" t="s">
        <v>53</v>
      </c>
      <c r="D4" s="256"/>
      <c r="E4" s="256"/>
      <c r="F4" s="256"/>
      <c r="G4" s="257"/>
      <c r="AG4" t="s">
        <v>85</v>
      </c>
    </row>
    <row r="5" spans="1:60" x14ac:dyDescent="0.2">
      <c r="D5" s="10"/>
    </row>
    <row r="6" spans="1:60" ht="38.25" x14ac:dyDescent="0.2">
      <c r="A6" s="145" t="s">
        <v>86</v>
      </c>
      <c r="B6" s="147" t="s">
        <v>87</v>
      </c>
      <c r="C6" s="147" t="s">
        <v>88</v>
      </c>
      <c r="D6" s="146" t="s">
        <v>89</v>
      </c>
      <c r="E6" s="145" t="s">
        <v>90</v>
      </c>
      <c r="F6" s="144" t="s">
        <v>91</v>
      </c>
      <c r="G6" s="145" t="s">
        <v>31</v>
      </c>
      <c r="H6" s="148" t="s">
        <v>32</v>
      </c>
      <c r="I6" s="148" t="s">
        <v>92</v>
      </c>
      <c r="J6" s="148" t="s">
        <v>33</v>
      </c>
      <c r="K6" s="148" t="s">
        <v>93</v>
      </c>
      <c r="L6" s="148" t="s">
        <v>94</v>
      </c>
      <c r="M6" s="148" t="s">
        <v>95</v>
      </c>
      <c r="N6" s="148" t="s">
        <v>96</v>
      </c>
      <c r="O6" s="148" t="s">
        <v>97</v>
      </c>
      <c r="P6" s="148" t="s">
        <v>98</v>
      </c>
      <c r="Q6" s="148" t="s">
        <v>99</v>
      </c>
      <c r="R6" s="148" t="s">
        <v>100</v>
      </c>
      <c r="S6" s="148" t="s">
        <v>101</v>
      </c>
      <c r="T6" s="148" t="s">
        <v>102</v>
      </c>
      <c r="U6" s="148" t="s">
        <v>103</v>
      </c>
      <c r="V6" s="148" t="s">
        <v>104</v>
      </c>
      <c r="W6" s="148" t="s">
        <v>105</v>
      </c>
      <c r="X6" s="148" t="s">
        <v>106</v>
      </c>
    </row>
    <row r="7" spans="1:60" hidden="1" x14ac:dyDescent="0.2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</row>
    <row r="8" spans="1:60" x14ac:dyDescent="0.2">
      <c r="A8" s="156" t="s">
        <v>107</v>
      </c>
      <c r="B8" s="157" t="s">
        <v>66</v>
      </c>
      <c r="C8" s="177" t="s">
        <v>67</v>
      </c>
      <c r="D8" s="158"/>
      <c r="E8" s="159"/>
      <c r="F8" s="160"/>
      <c r="G8" s="160">
        <f>SUMIF(AG9:AG16,"&lt;&gt;NOR",G9:G16)</f>
        <v>0</v>
      </c>
      <c r="H8" s="160"/>
      <c r="I8" s="160">
        <f>SUM(I9:I16)</f>
        <v>0</v>
      </c>
      <c r="J8" s="160"/>
      <c r="K8" s="160">
        <f>SUM(K9:K16)</f>
        <v>0</v>
      </c>
      <c r="L8" s="160"/>
      <c r="M8" s="160">
        <f>SUM(M9:M16)</f>
        <v>0</v>
      </c>
      <c r="N8" s="160"/>
      <c r="O8" s="160">
        <f>SUM(O9:O16)</f>
        <v>3.99</v>
      </c>
      <c r="P8" s="160"/>
      <c r="Q8" s="160">
        <f>SUM(Q9:Q16)</f>
        <v>0.04</v>
      </c>
      <c r="R8" s="160"/>
      <c r="S8" s="160"/>
      <c r="T8" s="160"/>
      <c r="U8" s="160"/>
      <c r="V8" s="160">
        <f>SUM(V9:V16)</f>
        <v>130.12</v>
      </c>
      <c r="W8" s="160"/>
      <c r="X8" s="161"/>
      <c r="AG8" t="s">
        <v>108</v>
      </c>
    </row>
    <row r="9" spans="1:60" outlineLevel="1" x14ac:dyDescent="0.2">
      <c r="A9" s="169">
        <v>1</v>
      </c>
      <c r="B9" s="170" t="s">
        <v>109</v>
      </c>
      <c r="C9" s="178" t="s">
        <v>110</v>
      </c>
      <c r="D9" s="171" t="s">
        <v>111</v>
      </c>
      <c r="E9" s="172">
        <v>4.7249999999999996</v>
      </c>
      <c r="F9" s="173"/>
      <c r="G9" s="174">
        <f t="shared" ref="G9:G16" si="0">ROUND(E9*F9,2)</f>
        <v>0</v>
      </c>
      <c r="H9" s="173"/>
      <c r="I9" s="174">
        <f t="shared" ref="I9:I16" si="1">ROUND(E9*H9,2)</f>
        <v>0</v>
      </c>
      <c r="J9" s="173"/>
      <c r="K9" s="174">
        <f t="shared" ref="K9:K16" si="2">ROUND(E9*J9,2)</f>
        <v>0</v>
      </c>
      <c r="L9" s="174">
        <v>15</v>
      </c>
      <c r="M9" s="174">
        <f t="shared" ref="M9:M16" si="3">G9*(1+L9/100)</f>
        <v>0</v>
      </c>
      <c r="N9" s="174">
        <v>2.205E-2</v>
      </c>
      <c r="O9" s="174">
        <f t="shared" ref="O9:O16" si="4">ROUND(E9*N9,2)</f>
        <v>0.1</v>
      </c>
      <c r="P9" s="174">
        <v>0</v>
      </c>
      <c r="Q9" s="174">
        <f t="shared" ref="Q9:Q16" si="5">ROUND(E9*P9,2)</f>
        <v>0</v>
      </c>
      <c r="R9" s="174"/>
      <c r="S9" s="174" t="s">
        <v>112</v>
      </c>
      <c r="T9" s="174" t="s">
        <v>113</v>
      </c>
      <c r="U9" s="174">
        <v>0.42</v>
      </c>
      <c r="V9" s="174">
        <f t="shared" ref="V9:V16" si="6">ROUND(E9*U9,2)</f>
        <v>1.98</v>
      </c>
      <c r="W9" s="174"/>
      <c r="X9" s="175" t="s">
        <v>114</v>
      </c>
      <c r="Y9" s="149"/>
      <c r="Z9" s="149"/>
      <c r="AA9" s="149"/>
      <c r="AB9" s="149"/>
      <c r="AC9" s="149"/>
      <c r="AD9" s="149"/>
      <c r="AE9" s="149"/>
      <c r="AF9" s="149"/>
      <c r="AG9" s="149" t="s">
        <v>115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outlineLevel="1" x14ac:dyDescent="0.2">
      <c r="A10" s="169">
        <v>2</v>
      </c>
      <c r="B10" s="170" t="s">
        <v>116</v>
      </c>
      <c r="C10" s="178" t="s">
        <v>189</v>
      </c>
      <c r="D10" s="171" t="s">
        <v>111</v>
      </c>
      <c r="E10" s="172">
        <v>185.05199999999999</v>
      </c>
      <c r="F10" s="173"/>
      <c r="G10" s="174">
        <f t="shared" si="0"/>
        <v>0</v>
      </c>
      <c r="H10" s="173"/>
      <c r="I10" s="174">
        <f t="shared" si="1"/>
        <v>0</v>
      </c>
      <c r="J10" s="173"/>
      <c r="K10" s="174">
        <f t="shared" si="2"/>
        <v>0</v>
      </c>
      <c r="L10" s="174">
        <v>15</v>
      </c>
      <c r="M10" s="174">
        <f t="shared" si="3"/>
        <v>0</v>
      </c>
      <c r="N10" s="174">
        <v>5.0000000000000002E-5</v>
      </c>
      <c r="O10" s="174">
        <f t="shared" si="4"/>
        <v>0.01</v>
      </c>
      <c r="P10" s="174">
        <v>0</v>
      </c>
      <c r="Q10" s="174">
        <f t="shared" si="5"/>
        <v>0</v>
      </c>
      <c r="R10" s="174"/>
      <c r="S10" s="174" t="s">
        <v>112</v>
      </c>
      <c r="T10" s="174" t="s">
        <v>113</v>
      </c>
      <c r="U10" s="174">
        <v>7.0000000000000007E-2</v>
      </c>
      <c r="V10" s="174">
        <f t="shared" si="6"/>
        <v>12.95</v>
      </c>
      <c r="W10" s="174"/>
      <c r="X10" s="175" t="s">
        <v>114</v>
      </c>
      <c r="Y10" s="149"/>
      <c r="Z10" s="149"/>
      <c r="AA10" s="149"/>
      <c r="AB10" s="149"/>
      <c r="AC10" s="149"/>
      <c r="AD10" s="149"/>
      <c r="AE10" s="149"/>
      <c r="AF10" s="149"/>
      <c r="AG10" s="149" t="s">
        <v>115</v>
      </c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outlineLevel="1" x14ac:dyDescent="0.2">
      <c r="A11" s="169">
        <v>3</v>
      </c>
      <c r="B11" s="170" t="s">
        <v>117</v>
      </c>
      <c r="C11" s="178" t="s">
        <v>118</v>
      </c>
      <c r="D11" s="171" t="s">
        <v>111</v>
      </c>
      <c r="E11" s="172">
        <v>44.225999999999999</v>
      </c>
      <c r="F11" s="173"/>
      <c r="G11" s="174">
        <f t="shared" si="0"/>
        <v>0</v>
      </c>
      <c r="H11" s="173"/>
      <c r="I11" s="174">
        <f t="shared" si="1"/>
        <v>0</v>
      </c>
      <c r="J11" s="173"/>
      <c r="K11" s="174">
        <f t="shared" si="2"/>
        <v>0</v>
      </c>
      <c r="L11" s="174">
        <v>15</v>
      </c>
      <c r="M11" s="174">
        <f t="shared" si="3"/>
        <v>0</v>
      </c>
      <c r="N11" s="174">
        <v>4.0000000000000003E-5</v>
      </c>
      <c r="O11" s="174">
        <f t="shared" si="4"/>
        <v>0</v>
      </c>
      <c r="P11" s="174">
        <v>0</v>
      </c>
      <c r="Q11" s="174">
        <f t="shared" si="5"/>
        <v>0</v>
      </c>
      <c r="R11" s="174"/>
      <c r="S11" s="174" t="s">
        <v>112</v>
      </c>
      <c r="T11" s="174" t="s">
        <v>113</v>
      </c>
      <c r="U11" s="174">
        <v>7.8E-2</v>
      </c>
      <c r="V11" s="174">
        <f t="shared" si="6"/>
        <v>3.45</v>
      </c>
      <c r="W11" s="174"/>
      <c r="X11" s="175" t="s">
        <v>114</v>
      </c>
      <c r="Y11" s="149"/>
      <c r="Z11" s="149"/>
      <c r="AA11" s="149"/>
      <c r="AB11" s="149"/>
      <c r="AC11" s="149"/>
      <c r="AD11" s="149"/>
      <c r="AE11" s="149"/>
      <c r="AF11" s="149"/>
      <c r="AG11" s="149" t="s">
        <v>119</v>
      </c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outlineLevel="1" x14ac:dyDescent="0.2">
      <c r="A12" s="169">
        <v>4</v>
      </c>
      <c r="B12" s="170" t="s">
        <v>120</v>
      </c>
      <c r="C12" s="178" t="s">
        <v>121</v>
      </c>
      <c r="D12" s="171" t="s">
        <v>111</v>
      </c>
      <c r="E12" s="172">
        <v>176.24</v>
      </c>
      <c r="F12" s="173"/>
      <c r="G12" s="174">
        <f t="shared" si="0"/>
        <v>0</v>
      </c>
      <c r="H12" s="173"/>
      <c r="I12" s="174">
        <f t="shared" si="1"/>
        <v>0</v>
      </c>
      <c r="J12" s="173"/>
      <c r="K12" s="174">
        <f t="shared" si="2"/>
        <v>0</v>
      </c>
      <c r="L12" s="174">
        <v>15</v>
      </c>
      <c r="M12" s="174">
        <f t="shared" si="3"/>
        <v>0</v>
      </c>
      <c r="N12" s="174">
        <v>1.205E-2</v>
      </c>
      <c r="O12" s="174">
        <f t="shared" si="4"/>
        <v>2.12</v>
      </c>
      <c r="P12" s="174">
        <v>0</v>
      </c>
      <c r="Q12" s="174">
        <f t="shared" si="5"/>
        <v>0</v>
      </c>
      <c r="R12" s="174"/>
      <c r="S12" s="174" t="s">
        <v>112</v>
      </c>
      <c r="T12" s="174" t="s">
        <v>113</v>
      </c>
      <c r="U12" s="174">
        <v>0.1638</v>
      </c>
      <c r="V12" s="174">
        <f t="shared" si="6"/>
        <v>28.87</v>
      </c>
      <c r="W12" s="174"/>
      <c r="X12" s="175" t="s">
        <v>114</v>
      </c>
      <c r="Y12" s="149"/>
      <c r="Z12" s="149"/>
      <c r="AA12" s="149"/>
      <c r="AB12" s="149"/>
      <c r="AC12" s="149"/>
      <c r="AD12" s="149"/>
      <c r="AE12" s="149"/>
      <c r="AF12" s="149"/>
      <c r="AG12" s="149" t="s">
        <v>115</v>
      </c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ht="22.5" outlineLevel="1" x14ac:dyDescent="0.2">
      <c r="A13" s="169">
        <v>5</v>
      </c>
      <c r="B13" s="170" t="s">
        <v>122</v>
      </c>
      <c r="C13" s="178" t="s">
        <v>184</v>
      </c>
      <c r="D13" s="171" t="s">
        <v>111</v>
      </c>
      <c r="E13" s="172">
        <v>185.05199999999999</v>
      </c>
      <c r="F13" s="173"/>
      <c r="G13" s="174">
        <f t="shared" si="0"/>
        <v>0</v>
      </c>
      <c r="H13" s="173"/>
      <c r="I13" s="174">
        <f t="shared" si="1"/>
        <v>0</v>
      </c>
      <c r="J13" s="173"/>
      <c r="K13" s="174">
        <f t="shared" si="2"/>
        <v>0</v>
      </c>
      <c r="L13" s="174">
        <v>15</v>
      </c>
      <c r="M13" s="174">
        <f t="shared" si="3"/>
        <v>0</v>
      </c>
      <c r="N13" s="174">
        <v>4.9100000000000003E-3</v>
      </c>
      <c r="O13" s="174">
        <f t="shared" si="4"/>
        <v>0.91</v>
      </c>
      <c r="P13" s="174">
        <v>0</v>
      </c>
      <c r="Q13" s="174">
        <f t="shared" si="5"/>
        <v>0</v>
      </c>
      <c r="R13" s="174"/>
      <c r="S13" s="174" t="s">
        <v>123</v>
      </c>
      <c r="T13" s="174" t="s">
        <v>113</v>
      </c>
      <c r="U13" s="174">
        <v>0.44400000000000001</v>
      </c>
      <c r="V13" s="174">
        <f t="shared" si="6"/>
        <v>82.16</v>
      </c>
      <c r="W13" s="174"/>
      <c r="X13" s="175" t="s">
        <v>114</v>
      </c>
      <c r="Y13" s="149"/>
      <c r="Z13" s="149"/>
      <c r="AA13" s="149"/>
      <c r="AB13" s="149"/>
      <c r="AC13" s="149"/>
      <c r="AD13" s="149"/>
      <c r="AE13" s="149"/>
      <c r="AF13" s="149"/>
      <c r="AG13" s="149" t="s">
        <v>119</v>
      </c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outlineLevel="1" x14ac:dyDescent="0.2">
      <c r="A14" s="169">
        <v>6</v>
      </c>
      <c r="B14" s="170" t="s">
        <v>124</v>
      </c>
      <c r="C14" s="178" t="s">
        <v>125</v>
      </c>
      <c r="D14" s="171" t="s">
        <v>126</v>
      </c>
      <c r="E14" s="172">
        <v>1</v>
      </c>
      <c r="F14" s="173"/>
      <c r="G14" s="174">
        <f t="shared" si="0"/>
        <v>0</v>
      </c>
      <c r="H14" s="173"/>
      <c r="I14" s="174">
        <f t="shared" si="1"/>
        <v>0</v>
      </c>
      <c r="J14" s="173"/>
      <c r="K14" s="174">
        <f t="shared" si="2"/>
        <v>0</v>
      </c>
      <c r="L14" s="174">
        <v>15</v>
      </c>
      <c r="M14" s="174">
        <f t="shared" si="3"/>
        <v>0</v>
      </c>
      <c r="N14" s="174">
        <v>0</v>
      </c>
      <c r="O14" s="174">
        <f t="shared" si="4"/>
        <v>0</v>
      </c>
      <c r="P14" s="174">
        <v>4.3499999999999997E-2</v>
      </c>
      <c r="Q14" s="174">
        <f t="shared" si="5"/>
        <v>0.04</v>
      </c>
      <c r="R14" s="174"/>
      <c r="S14" s="174" t="s">
        <v>123</v>
      </c>
      <c r="T14" s="174" t="s">
        <v>113</v>
      </c>
      <c r="U14" s="174">
        <v>0.71299999999999997</v>
      </c>
      <c r="V14" s="174">
        <f t="shared" si="6"/>
        <v>0.71</v>
      </c>
      <c r="W14" s="174"/>
      <c r="X14" s="175" t="s">
        <v>114</v>
      </c>
      <c r="Y14" s="149"/>
      <c r="Z14" s="149"/>
      <c r="AA14" s="149"/>
      <c r="AB14" s="149"/>
      <c r="AC14" s="149"/>
      <c r="AD14" s="149"/>
      <c r="AE14" s="149"/>
      <c r="AF14" s="149"/>
      <c r="AG14" s="149" t="s">
        <v>115</v>
      </c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outlineLevel="1" x14ac:dyDescent="0.2">
      <c r="A15" s="169">
        <v>7</v>
      </c>
      <c r="B15" s="170" t="s">
        <v>127</v>
      </c>
      <c r="C15" s="178" t="s">
        <v>190</v>
      </c>
      <c r="D15" s="171" t="s">
        <v>128</v>
      </c>
      <c r="E15" s="172">
        <v>814.04819999999995</v>
      </c>
      <c r="F15" s="173"/>
      <c r="G15" s="174">
        <f t="shared" si="0"/>
        <v>0</v>
      </c>
      <c r="H15" s="173"/>
      <c r="I15" s="174">
        <f t="shared" si="1"/>
        <v>0</v>
      </c>
      <c r="J15" s="173"/>
      <c r="K15" s="174">
        <f t="shared" si="2"/>
        <v>0</v>
      </c>
      <c r="L15" s="174">
        <v>15</v>
      </c>
      <c r="M15" s="174">
        <f t="shared" si="3"/>
        <v>0</v>
      </c>
      <c r="N15" s="174">
        <v>1E-3</v>
      </c>
      <c r="O15" s="174">
        <f t="shared" si="4"/>
        <v>0.81</v>
      </c>
      <c r="P15" s="174">
        <v>0</v>
      </c>
      <c r="Q15" s="174">
        <f t="shared" si="5"/>
        <v>0</v>
      </c>
      <c r="R15" s="174"/>
      <c r="S15" s="174" t="s">
        <v>123</v>
      </c>
      <c r="T15" s="174" t="s">
        <v>113</v>
      </c>
      <c r="U15" s="174">
        <v>0</v>
      </c>
      <c r="V15" s="174">
        <f t="shared" si="6"/>
        <v>0</v>
      </c>
      <c r="W15" s="174"/>
      <c r="X15" s="175" t="s">
        <v>129</v>
      </c>
      <c r="Y15" s="149"/>
      <c r="Z15" s="149"/>
      <c r="AA15" s="149"/>
      <c r="AB15" s="149"/>
      <c r="AC15" s="149"/>
      <c r="AD15" s="149"/>
      <c r="AE15" s="149"/>
      <c r="AF15" s="149"/>
      <c r="AG15" s="149" t="s">
        <v>130</v>
      </c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outlineLevel="1" x14ac:dyDescent="0.2">
      <c r="A16" s="169">
        <v>8</v>
      </c>
      <c r="B16" s="170" t="s">
        <v>131</v>
      </c>
      <c r="C16" s="178" t="s">
        <v>191</v>
      </c>
      <c r="D16" s="171" t="s">
        <v>128</v>
      </c>
      <c r="E16" s="172">
        <v>37.191000000000003</v>
      </c>
      <c r="F16" s="173"/>
      <c r="G16" s="174">
        <f t="shared" si="0"/>
        <v>0</v>
      </c>
      <c r="H16" s="173"/>
      <c r="I16" s="174">
        <f t="shared" si="1"/>
        <v>0</v>
      </c>
      <c r="J16" s="173"/>
      <c r="K16" s="174">
        <f t="shared" si="2"/>
        <v>0</v>
      </c>
      <c r="L16" s="174">
        <v>15</v>
      </c>
      <c r="M16" s="174">
        <f t="shared" si="3"/>
        <v>0</v>
      </c>
      <c r="N16" s="174">
        <v>1E-3</v>
      </c>
      <c r="O16" s="174">
        <f t="shared" si="4"/>
        <v>0.04</v>
      </c>
      <c r="P16" s="174">
        <v>0</v>
      </c>
      <c r="Q16" s="174">
        <f t="shared" si="5"/>
        <v>0</v>
      </c>
      <c r="R16" s="174"/>
      <c r="S16" s="174" t="s">
        <v>123</v>
      </c>
      <c r="T16" s="174" t="s">
        <v>113</v>
      </c>
      <c r="U16" s="174">
        <v>0</v>
      </c>
      <c r="V16" s="174">
        <f t="shared" si="6"/>
        <v>0</v>
      </c>
      <c r="W16" s="174"/>
      <c r="X16" s="175" t="s">
        <v>129</v>
      </c>
      <c r="Y16" s="149"/>
      <c r="Z16" s="149"/>
      <c r="AA16" s="149"/>
      <c r="AB16" s="149"/>
      <c r="AC16" s="149"/>
      <c r="AD16" s="149"/>
      <c r="AE16" s="149"/>
      <c r="AF16" s="149"/>
      <c r="AG16" s="149" t="s">
        <v>130</v>
      </c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x14ac:dyDescent="0.2">
      <c r="A17" s="156" t="s">
        <v>107</v>
      </c>
      <c r="B17" s="157" t="s">
        <v>70</v>
      </c>
      <c r="C17" s="177" t="s">
        <v>71</v>
      </c>
      <c r="D17" s="158"/>
      <c r="E17" s="159"/>
      <c r="F17" s="160"/>
      <c r="G17" s="160">
        <f>SUMIF(AG18:AG18,"&lt;&gt;NOR",G18:G18)</f>
        <v>0</v>
      </c>
      <c r="H17" s="160"/>
      <c r="I17" s="160">
        <f>SUM(I18:I18)</f>
        <v>0</v>
      </c>
      <c r="J17" s="160"/>
      <c r="K17" s="160">
        <f>SUM(K18:K18)</f>
        <v>0</v>
      </c>
      <c r="L17" s="160"/>
      <c r="M17" s="160">
        <f>SUM(M18:M18)</f>
        <v>0</v>
      </c>
      <c r="N17" s="160"/>
      <c r="O17" s="160">
        <f>SUM(O18:O18)</f>
        <v>0.08</v>
      </c>
      <c r="P17" s="160"/>
      <c r="Q17" s="160">
        <f>SUM(Q18:Q18)</f>
        <v>0</v>
      </c>
      <c r="R17" s="160"/>
      <c r="S17" s="160"/>
      <c r="T17" s="160"/>
      <c r="U17" s="160"/>
      <c r="V17" s="160">
        <f>SUM(V18:V18)</f>
        <v>12.34</v>
      </c>
      <c r="W17" s="160"/>
      <c r="X17" s="161"/>
      <c r="AG17" t="s">
        <v>108</v>
      </c>
    </row>
    <row r="18" spans="1:60" outlineLevel="1" x14ac:dyDescent="0.2">
      <c r="A18" s="169">
        <v>9</v>
      </c>
      <c r="B18" s="170" t="s">
        <v>132</v>
      </c>
      <c r="C18" s="178" t="s">
        <v>133</v>
      </c>
      <c r="D18" s="171" t="s">
        <v>111</v>
      </c>
      <c r="E18" s="172">
        <v>69.739999999999995</v>
      </c>
      <c r="F18" s="173"/>
      <c r="G18" s="174">
        <f>ROUND(E18*F18,2)</f>
        <v>0</v>
      </c>
      <c r="H18" s="173"/>
      <c r="I18" s="174">
        <f>ROUND(E18*H18,2)</f>
        <v>0</v>
      </c>
      <c r="J18" s="173"/>
      <c r="K18" s="174">
        <f>ROUND(E18*J18,2)</f>
        <v>0</v>
      </c>
      <c r="L18" s="174">
        <v>15</v>
      </c>
      <c r="M18" s="174">
        <f>G18*(1+L18/100)</f>
        <v>0</v>
      </c>
      <c r="N18" s="174">
        <v>1.2099999999999999E-3</v>
      </c>
      <c r="O18" s="174">
        <f>ROUND(E18*N18,2)</f>
        <v>0.08</v>
      </c>
      <c r="P18" s="174">
        <v>0</v>
      </c>
      <c r="Q18" s="174">
        <f>ROUND(E18*P18,2)</f>
        <v>0</v>
      </c>
      <c r="R18" s="174"/>
      <c r="S18" s="174" t="s">
        <v>112</v>
      </c>
      <c r="T18" s="174" t="s">
        <v>113</v>
      </c>
      <c r="U18" s="174">
        <v>0.17699999999999999</v>
      </c>
      <c r="V18" s="174">
        <f>ROUND(E18*U18,2)</f>
        <v>12.34</v>
      </c>
      <c r="W18" s="174"/>
      <c r="X18" s="175" t="s">
        <v>114</v>
      </c>
      <c r="Y18" s="149"/>
      <c r="Z18" s="149"/>
      <c r="AA18" s="149"/>
      <c r="AB18" s="149"/>
      <c r="AC18" s="149"/>
      <c r="AD18" s="149"/>
      <c r="AE18" s="149"/>
      <c r="AF18" s="149"/>
      <c r="AG18" s="149" t="s">
        <v>115</v>
      </c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x14ac:dyDescent="0.2">
      <c r="A19" s="156" t="s">
        <v>107</v>
      </c>
      <c r="B19" s="157" t="s">
        <v>76</v>
      </c>
      <c r="C19" s="177" t="s">
        <v>77</v>
      </c>
      <c r="D19" s="158"/>
      <c r="E19" s="159"/>
      <c r="F19" s="160"/>
      <c r="G19" s="160">
        <f>SUMIF(AG20:AG20,"&lt;&gt;NOR",G20:G20)</f>
        <v>0</v>
      </c>
      <c r="H19" s="160"/>
      <c r="I19" s="160">
        <f>SUM(I20:I20)</f>
        <v>0</v>
      </c>
      <c r="J19" s="160"/>
      <c r="K19" s="160">
        <f>SUM(K20:K20)</f>
        <v>0</v>
      </c>
      <c r="L19" s="160"/>
      <c r="M19" s="160">
        <f>SUM(M20:M20)</f>
        <v>0</v>
      </c>
      <c r="N19" s="160"/>
      <c r="O19" s="160">
        <f>SUM(O20:O20)</f>
        <v>0</v>
      </c>
      <c r="P19" s="160"/>
      <c r="Q19" s="160">
        <f>SUM(Q20:Q20)</f>
        <v>0</v>
      </c>
      <c r="R19" s="160"/>
      <c r="S19" s="160"/>
      <c r="T19" s="160"/>
      <c r="U19" s="160"/>
      <c r="V19" s="160">
        <f>SUM(V20:V20)</f>
        <v>0.43</v>
      </c>
      <c r="W19" s="160"/>
      <c r="X19" s="161"/>
      <c r="AG19" t="s">
        <v>108</v>
      </c>
    </row>
    <row r="20" spans="1:60" outlineLevel="1" x14ac:dyDescent="0.2">
      <c r="A20" s="169">
        <v>10</v>
      </c>
      <c r="B20" s="170" t="s">
        <v>134</v>
      </c>
      <c r="C20" s="178" t="s">
        <v>135</v>
      </c>
      <c r="D20" s="171" t="s">
        <v>111</v>
      </c>
      <c r="E20" s="172">
        <v>0.33600000000000002</v>
      </c>
      <c r="F20" s="173"/>
      <c r="G20" s="174">
        <f>ROUND(E20*F20,2)</f>
        <v>0</v>
      </c>
      <c r="H20" s="173"/>
      <c r="I20" s="174">
        <f>ROUND(E20*H20,2)</f>
        <v>0</v>
      </c>
      <c r="J20" s="173"/>
      <c r="K20" s="174">
        <f>ROUND(E20*J20,2)</f>
        <v>0</v>
      </c>
      <c r="L20" s="174">
        <v>15</v>
      </c>
      <c r="M20" s="174">
        <f>G20*(1+L20/100)</f>
        <v>0</v>
      </c>
      <c r="N20" s="174">
        <v>0</v>
      </c>
      <c r="O20" s="174">
        <f>ROUND(E20*N20,2)</f>
        <v>0</v>
      </c>
      <c r="P20" s="174">
        <v>0</v>
      </c>
      <c r="Q20" s="174">
        <f>ROUND(E20*P20,2)</f>
        <v>0</v>
      </c>
      <c r="R20" s="174"/>
      <c r="S20" s="174" t="s">
        <v>112</v>
      </c>
      <c r="T20" s="174" t="s">
        <v>112</v>
      </c>
      <c r="U20" s="174">
        <v>1.2765</v>
      </c>
      <c r="V20" s="174">
        <f>ROUND(E20*U20,2)</f>
        <v>0.43</v>
      </c>
      <c r="W20" s="174"/>
      <c r="X20" s="175" t="s">
        <v>114</v>
      </c>
      <c r="Y20" s="149"/>
      <c r="Z20" s="149"/>
      <c r="AA20" s="149"/>
      <c r="AB20" s="149"/>
      <c r="AC20" s="149"/>
      <c r="AD20" s="149"/>
      <c r="AE20" s="149"/>
      <c r="AF20" s="149"/>
      <c r="AG20" s="149" t="s">
        <v>115</v>
      </c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x14ac:dyDescent="0.2">
      <c r="A21" s="156" t="s">
        <v>107</v>
      </c>
      <c r="B21" s="157" t="s">
        <v>78</v>
      </c>
      <c r="C21" s="177" t="s">
        <v>79</v>
      </c>
      <c r="D21" s="158"/>
      <c r="E21" s="159"/>
      <c r="F21" s="160"/>
      <c r="G21" s="160">
        <f>SUMIF(AG22:AG22,"&lt;&gt;NOR",G22:G22)</f>
        <v>0</v>
      </c>
      <c r="H21" s="160"/>
      <c r="I21" s="160">
        <f>SUM(I22:I22)</f>
        <v>0</v>
      </c>
      <c r="J21" s="160"/>
      <c r="K21" s="160">
        <f>SUM(K22:K22)</f>
        <v>0</v>
      </c>
      <c r="L21" s="160"/>
      <c r="M21" s="160">
        <f>SUM(M22:M22)</f>
        <v>0</v>
      </c>
      <c r="N21" s="160"/>
      <c r="O21" s="160">
        <f>SUM(O22:O22)</f>
        <v>0</v>
      </c>
      <c r="P21" s="160"/>
      <c r="Q21" s="160">
        <f>SUM(Q22:Q22)</f>
        <v>0</v>
      </c>
      <c r="R21" s="160"/>
      <c r="S21" s="160"/>
      <c r="T21" s="160"/>
      <c r="U21" s="160"/>
      <c r="V21" s="160">
        <f>SUM(V22:V22)</f>
        <v>0.45</v>
      </c>
      <c r="W21" s="160"/>
      <c r="X21" s="161"/>
      <c r="AG21" t="s">
        <v>108</v>
      </c>
    </row>
    <row r="22" spans="1:60" outlineLevel="1" x14ac:dyDescent="0.2">
      <c r="A22" s="162">
        <v>11</v>
      </c>
      <c r="B22" s="163" t="s">
        <v>136</v>
      </c>
      <c r="C22" s="260" t="s">
        <v>192</v>
      </c>
      <c r="D22" s="164" t="s">
        <v>111</v>
      </c>
      <c r="E22" s="165">
        <v>1.554</v>
      </c>
      <c r="F22" s="166"/>
      <c r="G22" s="167">
        <f>ROUND(E22*F22,2)</f>
        <v>0</v>
      </c>
      <c r="H22" s="166"/>
      <c r="I22" s="167">
        <f>ROUND(E22*H22,2)</f>
        <v>0</v>
      </c>
      <c r="J22" s="166"/>
      <c r="K22" s="167">
        <f>ROUND(E22*J22,2)</f>
        <v>0</v>
      </c>
      <c r="L22" s="167">
        <v>15</v>
      </c>
      <c r="M22" s="167">
        <f>G22*(1+L22/100)</f>
        <v>0</v>
      </c>
      <c r="N22" s="167">
        <v>4.2000000000000002E-4</v>
      </c>
      <c r="O22" s="167">
        <f>ROUND(E22*N22,2)</f>
        <v>0</v>
      </c>
      <c r="P22" s="167">
        <v>0</v>
      </c>
      <c r="Q22" s="167">
        <f>ROUND(E22*P22,2)</f>
        <v>0</v>
      </c>
      <c r="R22" s="167"/>
      <c r="S22" s="167" t="s">
        <v>112</v>
      </c>
      <c r="T22" s="167" t="s">
        <v>112</v>
      </c>
      <c r="U22" s="167">
        <v>0.28699999999999998</v>
      </c>
      <c r="V22" s="167">
        <f>ROUND(E22*U22,2)</f>
        <v>0.45</v>
      </c>
      <c r="W22" s="167"/>
      <c r="X22" s="168" t="s">
        <v>114</v>
      </c>
      <c r="Y22" s="149"/>
      <c r="Z22" s="149"/>
      <c r="AA22" s="149"/>
      <c r="AB22" s="149"/>
      <c r="AC22" s="149"/>
      <c r="AD22" s="149"/>
      <c r="AE22" s="149"/>
      <c r="AF22" s="149"/>
      <c r="AG22" s="149" t="s">
        <v>115</v>
      </c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x14ac:dyDescent="0.2">
      <c r="A23" s="3"/>
      <c r="B23" s="4"/>
      <c r="C23" s="180"/>
      <c r="D23" s="6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AE23">
        <v>15</v>
      </c>
      <c r="AF23">
        <v>21</v>
      </c>
      <c r="AG23" t="s">
        <v>94</v>
      </c>
    </row>
    <row r="24" spans="1:60" x14ac:dyDescent="0.2">
      <c r="A24" s="152"/>
      <c r="B24" s="153" t="s">
        <v>31</v>
      </c>
      <c r="C24" s="181"/>
      <c r="D24" s="154"/>
      <c r="E24" s="155"/>
      <c r="F24" s="155"/>
      <c r="G24" s="176">
        <f>G8+G17+G19+G21</f>
        <v>0</v>
      </c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AE24">
        <f>SUMIF(L7:L22,AE23,G7:G22)</f>
        <v>0</v>
      </c>
      <c r="AF24">
        <f>SUMIF(L7:L22,AF23,G7:G22)</f>
        <v>0</v>
      </c>
      <c r="AG24" t="s">
        <v>137</v>
      </c>
    </row>
    <row r="25" spans="1:60" x14ac:dyDescent="0.2">
      <c r="A25" s="3"/>
      <c r="B25" s="4"/>
      <c r="C25" s="180"/>
      <c r="D25" s="6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spans="1:60" x14ac:dyDescent="0.2">
      <c r="A26" s="3"/>
      <c r="B26" s="4"/>
      <c r="C26" s="180"/>
      <c r="D26" s="6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 spans="1:60" x14ac:dyDescent="0.2">
      <c r="A27" s="258" t="s">
        <v>138</v>
      </c>
      <c r="B27" s="258"/>
      <c r="C27" s="259"/>
      <c r="D27" s="6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 spans="1:60" x14ac:dyDescent="0.2">
      <c r="A28" s="239"/>
      <c r="B28" s="240"/>
      <c r="C28" s="241"/>
      <c r="D28" s="240"/>
      <c r="E28" s="240"/>
      <c r="F28" s="240"/>
      <c r="G28" s="242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AG28" t="s">
        <v>139</v>
      </c>
    </row>
    <row r="29" spans="1:60" x14ac:dyDescent="0.2">
      <c r="A29" s="243"/>
      <c r="B29" s="244"/>
      <c r="C29" s="245"/>
      <c r="D29" s="244"/>
      <c r="E29" s="244"/>
      <c r="F29" s="244"/>
      <c r="G29" s="246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 spans="1:60" x14ac:dyDescent="0.2">
      <c r="A30" s="243"/>
      <c r="B30" s="244"/>
      <c r="C30" s="245"/>
      <c r="D30" s="244"/>
      <c r="E30" s="244"/>
      <c r="F30" s="244"/>
      <c r="G30" s="246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</row>
    <row r="31" spans="1:60" x14ac:dyDescent="0.2">
      <c r="A31" s="243"/>
      <c r="B31" s="244"/>
      <c r="C31" s="245"/>
      <c r="D31" s="244"/>
      <c r="E31" s="244"/>
      <c r="F31" s="244"/>
      <c r="G31" s="246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 spans="1:60" x14ac:dyDescent="0.2">
      <c r="A32" s="247"/>
      <c r="B32" s="248"/>
      <c r="C32" s="249"/>
      <c r="D32" s="248"/>
      <c r="E32" s="248"/>
      <c r="F32" s="248"/>
      <c r="G32" s="250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 spans="1:33" x14ac:dyDescent="0.2">
      <c r="A33" s="3"/>
      <c r="B33" s="4"/>
      <c r="C33" s="180"/>
      <c r="D33" s="6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 spans="1:33" x14ac:dyDescent="0.2">
      <c r="C34" s="182"/>
      <c r="D34" s="10"/>
      <c r="AG34" t="s">
        <v>140</v>
      </c>
    </row>
    <row r="35" spans="1:33" x14ac:dyDescent="0.2">
      <c r="D35" s="10"/>
    </row>
    <row r="36" spans="1:33" x14ac:dyDescent="0.2">
      <c r="D36" s="10"/>
    </row>
    <row r="37" spans="1:33" x14ac:dyDescent="0.2">
      <c r="D37" s="10"/>
    </row>
    <row r="38" spans="1:33" x14ac:dyDescent="0.2">
      <c r="D38" s="10"/>
    </row>
    <row r="39" spans="1:33" x14ac:dyDescent="0.2">
      <c r="D39" s="10"/>
    </row>
    <row r="40" spans="1:33" x14ac:dyDescent="0.2">
      <c r="D40" s="10"/>
    </row>
    <row r="41" spans="1:33" x14ac:dyDescent="0.2">
      <c r="D41" s="10"/>
    </row>
    <row r="42" spans="1:33" x14ac:dyDescent="0.2">
      <c r="D42" s="10"/>
    </row>
    <row r="43" spans="1:33" x14ac:dyDescent="0.2">
      <c r="D43" s="10"/>
    </row>
    <row r="44" spans="1:33" x14ac:dyDescent="0.2">
      <c r="D44" s="10"/>
    </row>
    <row r="45" spans="1:33" x14ac:dyDescent="0.2">
      <c r="D45" s="10"/>
    </row>
    <row r="46" spans="1:33" x14ac:dyDescent="0.2">
      <c r="D46" s="10"/>
    </row>
    <row r="47" spans="1:33" x14ac:dyDescent="0.2">
      <c r="D47" s="10"/>
    </row>
    <row r="48" spans="1:33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28:G32"/>
    <mergeCell ref="A1:G1"/>
    <mergeCell ref="C2:G2"/>
    <mergeCell ref="C3:G3"/>
    <mergeCell ref="C4:G4"/>
    <mergeCell ref="A27:C27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zoomScale="115" zoomScaleNormal="115" workbookViewId="0">
      <pane ySplit="7" topLeftCell="A20" activePane="bottomLeft" state="frozen"/>
      <selection pane="bottomLeft" activeCell="C15" sqref="C15"/>
    </sheetView>
  </sheetViews>
  <sheetFormatPr defaultRowHeight="12.75" outlineLevelRow="1" x14ac:dyDescent="0.2"/>
  <cols>
    <col min="1" max="1" width="3.42578125" customWidth="1"/>
    <col min="2" max="2" width="12.7109375" style="123" customWidth="1"/>
    <col min="3" max="3" width="38.28515625" style="123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1" width="0" hidden="1" customWidth="1"/>
    <col min="14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1" t="s">
        <v>7</v>
      </c>
      <c r="B1" s="251"/>
      <c r="C1" s="251"/>
      <c r="D1" s="251"/>
      <c r="E1" s="251"/>
      <c r="F1" s="251"/>
      <c r="G1" s="251"/>
      <c r="AG1" t="s">
        <v>82</v>
      </c>
    </row>
    <row r="2" spans="1:60" ht="25.15" customHeight="1" x14ac:dyDescent="0.2">
      <c r="A2" s="141" t="s">
        <v>8</v>
      </c>
      <c r="B2" s="49" t="s">
        <v>43</v>
      </c>
      <c r="C2" s="252" t="s">
        <v>44</v>
      </c>
      <c r="D2" s="253"/>
      <c r="E2" s="253"/>
      <c r="F2" s="253"/>
      <c r="G2" s="254"/>
      <c r="AG2" t="s">
        <v>83</v>
      </c>
    </row>
    <row r="3" spans="1:60" ht="25.15" customHeight="1" x14ac:dyDescent="0.2">
      <c r="A3" s="141" t="s">
        <v>9</v>
      </c>
      <c r="B3" s="49" t="s">
        <v>51</v>
      </c>
      <c r="C3" s="252" t="s">
        <v>45</v>
      </c>
      <c r="D3" s="253"/>
      <c r="E3" s="253"/>
      <c r="F3" s="253"/>
      <c r="G3" s="254"/>
      <c r="AC3" s="123" t="s">
        <v>83</v>
      </c>
      <c r="AG3" t="s">
        <v>84</v>
      </c>
    </row>
    <row r="4" spans="1:60" ht="25.15" customHeight="1" x14ac:dyDescent="0.2">
      <c r="A4" s="142" t="s">
        <v>10</v>
      </c>
      <c r="B4" s="143" t="s">
        <v>54</v>
      </c>
      <c r="C4" s="255" t="s">
        <v>55</v>
      </c>
      <c r="D4" s="256"/>
      <c r="E4" s="256"/>
      <c r="F4" s="256"/>
      <c r="G4" s="257"/>
      <c r="AG4" t="s">
        <v>85</v>
      </c>
    </row>
    <row r="5" spans="1:60" x14ac:dyDescent="0.2">
      <c r="D5" s="10"/>
    </row>
    <row r="6" spans="1:60" ht="38.25" x14ac:dyDescent="0.2">
      <c r="A6" s="145" t="s">
        <v>86</v>
      </c>
      <c r="B6" s="147" t="s">
        <v>87</v>
      </c>
      <c r="C6" s="147" t="s">
        <v>88</v>
      </c>
      <c r="D6" s="146" t="s">
        <v>89</v>
      </c>
      <c r="E6" s="145" t="s">
        <v>90</v>
      </c>
      <c r="F6" s="144" t="s">
        <v>91</v>
      </c>
      <c r="G6" s="145" t="s">
        <v>31</v>
      </c>
      <c r="H6" s="148" t="s">
        <v>32</v>
      </c>
      <c r="I6" s="148" t="s">
        <v>92</v>
      </c>
      <c r="J6" s="148" t="s">
        <v>33</v>
      </c>
      <c r="K6" s="148" t="s">
        <v>93</v>
      </c>
      <c r="L6" s="148" t="s">
        <v>94</v>
      </c>
      <c r="M6" s="148" t="s">
        <v>95</v>
      </c>
      <c r="N6" s="148" t="s">
        <v>96</v>
      </c>
      <c r="O6" s="148" t="s">
        <v>97</v>
      </c>
      <c r="P6" s="148" t="s">
        <v>98</v>
      </c>
      <c r="Q6" s="148" t="s">
        <v>99</v>
      </c>
      <c r="R6" s="148" t="s">
        <v>100</v>
      </c>
      <c r="S6" s="148" t="s">
        <v>101</v>
      </c>
      <c r="T6" s="148" t="s">
        <v>102</v>
      </c>
      <c r="U6" s="148" t="s">
        <v>103</v>
      </c>
      <c r="V6" s="148" t="s">
        <v>104</v>
      </c>
      <c r="W6" s="148" t="s">
        <v>105</v>
      </c>
      <c r="X6" s="148" t="s">
        <v>106</v>
      </c>
    </row>
    <row r="7" spans="1:60" hidden="1" x14ac:dyDescent="0.2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</row>
    <row r="8" spans="1:60" x14ac:dyDescent="0.2">
      <c r="A8" s="156" t="s">
        <v>107</v>
      </c>
      <c r="B8" s="157" t="s">
        <v>64</v>
      </c>
      <c r="C8" s="177" t="s">
        <v>65</v>
      </c>
      <c r="D8" s="158"/>
      <c r="E8" s="159"/>
      <c r="F8" s="160"/>
      <c r="G8" s="160">
        <f>SUMIF(AG9:AG9,"&lt;&gt;NOR",G9:G9)</f>
        <v>0</v>
      </c>
      <c r="H8" s="160"/>
      <c r="I8" s="160">
        <f>SUM(I9:I9)</f>
        <v>0</v>
      </c>
      <c r="J8" s="160"/>
      <c r="K8" s="160">
        <f>SUM(K9:K9)</f>
        <v>0</v>
      </c>
      <c r="L8" s="160"/>
      <c r="M8" s="160">
        <f>SUM(M9:M9)</f>
        <v>0</v>
      </c>
      <c r="N8" s="160"/>
      <c r="O8" s="160">
        <f>SUM(O9:O9)</f>
        <v>0.04</v>
      </c>
      <c r="P8" s="160"/>
      <c r="Q8" s="160">
        <f>SUM(Q9:Q9)</f>
        <v>0</v>
      </c>
      <c r="R8" s="160"/>
      <c r="S8" s="160"/>
      <c r="T8" s="160"/>
      <c r="U8" s="160"/>
      <c r="V8" s="160">
        <f>SUM(V9:V9)</f>
        <v>0.78</v>
      </c>
      <c r="W8" s="160"/>
      <c r="X8" s="161"/>
      <c r="AG8" t="s">
        <v>108</v>
      </c>
    </row>
    <row r="9" spans="1:60" outlineLevel="1" x14ac:dyDescent="0.2">
      <c r="A9" s="169">
        <v>1</v>
      </c>
      <c r="B9" s="170" t="s">
        <v>141</v>
      </c>
      <c r="C9" s="178" t="s">
        <v>142</v>
      </c>
      <c r="D9" s="171" t="s">
        <v>143</v>
      </c>
      <c r="E9" s="172">
        <v>5</v>
      </c>
      <c r="F9" s="173"/>
      <c r="G9" s="174">
        <f>ROUND(E9*F9,2)</f>
        <v>0</v>
      </c>
      <c r="H9" s="173"/>
      <c r="I9" s="174">
        <f>ROUND(E9*H9,2)</f>
        <v>0</v>
      </c>
      <c r="J9" s="173"/>
      <c r="K9" s="174">
        <f>ROUND(E9*J9,2)</f>
        <v>0</v>
      </c>
      <c r="L9" s="174">
        <v>15</v>
      </c>
      <c r="M9" s="174">
        <f>G9*(1+L9/100)</f>
        <v>0</v>
      </c>
      <c r="N9" s="174">
        <v>7.3899999999999999E-3</v>
      </c>
      <c r="O9" s="174">
        <f>ROUND(E9*N9,2)</f>
        <v>0.04</v>
      </c>
      <c r="P9" s="174">
        <v>0</v>
      </c>
      <c r="Q9" s="174">
        <f>ROUND(E9*P9,2)</f>
        <v>0</v>
      </c>
      <c r="R9" s="174"/>
      <c r="S9" s="174" t="s">
        <v>123</v>
      </c>
      <c r="T9" s="174" t="s">
        <v>113</v>
      </c>
      <c r="U9" s="174">
        <v>0.156</v>
      </c>
      <c r="V9" s="174">
        <f>ROUND(E9*U9,2)</f>
        <v>0.78</v>
      </c>
      <c r="W9" s="174"/>
      <c r="X9" s="175" t="s">
        <v>114</v>
      </c>
      <c r="Y9" s="149"/>
      <c r="Z9" s="149"/>
      <c r="AA9" s="149"/>
      <c r="AB9" s="149"/>
      <c r="AC9" s="149"/>
      <c r="AD9" s="149"/>
      <c r="AE9" s="149"/>
      <c r="AF9" s="149"/>
      <c r="AG9" s="149" t="s">
        <v>115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x14ac:dyDescent="0.2">
      <c r="A10" s="156" t="s">
        <v>107</v>
      </c>
      <c r="B10" s="157" t="s">
        <v>66</v>
      </c>
      <c r="C10" s="177" t="s">
        <v>67</v>
      </c>
      <c r="D10" s="158"/>
      <c r="E10" s="159"/>
      <c r="F10" s="160"/>
      <c r="G10" s="160">
        <f>SUMIF(AG11:AG13,"&lt;&gt;NOR",G11:G13)</f>
        <v>0</v>
      </c>
      <c r="H10" s="160"/>
      <c r="I10" s="160">
        <f>SUM(I11:I13)</f>
        <v>0</v>
      </c>
      <c r="J10" s="160"/>
      <c r="K10" s="160">
        <f>SUM(K11:K13)</f>
        <v>0</v>
      </c>
      <c r="L10" s="160"/>
      <c r="M10" s="160">
        <f>SUM(M11:M13)</f>
        <v>0</v>
      </c>
      <c r="N10" s="160"/>
      <c r="O10" s="160">
        <f>SUM(O11:O13)</f>
        <v>0.69000000000000006</v>
      </c>
      <c r="P10" s="160"/>
      <c r="Q10" s="160">
        <f>SUM(Q11:Q13)</f>
        <v>0</v>
      </c>
      <c r="R10" s="160"/>
      <c r="S10" s="160"/>
      <c r="T10" s="160"/>
      <c r="U10" s="160"/>
      <c r="V10" s="160">
        <f>SUM(V11:V13)</f>
        <v>48.309999999999995</v>
      </c>
      <c r="W10" s="160"/>
      <c r="X10" s="161"/>
      <c r="AG10" t="s">
        <v>108</v>
      </c>
    </row>
    <row r="11" spans="1:60" outlineLevel="1" x14ac:dyDescent="0.2">
      <c r="A11" s="169">
        <v>2</v>
      </c>
      <c r="B11" s="170" t="s">
        <v>116</v>
      </c>
      <c r="C11" s="178" t="s">
        <v>183</v>
      </c>
      <c r="D11" s="171" t="s">
        <v>111</v>
      </c>
      <c r="E11" s="172">
        <v>93.995999999999995</v>
      </c>
      <c r="F11" s="173"/>
      <c r="G11" s="174">
        <f>ROUND(E11*F11,2)</f>
        <v>0</v>
      </c>
      <c r="H11" s="173"/>
      <c r="I11" s="174">
        <f>ROUND(E11*H11,2)</f>
        <v>0</v>
      </c>
      <c r="J11" s="173"/>
      <c r="K11" s="174">
        <f>ROUND(E11*J11,2)</f>
        <v>0</v>
      </c>
      <c r="L11" s="174">
        <v>15</v>
      </c>
      <c r="M11" s="174">
        <f>G11*(1+L11/100)</f>
        <v>0</v>
      </c>
      <c r="N11" s="174">
        <v>5.0000000000000002E-5</v>
      </c>
      <c r="O11" s="174">
        <f>ROUND(E11*N11,2)</f>
        <v>0</v>
      </c>
      <c r="P11" s="174">
        <v>0</v>
      </c>
      <c r="Q11" s="174">
        <f>ROUND(E11*P11,2)</f>
        <v>0</v>
      </c>
      <c r="R11" s="174"/>
      <c r="S11" s="174" t="s">
        <v>112</v>
      </c>
      <c r="T11" s="174" t="s">
        <v>113</v>
      </c>
      <c r="U11" s="174">
        <v>7.0000000000000007E-2</v>
      </c>
      <c r="V11" s="174">
        <f>ROUND(E11*U11,2)</f>
        <v>6.58</v>
      </c>
      <c r="W11" s="174"/>
      <c r="X11" s="175" t="s">
        <v>114</v>
      </c>
      <c r="Y11" s="149"/>
      <c r="Z11" s="149"/>
      <c r="AA11" s="149"/>
      <c r="AB11" s="149"/>
      <c r="AC11" s="149"/>
      <c r="AD11" s="149"/>
      <c r="AE11" s="149"/>
      <c r="AF11" s="149"/>
      <c r="AG11" s="149" t="s">
        <v>115</v>
      </c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ht="22.5" outlineLevel="1" x14ac:dyDescent="0.2">
      <c r="A12" s="169">
        <v>3</v>
      </c>
      <c r="B12" s="170" t="s">
        <v>122</v>
      </c>
      <c r="C12" s="178" t="s">
        <v>184</v>
      </c>
      <c r="D12" s="171" t="s">
        <v>111</v>
      </c>
      <c r="E12" s="172">
        <v>93.995999999999995</v>
      </c>
      <c r="F12" s="173"/>
      <c r="G12" s="174">
        <f>ROUND(E12*F12,2)</f>
        <v>0</v>
      </c>
      <c r="H12" s="173"/>
      <c r="I12" s="174">
        <f>ROUND(E12*H12,2)</f>
        <v>0</v>
      </c>
      <c r="J12" s="173"/>
      <c r="K12" s="174">
        <f>ROUND(E12*J12,2)</f>
        <v>0</v>
      </c>
      <c r="L12" s="174">
        <v>15</v>
      </c>
      <c r="M12" s="174">
        <f>G12*(1+L12/100)</f>
        <v>0</v>
      </c>
      <c r="N12" s="174">
        <v>4.9100000000000003E-3</v>
      </c>
      <c r="O12" s="174">
        <f>ROUND(E12*N12,2)</f>
        <v>0.46</v>
      </c>
      <c r="P12" s="174">
        <v>0</v>
      </c>
      <c r="Q12" s="174">
        <f>ROUND(E12*P12,2)</f>
        <v>0</v>
      </c>
      <c r="R12" s="174"/>
      <c r="S12" s="174" t="s">
        <v>123</v>
      </c>
      <c r="T12" s="174" t="s">
        <v>113</v>
      </c>
      <c r="U12" s="174">
        <v>0.44400000000000001</v>
      </c>
      <c r="V12" s="174">
        <f>ROUND(E12*U12,2)</f>
        <v>41.73</v>
      </c>
      <c r="W12" s="174"/>
      <c r="X12" s="175" t="s">
        <v>114</v>
      </c>
      <c r="Y12" s="149"/>
      <c r="Z12" s="149"/>
      <c r="AA12" s="149"/>
      <c r="AB12" s="149"/>
      <c r="AC12" s="149"/>
      <c r="AD12" s="149"/>
      <c r="AE12" s="149"/>
      <c r="AF12" s="149"/>
      <c r="AG12" s="149" t="s">
        <v>119</v>
      </c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outlineLevel="1" x14ac:dyDescent="0.2">
      <c r="A13" s="169">
        <v>4</v>
      </c>
      <c r="B13" s="170" t="s">
        <v>144</v>
      </c>
      <c r="C13" s="178" t="s">
        <v>185</v>
      </c>
      <c r="D13" s="171" t="s">
        <v>128</v>
      </c>
      <c r="E13" s="172">
        <v>234.99</v>
      </c>
      <c r="F13" s="173"/>
      <c r="G13" s="174">
        <f>ROUND(E13*F13,2)</f>
        <v>0</v>
      </c>
      <c r="H13" s="173"/>
      <c r="I13" s="174">
        <f>ROUND(E13*H13,2)</f>
        <v>0</v>
      </c>
      <c r="J13" s="173"/>
      <c r="K13" s="174">
        <f>ROUND(E13*J13,2)</f>
        <v>0</v>
      </c>
      <c r="L13" s="174">
        <v>15</v>
      </c>
      <c r="M13" s="174">
        <f>G13*(1+L13/100)</f>
        <v>0</v>
      </c>
      <c r="N13" s="174">
        <v>1E-3</v>
      </c>
      <c r="O13" s="174">
        <f>ROUND(E13*N13,2)</f>
        <v>0.23</v>
      </c>
      <c r="P13" s="174">
        <v>0</v>
      </c>
      <c r="Q13" s="174">
        <f>ROUND(E13*P13,2)</f>
        <v>0</v>
      </c>
      <c r="R13" s="174" t="s">
        <v>145</v>
      </c>
      <c r="S13" s="174" t="s">
        <v>112</v>
      </c>
      <c r="T13" s="174" t="s">
        <v>113</v>
      </c>
      <c r="U13" s="174">
        <v>0</v>
      </c>
      <c r="V13" s="174">
        <f>ROUND(E13*U13,2)</f>
        <v>0</v>
      </c>
      <c r="W13" s="174"/>
      <c r="X13" s="175" t="s">
        <v>146</v>
      </c>
      <c r="Y13" s="149"/>
      <c r="Z13" s="149"/>
      <c r="AA13" s="149"/>
      <c r="AB13" s="149"/>
      <c r="AC13" s="149"/>
      <c r="AD13" s="149"/>
      <c r="AE13" s="149"/>
      <c r="AF13" s="149"/>
      <c r="AG13" s="149" t="s">
        <v>147</v>
      </c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x14ac:dyDescent="0.2">
      <c r="A14" s="156" t="s">
        <v>107</v>
      </c>
      <c r="B14" s="157" t="s">
        <v>70</v>
      </c>
      <c r="C14" s="177" t="s">
        <v>71</v>
      </c>
      <c r="D14" s="158"/>
      <c r="E14" s="159"/>
      <c r="F14" s="160"/>
      <c r="G14" s="160">
        <f>SUMIF(AG15:AG15,"&lt;&gt;NOR",G15:G15)</f>
        <v>0</v>
      </c>
      <c r="H14" s="160"/>
      <c r="I14" s="160">
        <f>SUM(I15:I15)</f>
        <v>0</v>
      </c>
      <c r="J14" s="160"/>
      <c r="K14" s="160">
        <f>SUM(K15:K15)</f>
        <v>0</v>
      </c>
      <c r="L14" s="160"/>
      <c r="M14" s="160">
        <f>SUM(M15:M15)</f>
        <v>0</v>
      </c>
      <c r="N14" s="160"/>
      <c r="O14" s="160">
        <f>SUM(O15:O15)</f>
        <v>0.11</v>
      </c>
      <c r="P14" s="160"/>
      <c r="Q14" s="160">
        <f>SUM(Q15:Q15)</f>
        <v>0</v>
      </c>
      <c r="R14" s="160"/>
      <c r="S14" s="160"/>
      <c r="T14" s="160"/>
      <c r="U14" s="160"/>
      <c r="V14" s="160">
        <f>SUM(V15:V15)</f>
        <v>15.85</v>
      </c>
      <c r="W14" s="160"/>
      <c r="X14" s="161"/>
      <c r="AG14" t="s">
        <v>108</v>
      </c>
    </row>
    <row r="15" spans="1:60" outlineLevel="1" x14ac:dyDescent="0.2">
      <c r="A15" s="162">
        <v>5</v>
      </c>
      <c r="B15" s="163" t="s">
        <v>132</v>
      </c>
      <c r="C15" s="179" t="s">
        <v>133</v>
      </c>
      <c r="D15" s="164" t="s">
        <v>111</v>
      </c>
      <c r="E15" s="165">
        <v>89.52</v>
      </c>
      <c r="F15" s="166"/>
      <c r="G15" s="167">
        <f>ROUND(E15*F15,2)</f>
        <v>0</v>
      </c>
      <c r="H15" s="166"/>
      <c r="I15" s="167">
        <f>ROUND(E15*H15,2)</f>
        <v>0</v>
      </c>
      <c r="J15" s="166"/>
      <c r="K15" s="167">
        <f>ROUND(E15*J15,2)</f>
        <v>0</v>
      </c>
      <c r="L15" s="167">
        <v>15</v>
      </c>
      <c r="M15" s="167">
        <f>G15*(1+L15/100)</f>
        <v>0</v>
      </c>
      <c r="N15" s="167">
        <v>1.2099999999999999E-3</v>
      </c>
      <c r="O15" s="167">
        <f>ROUND(E15*N15,2)</f>
        <v>0.11</v>
      </c>
      <c r="P15" s="167">
        <v>0</v>
      </c>
      <c r="Q15" s="167">
        <f>ROUND(E15*P15,2)</f>
        <v>0</v>
      </c>
      <c r="R15" s="167"/>
      <c r="S15" s="167" t="s">
        <v>112</v>
      </c>
      <c r="T15" s="167" t="s">
        <v>113</v>
      </c>
      <c r="U15" s="167">
        <v>0.17699999999999999</v>
      </c>
      <c r="V15" s="167">
        <f>ROUND(E15*U15,2)</f>
        <v>15.85</v>
      </c>
      <c r="W15" s="167"/>
      <c r="X15" s="168" t="s">
        <v>114</v>
      </c>
      <c r="Y15" s="149"/>
      <c r="Z15" s="149"/>
      <c r="AA15" s="149"/>
      <c r="AB15" s="149"/>
      <c r="AC15" s="149"/>
      <c r="AD15" s="149"/>
      <c r="AE15" s="149"/>
      <c r="AF15" s="149"/>
      <c r="AG15" s="149" t="s">
        <v>115</v>
      </c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x14ac:dyDescent="0.2">
      <c r="A16" s="3"/>
      <c r="B16" s="4"/>
      <c r="C16" s="180"/>
      <c r="D16" s="6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AE16">
        <v>15</v>
      </c>
      <c r="AF16">
        <v>21</v>
      </c>
      <c r="AG16" t="s">
        <v>94</v>
      </c>
    </row>
    <row r="17" spans="1:33" x14ac:dyDescent="0.2">
      <c r="A17" s="152"/>
      <c r="B17" s="153" t="s">
        <v>31</v>
      </c>
      <c r="C17" s="181"/>
      <c r="D17" s="154"/>
      <c r="E17" s="155"/>
      <c r="F17" s="155"/>
      <c r="G17" s="176">
        <f>G8+G10+G14</f>
        <v>0</v>
      </c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AE17">
        <f>SUMIF(L7:L15,AE16,G7:G15)</f>
        <v>0</v>
      </c>
      <c r="AF17">
        <f>SUMIF(L7:L15,AF16,G7:G15)</f>
        <v>0</v>
      </c>
      <c r="AG17" t="s">
        <v>137</v>
      </c>
    </row>
    <row r="18" spans="1:33" x14ac:dyDescent="0.2">
      <c r="A18" s="3"/>
      <c r="B18" s="4"/>
      <c r="C18" s="180"/>
      <c r="D18" s="6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</row>
    <row r="19" spans="1:33" x14ac:dyDescent="0.2">
      <c r="A19" s="3"/>
      <c r="B19" s="4"/>
      <c r="C19" s="180"/>
      <c r="D19" s="6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 spans="1:33" x14ac:dyDescent="0.2">
      <c r="A20" s="258" t="s">
        <v>138</v>
      </c>
      <c r="B20" s="258"/>
      <c r="C20" s="259"/>
      <c r="D20" s="6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 spans="1:33" x14ac:dyDescent="0.2">
      <c r="A21" s="239"/>
      <c r="B21" s="240"/>
      <c r="C21" s="241"/>
      <c r="D21" s="240"/>
      <c r="E21" s="240"/>
      <c r="F21" s="240"/>
      <c r="G21" s="242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AG21" t="s">
        <v>139</v>
      </c>
    </row>
    <row r="22" spans="1:33" x14ac:dyDescent="0.2">
      <c r="A22" s="243"/>
      <c r="B22" s="244"/>
      <c r="C22" s="245"/>
      <c r="D22" s="244"/>
      <c r="E22" s="244"/>
      <c r="F22" s="244"/>
      <c r="G22" s="246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 spans="1:33" x14ac:dyDescent="0.2">
      <c r="A23" s="243"/>
      <c r="B23" s="244"/>
      <c r="C23" s="245"/>
      <c r="D23" s="244"/>
      <c r="E23" s="244"/>
      <c r="F23" s="244"/>
      <c r="G23" s="246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</row>
    <row r="24" spans="1:33" x14ac:dyDescent="0.2">
      <c r="A24" s="243"/>
      <c r="B24" s="244"/>
      <c r="C24" s="245"/>
      <c r="D24" s="244"/>
      <c r="E24" s="244"/>
      <c r="F24" s="244"/>
      <c r="G24" s="246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 spans="1:33" x14ac:dyDescent="0.2">
      <c r="A25" s="247"/>
      <c r="B25" s="248"/>
      <c r="C25" s="249"/>
      <c r="D25" s="248"/>
      <c r="E25" s="248"/>
      <c r="F25" s="248"/>
      <c r="G25" s="250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spans="1:33" x14ac:dyDescent="0.2">
      <c r="A26" s="3"/>
      <c r="B26" s="4"/>
      <c r="C26" s="180"/>
      <c r="D26" s="6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 spans="1:33" x14ac:dyDescent="0.2">
      <c r="C27" s="182"/>
      <c r="D27" s="10"/>
      <c r="AG27" t="s">
        <v>140</v>
      </c>
    </row>
    <row r="28" spans="1:33" x14ac:dyDescent="0.2">
      <c r="D28" s="10"/>
    </row>
    <row r="29" spans="1:33" x14ac:dyDescent="0.2">
      <c r="D29" s="10"/>
    </row>
    <row r="30" spans="1:33" x14ac:dyDescent="0.2">
      <c r="D30" s="10"/>
    </row>
    <row r="31" spans="1:33" x14ac:dyDescent="0.2">
      <c r="D31" s="10"/>
    </row>
    <row r="32" spans="1:33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21:G25"/>
    <mergeCell ref="A1:G1"/>
    <mergeCell ref="C2:G2"/>
    <mergeCell ref="C3:G3"/>
    <mergeCell ref="C4:G4"/>
    <mergeCell ref="A20:C20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zoomScale="115" zoomScaleNormal="115" workbookViewId="0">
      <pane ySplit="7" topLeftCell="A8" activePane="bottomLeft" state="frozen"/>
      <selection pane="bottomLeft" activeCell="C22" sqref="C22"/>
    </sheetView>
  </sheetViews>
  <sheetFormatPr defaultRowHeight="12.75" outlineLevelRow="1" x14ac:dyDescent="0.2"/>
  <cols>
    <col min="1" max="1" width="3.42578125" customWidth="1"/>
    <col min="2" max="2" width="12.7109375" style="123" customWidth="1"/>
    <col min="3" max="3" width="38.28515625" style="123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1" width="0" hidden="1" customWidth="1"/>
    <col min="14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1" t="s">
        <v>7</v>
      </c>
      <c r="B1" s="251"/>
      <c r="C1" s="251"/>
      <c r="D1" s="251"/>
      <c r="E1" s="251"/>
      <c r="F1" s="251"/>
      <c r="G1" s="251"/>
      <c r="AG1" t="s">
        <v>82</v>
      </c>
    </row>
    <row r="2" spans="1:60" ht="25.15" customHeight="1" x14ac:dyDescent="0.2">
      <c r="A2" s="141" t="s">
        <v>8</v>
      </c>
      <c r="B2" s="49" t="s">
        <v>43</v>
      </c>
      <c r="C2" s="252" t="s">
        <v>44</v>
      </c>
      <c r="D2" s="253"/>
      <c r="E2" s="253"/>
      <c r="F2" s="253"/>
      <c r="G2" s="254"/>
      <c r="AG2" t="s">
        <v>83</v>
      </c>
    </row>
    <row r="3" spans="1:60" ht="25.15" customHeight="1" x14ac:dyDescent="0.2">
      <c r="A3" s="141" t="s">
        <v>9</v>
      </c>
      <c r="B3" s="49" t="s">
        <v>51</v>
      </c>
      <c r="C3" s="252" t="s">
        <v>45</v>
      </c>
      <c r="D3" s="253"/>
      <c r="E3" s="253"/>
      <c r="F3" s="253"/>
      <c r="G3" s="254"/>
      <c r="AC3" s="123" t="s">
        <v>83</v>
      </c>
      <c r="AG3" t="s">
        <v>84</v>
      </c>
    </row>
    <row r="4" spans="1:60" ht="25.15" customHeight="1" x14ac:dyDescent="0.2">
      <c r="A4" s="142" t="s">
        <v>10</v>
      </c>
      <c r="B4" s="143" t="s">
        <v>56</v>
      </c>
      <c r="C4" s="255" t="s">
        <v>57</v>
      </c>
      <c r="D4" s="256"/>
      <c r="E4" s="256"/>
      <c r="F4" s="256"/>
      <c r="G4" s="257"/>
      <c r="AG4" t="s">
        <v>85</v>
      </c>
    </row>
    <row r="5" spans="1:60" x14ac:dyDescent="0.2">
      <c r="D5" s="10"/>
    </row>
    <row r="6" spans="1:60" ht="38.25" x14ac:dyDescent="0.2">
      <c r="A6" s="145" t="s">
        <v>86</v>
      </c>
      <c r="B6" s="147" t="s">
        <v>87</v>
      </c>
      <c r="C6" s="147" t="s">
        <v>88</v>
      </c>
      <c r="D6" s="146" t="s">
        <v>89</v>
      </c>
      <c r="E6" s="145" t="s">
        <v>90</v>
      </c>
      <c r="F6" s="144" t="s">
        <v>91</v>
      </c>
      <c r="G6" s="145" t="s">
        <v>31</v>
      </c>
      <c r="H6" s="148" t="s">
        <v>32</v>
      </c>
      <c r="I6" s="148" t="s">
        <v>92</v>
      </c>
      <c r="J6" s="148" t="s">
        <v>33</v>
      </c>
      <c r="K6" s="148" t="s">
        <v>93</v>
      </c>
      <c r="L6" s="148" t="s">
        <v>94</v>
      </c>
      <c r="M6" s="148" t="s">
        <v>95</v>
      </c>
      <c r="N6" s="148" t="s">
        <v>96</v>
      </c>
      <c r="O6" s="148" t="s">
        <v>97</v>
      </c>
      <c r="P6" s="148" t="s">
        <v>98</v>
      </c>
      <c r="Q6" s="148" t="s">
        <v>99</v>
      </c>
      <c r="R6" s="148" t="s">
        <v>100</v>
      </c>
      <c r="S6" s="148" t="s">
        <v>101</v>
      </c>
      <c r="T6" s="148" t="s">
        <v>102</v>
      </c>
      <c r="U6" s="148" t="s">
        <v>103</v>
      </c>
      <c r="V6" s="148" t="s">
        <v>104</v>
      </c>
      <c r="W6" s="148" t="s">
        <v>105</v>
      </c>
      <c r="X6" s="148" t="s">
        <v>106</v>
      </c>
    </row>
    <row r="7" spans="1:60" hidden="1" x14ac:dyDescent="0.2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</row>
    <row r="8" spans="1:60" x14ac:dyDescent="0.2">
      <c r="A8" s="156" t="s">
        <v>107</v>
      </c>
      <c r="B8" s="157" t="s">
        <v>68</v>
      </c>
      <c r="C8" s="177" t="s">
        <v>69</v>
      </c>
      <c r="D8" s="158"/>
      <c r="E8" s="159"/>
      <c r="F8" s="160"/>
      <c r="G8" s="160">
        <f>SUMIF(AG9:AG10,"&lt;&gt;NOR",G9:G10)</f>
        <v>0</v>
      </c>
      <c r="H8" s="160"/>
      <c r="I8" s="160">
        <f>SUM(I9:I10)</f>
        <v>0</v>
      </c>
      <c r="J8" s="160"/>
      <c r="K8" s="160">
        <f>SUM(K9:K10)</f>
        <v>0</v>
      </c>
      <c r="L8" s="160"/>
      <c r="M8" s="160">
        <f>SUM(M9:M10)</f>
        <v>0</v>
      </c>
      <c r="N8" s="160"/>
      <c r="O8" s="160">
        <f>SUM(O9:O10)</f>
        <v>5.67</v>
      </c>
      <c r="P8" s="160"/>
      <c r="Q8" s="160">
        <f>SUM(Q9:Q10)</f>
        <v>0</v>
      </c>
      <c r="R8" s="160"/>
      <c r="S8" s="160"/>
      <c r="T8" s="160"/>
      <c r="U8" s="160"/>
      <c r="V8" s="160">
        <f>SUM(V9:V10)</f>
        <v>23.369999999999997</v>
      </c>
      <c r="W8" s="160"/>
      <c r="X8" s="161"/>
      <c r="AG8" t="s">
        <v>108</v>
      </c>
    </row>
    <row r="9" spans="1:60" outlineLevel="1" x14ac:dyDescent="0.2">
      <c r="A9" s="169">
        <v>1</v>
      </c>
      <c r="B9" s="170" t="s">
        <v>148</v>
      </c>
      <c r="C9" s="178" t="s">
        <v>149</v>
      </c>
      <c r="D9" s="171" t="s">
        <v>111</v>
      </c>
      <c r="E9" s="172">
        <v>27.657</v>
      </c>
      <c r="F9" s="173"/>
      <c r="G9" s="174">
        <f>ROUND(E9*F9,2)</f>
        <v>0</v>
      </c>
      <c r="H9" s="173"/>
      <c r="I9" s="174">
        <f>ROUND(E9*H9,2)</f>
        <v>0</v>
      </c>
      <c r="J9" s="173"/>
      <c r="K9" s="174">
        <f>ROUND(E9*J9,2)</f>
        <v>0</v>
      </c>
      <c r="L9" s="174">
        <v>15</v>
      </c>
      <c r="M9" s="174">
        <f>G9*(1+L9/100)</f>
        <v>0</v>
      </c>
      <c r="N9" s="174">
        <v>0.20477999999999999</v>
      </c>
      <c r="O9" s="174">
        <f>ROUND(E9*N9,2)</f>
        <v>5.66</v>
      </c>
      <c r="P9" s="174">
        <v>0</v>
      </c>
      <c r="Q9" s="174">
        <f>ROUND(E9*P9,2)</f>
        <v>0</v>
      </c>
      <c r="R9" s="174"/>
      <c r="S9" s="174" t="s">
        <v>123</v>
      </c>
      <c r="T9" s="174" t="s">
        <v>113</v>
      </c>
      <c r="U9" s="174">
        <v>0.79500000000000004</v>
      </c>
      <c r="V9" s="174">
        <f>ROUND(E9*U9,2)</f>
        <v>21.99</v>
      </c>
      <c r="W9" s="174"/>
      <c r="X9" s="175" t="s">
        <v>114</v>
      </c>
      <c r="Y9" s="149"/>
      <c r="Z9" s="149"/>
      <c r="AA9" s="149"/>
      <c r="AB9" s="149"/>
      <c r="AC9" s="149"/>
      <c r="AD9" s="149"/>
      <c r="AE9" s="149"/>
      <c r="AF9" s="149"/>
      <c r="AG9" s="149" t="s">
        <v>115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outlineLevel="1" x14ac:dyDescent="0.2">
      <c r="A10" s="169">
        <v>2</v>
      </c>
      <c r="B10" s="170" t="s">
        <v>150</v>
      </c>
      <c r="C10" s="178" t="s">
        <v>151</v>
      </c>
      <c r="D10" s="171" t="s">
        <v>111</v>
      </c>
      <c r="E10" s="172">
        <v>27.657</v>
      </c>
      <c r="F10" s="173"/>
      <c r="G10" s="174">
        <f>ROUND(E10*F10,2)</f>
        <v>0</v>
      </c>
      <c r="H10" s="173"/>
      <c r="I10" s="174">
        <f>ROUND(E10*H10,2)</f>
        <v>0</v>
      </c>
      <c r="J10" s="173"/>
      <c r="K10" s="174">
        <f>ROUND(E10*J10,2)</f>
        <v>0</v>
      </c>
      <c r="L10" s="174">
        <v>15</v>
      </c>
      <c r="M10" s="174">
        <f>G10*(1+L10/100)</f>
        <v>0</v>
      </c>
      <c r="N10" s="174">
        <v>2.1000000000000001E-4</v>
      </c>
      <c r="O10" s="174">
        <f>ROUND(E10*N10,2)</f>
        <v>0.01</v>
      </c>
      <c r="P10" s="174">
        <v>0</v>
      </c>
      <c r="Q10" s="174">
        <f>ROUND(E10*P10,2)</f>
        <v>0</v>
      </c>
      <c r="R10" s="174"/>
      <c r="S10" s="174" t="s">
        <v>123</v>
      </c>
      <c r="T10" s="174" t="s">
        <v>113</v>
      </c>
      <c r="U10" s="174">
        <v>0.05</v>
      </c>
      <c r="V10" s="174">
        <f>ROUND(E10*U10,2)</f>
        <v>1.38</v>
      </c>
      <c r="W10" s="174"/>
      <c r="X10" s="175" t="s">
        <v>114</v>
      </c>
      <c r="Y10" s="149"/>
      <c r="Z10" s="149"/>
      <c r="AA10" s="149"/>
      <c r="AB10" s="149"/>
      <c r="AC10" s="149"/>
      <c r="AD10" s="149"/>
      <c r="AE10" s="149"/>
      <c r="AF10" s="149"/>
      <c r="AG10" s="149" t="s">
        <v>115</v>
      </c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x14ac:dyDescent="0.2">
      <c r="A11" s="156" t="s">
        <v>107</v>
      </c>
      <c r="B11" s="157" t="s">
        <v>72</v>
      </c>
      <c r="C11" s="177" t="s">
        <v>73</v>
      </c>
      <c r="D11" s="158"/>
      <c r="E11" s="159"/>
      <c r="F11" s="160"/>
      <c r="G11" s="160">
        <f>SUMIF(AG12:AG12,"&lt;&gt;NOR",G12:G12)</f>
        <v>0</v>
      </c>
      <c r="H11" s="160"/>
      <c r="I11" s="160">
        <f>SUM(I12:I12)</f>
        <v>0</v>
      </c>
      <c r="J11" s="160"/>
      <c r="K11" s="160">
        <f>SUM(K12:K12)</f>
        <v>0</v>
      </c>
      <c r="L11" s="160"/>
      <c r="M11" s="160">
        <f>SUM(M12:M12)</f>
        <v>0</v>
      </c>
      <c r="N11" s="160"/>
      <c r="O11" s="160">
        <f>SUM(O12:O12)</f>
        <v>0</v>
      </c>
      <c r="P11" s="160"/>
      <c r="Q11" s="160">
        <f>SUM(Q12:Q12)</f>
        <v>0.53</v>
      </c>
      <c r="R11" s="160"/>
      <c r="S11" s="160"/>
      <c r="T11" s="160"/>
      <c r="U11" s="160"/>
      <c r="V11" s="160">
        <f>SUM(V12:V12)</f>
        <v>6.06</v>
      </c>
      <c r="W11" s="160"/>
      <c r="X11" s="161"/>
      <c r="AG11" t="s">
        <v>108</v>
      </c>
    </row>
    <row r="12" spans="1:60" outlineLevel="1" x14ac:dyDescent="0.2">
      <c r="A12" s="169">
        <v>3</v>
      </c>
      <c r="B12" s="170" t="s">
        <v>152</v>
      </c>
      <c r="C12" s="178" t="s">
        <v>153</v>
      </c>
      <c r="D12" s="171" t="s">
        <v>111</v>
      </c>
      <c r="E12" s="172">
        <v>26.34</v>
      </c>
      <c r="F12" s="173"/>
      <c r="G12" s="174">
        <f>ROUND(E12*F12,2)</f>
        <v>0</v>
      </c>
      <c r="H12" s="173"/>
      <c r="I12" s="174">
        <f>ROUND(E12*H12,2)</f>
        <v>0</v>
      </c>
      <c r="J12" s="173"/>
      <c r="K12" s="174">
        <f>ROUND(E12*J12,2)</f>
        <v>0</v>
      </c>
      <c r="L12" s="174">
        <v>15</v>
      </c>
      <c r="M12" s="174">
        <f>G12*(1+L12/100)</f>
        <v>0</v>
      </c>
      <c r="N12" s="174">
        <v>0</v>
      </c>
      <c r="O12" s="174">
        <f>ROUND(E12*N12,2)</f>
        <v>0</v>
      </c>
      <c r="P12" s="174">
        <v>0.02</v>
      </c>
      <c r="Q12" s="174">
        <f>ROUND(E12*P12,2)</f>
        <v>0.53</v>
      </c>
      <c r="R12" s="174"/>
      <c r="S12" s="174" t="s">
        <v>112</v>
      </c>
      <c r="T12" s="174" t="s">
        <v>113</v>
      </c>
      <c r="U12" s="174">
        <v>0.23</v>
      </c>
      <c r="V12" s="174">
        <f>ROUND(E12*U12,2)</f>
        <v>6.06</v>
      </c>
      <c r="W12" s="174"/>
      <c r="X12" s="175" t="s">
        <v>114</v>
      </c>
      <c r="Y12" s="149"/>
      <c r="Z12" s="149"/>
      <c r="AA12" s="149"/>
      <c r="AB12" s="149"/>
      <c r="AC12" s="149"/>
      <c r="AD12" s="149"/>
      <c r="AE12" s="149"/>
      <c r="AF12" s="149"/>
      <c r="AG12" s="149" t="s">
        <v>115</v>
      </c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x14ac:dyDescent="0.2">
      <c r="A13" s="156" t="s">
        <v>107</v>
      </c>
      <c r="B13" s="157" t="s">
        <v>74</v>
      </c>
      <c r="C13" s="177" t="s">
        <v>75</v>
      </c>
      <c r="D13" s="158"/>
      <c r="E13" s="159"/>
      <c r="F13" s="160"/>
      <c r="G13" s="160">
        <f>SUMIF(AG14:AG15,"&lt;&gt;NOR",G14:G15)</f>
        <v>0</v>
      </c>
      <c r="H13" s="160"/>
      <c r="I13" s="160">
        <f>SUM(I14:I15)</f>
        <v>0</v>
      </c>
      <c r="J13" s="160"/>
      <c r="K13" s="160">
        <f>SUM(K14:K15)</f>
        <v>0</v>
      </c>
      <c r="L13" s="160"/>
      <c r="M13" s="160">
        <f>SUM(M14:M15)</f>
        <v>0</v>
      </c>
      <c r="N13" s="160"/>
      <c r="O13" s="160">
        <f>SUM(O14:O15)</f>
        <v>0.14000000000000001</v>
      </c>
      <c r="P13" s="160"/>
      <c r="Q13" s="160">
        <f>SUM(Q14:Q15)</f>
        <v>0</v>
      </c>
      <c r="R13" s="160"/>
      <c r="S13" s="160"/>
      <c r="T13" s="160"/>
      <c r="U13" s="160"/>
      <c r="V13" s="160">
        <f>SUM(V14:V15)</f>
        <v>8.77</v>
      </c>
      <c r="W13" s="160"/>
      <c r="X13" s="161"/>
      <c r="AG13" t="s">
        <v>108</v>
      </c>
    </row>
    <row r="14" spans="1:60" ht="22.5" outlineLevel="1" x14ac:dyDescent="0.2">
      <c r="A14" s="169">
        <v>4</v>
      </c>
      <c r="B14" s="170" t="s">
        <v>154</v>
      </c>
      <c r="C14" s="178" t="s">
        <v>155</v>
      </c>
      <c r="D14" s="171" t="s">
        <v>111</v>
      </c>
      <c r="E14" s="172">
        <v>27.657</v>
      </c>
      <c r="F14" s="173"/>
      <c r="G14" s="174">
        <f>ROUND(E14*F14,2)</f>
        <v>0</v>
      </c>
      <c r="H14" s="173"/>
      <c r="I14" s="174">
        <f>ROUND(E14*H14,2)</f>
        <v>0</v>
      </c>
      <c r="J14" s="173"/>
      <c r="K14" s="174">
        <f>ROUND(E14*J14,2)</f>
        <v>0</v>
      </c>
      <c r="L14" s="174">
        <v>15</v>
      </c>
      <c r="M14" s="174">
        <f>G14*(1+L14/100)</f>
        <v>0</v>
      </c>
      <c r="N14" s="174">
        <v>2.6099999999999999E-3</v>
      </c>
      <c r="O14" s="174">
        <f>ROUND(E14*N14,2)</f>
        <v>7.0000000000000007E-2</v>
      </c>
      <c r="P14" s="174">
        <v>0</v>
      </c>
      <c r="Q14" s="174">
        <f>ROUND(E14*P14,2)</f>
        <v>0</v>
      </c>
      <c r="R14" s="174"/>
      <c r="S14" s="174" t="s">
        <v>123</v>
      </c>
      <c r="T14" s="174" t="s">
        <v>113</v>
      </c>
      <c r="U14" s="174">
        <v>0.317</v>
      </c>
      <c r="V14" s="174">
        <f>ROUND(E14*U14,2)</f>
        <v>8.77</v>
      </c>
      <c r="W14" s="174"/>
      <c r="X14" s="175" t="s">
        <v>114</v>
      </c>
      <c r="Y14" s="149"/>
      <c r="Z14" s="149"/>
      <c r="AA14" s="149"/>
      <c r="AB14" s="149"/>
      <c r="AC14" s="149"/>
      <c r="AD14" s="149"/>
      <c r="AE14" s="149"/>
      <c r="AF14" s="149"/>
      <c r="AG14" s="149" t="s">
        <v>115</v>
      </c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ht="22.5" outlineLevel="1" x14ac:dyDescent="0.2">
      <c r="A15" s="169">
        <v>5</v>
      </c>
      <c r="B15" s="170" t="s">
        <v>156</v>
      </c>
      <c r="C15" s="178" t="s">
        <v>157</v>
      </c>
      <c r="D15" s="171" t="s">
        <v>111</v>
      </c>
      <c r="E15" s="172">
        <v>27.657</v>
      </c>
      <c r="F15" s="173"/>
      <c r="G15" s="174">
        <f>ROUND(E15*F15,2)</f>
        <v>0</v>
      </c>
      <c r="H15" s="173"/>
      <c r="I15" s="174">
        <f>ROUND(E15*H15,2)</f>
        <v>0</v>
      </c>
      <c r="J15" s="173"/>
      <c r="K15" s="174">
        <f>ROUND(E15*J15,2)</f>
        <v>0</v>
      </c>
      <c r="L15" s="174">
        <v>15</v>
      </c>
      <c r="M15" s="174">
        <f>G15*(1+L15/100)</f>
        <v>0</v>
      </c>
      <c r="N15" s="174">
        <v>2.3999999999999998E-3</v>
      </c>
      <c r="O15" s="174">
        <f>ROUND(E15*N15,2)</f>
        <v>7.0000000000000007E-2</v>
      </c>
      <c r="P15" s="174">
        <v>0</v>
      </c>
      <c r="Q15" s="174">
        <f>ROUND(E15*P15,2)</f>
        <v>0</v>
      </c>
      <c r="R15" s="174"/>
      <c r="S15" s="174" t="s">
        <v>123</v>
      </c>
      <c r="T15" s="174" t="s">
        <v>113</v>
      </c>
      <c r="U15" s="174">
        <v>0</v>
      </c>
      <c r="V15" s="174">
        <f>ROUND(E15*U15,2)</f>
        <v>0</v>
      </c>
      <c r="W15" s="174"/>
      <c r="X15" s="175" t="s">
        <v>129</v>
      </c>
      <c r="Y15" s="149"/>
      <c r="Z15" s="149"/>
      <c r="AA15" s="149"/>
      <c r="AB15" s="149"/>
      <c r="AC15" s="149"/>
      <c r="AD15" s="149"/>
      <c r="AE15" s="149"/>
      <c r="AF15" s="149"/>
      <c r="AG15" s="149" t="s">
        <v>130</v>
      </c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x14ac:dyDescent="0.2">
      <c r="A16" s="156" t="s">
        <v>107</v>
      </c>
      <c r="B16" s="157" t="s">
        <v>76</v>
      </c>
      <c r="C16" s="177" t="s">
        <v>77</v>
      </c>
      <c r="D16" s="158"/>
      <c r="E16" s="159"/>
      <c r="F16" s="160"/>
      <c r="G16" s="160">
        <f>SUMIF(AG17:AG18,"&lt;&gt;NOR",G17:G18)</f>
        <v>0</v>
      </c>
      <c r="H16" s="160"/>
      <c r="I16" s="160">
        <f>SUM(I17:I18)</f>
        <v>0</v>
      </c>
      <c r="J16" s="160"/>
      <c r="K16" s="160">
        <f>SUM(K17:K18)</f>
        <v>0</v>
      </c>
      <c r="L16" s="160"/>
      <c r="M16" s="160">
        <f>SUM(M17:M18)</f>
        <v>0</v>
      </c>
      <c r="N16" s="160"/>
      <c r="O16" s="160">
        <f>SUM(O17:O18)</f>
        <v>0.16</v>
      </c>
      <c r="P16" s="160"/>
      <c r="Q16" s="160">
        <f>SUM(Q17:Q18)</f>
        <v>0.04</v>
      </c>
      <c r="R16" s="160"/>
      <c r="S16" s="160"/>
      <c r="T16" s="160"/>
      <c r="U16" s="160"/>
      <c r="V16" s="160">
        <f>SUM(V17:V18)</f>
        <v>37.450000000000003</v>
      </c>
      <c r="W16" s="160"/>
      <c r="X16" s="161"/>
      <c r="AG16" t="s">
        <v>108</v>
      </c>
    </row>
    <row r="17" spans="1:60" outlineLevel="1" x14ac:dyDescent="0.2">
      <c r="A17" s="169">
        <v>6</v>
      </c>
      <c r="B17" s="170" t="s">
        <v>158</v>
      </c>
      <c r="C17" s="178" t="s">
        <v>159</v>
      </c>
      <c r="D17" s="171" t="s">
        <v>160</v>
      </c>
      <c r="E17" s="172">
        <v>29.1</v>
      </c>
      <c r="F17" s="173"/>
      <c r="G17" s="174">
        <f>ROUND(E17*F17,2)</f>
        <v>0</v>
      </c>
      <c r="H17" s="173"/>
      <c r="I17" s="174">
        <f>ROUND(E17*H17,2)</f>
        <v>0</v>
      </c>
      <c r="J17" s="173"/>
      <c r="K17" s="174">
        <f>ROUND(E17*J17,2)</f>
        <v>0</v>
      </c>
      <c r="L17" s="174">
        <v>15</v>
      </c>
      <c r="M17" s="174">
        <f>G17*(1+L17/100)</f>
        <v>0</v>
      </c>
      <c r="N17" s="174">
        <v>0</v>
      </c>
      <c r="O17" s="174">
        <f>ROUND(E17*N17,2)</f>
        <v>0</v>
      </c>
      <c r="P17" s="174">
        <v>1.42E-3</v>
      </c>
      <c r="Q17" s="174">
        <f>ROUND(E17*P17,2)</f>
        <v>0.04</v>
      </c>
      <c r="R17" s="174"/>
      <c r="S17" s="174" t="s">
        <v>112</v>
      </c>
      <c r="T17" s="174" t="s">
        <v>113</v>
      </c>
      <c r="U17" s="174">
        <v>9.1999999999999998E-2</v>
      </c>
      <c r="V17" s="174">
        <f>ROUND(E17*U17,2)</f>
        <v>2.68</v>
      </c>
      <c r="W17" s="174"/>
      <c r="X17" s="175" t="s">
        <v>114</v>
      </c>
      <c r="Y17" s="149"/>
      <c r="Z17" s="149"/>
      <c r="AA17" s="149"/>
      <c r="AB17" s="149"/>
      <c r="AC17" s="149"/>
      <c r="AD17" s="149"/>
      <c r="AE17" s="149"/>
      <c r="AF17" s="149"/>
      <c r="AG17" s="149" t="s">
        <v>115</v>
      </c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outlineLevel="1" x14ac:dyDescent="0.2">
      <c r="A18" s="162">
        <v>7</v>
      </c>
      <c r="B18" s="163" t="s">
        <v>161</v>
      </c>
      <c r="C18" s="179" t="s">
        <v>162</v>
      </c>
      <c r="D18" s="164" t="s">
        <v>160</v>
      </c>
      <c r="E18" s="165">
        <v>52.92</v>
      </c>
      <c r="F18" s="166"/>
      <c r="G18" s="167">
        <f>ROUND(E18*F18,2)</f>
        <v>0</v>
      </c>
      <c r="H18" s="166"/>
      <c r="I18" s="167">
        <f>ROUND(E18*H18,2)</f>
        <v>0</v>
      </c>
      <c r="J18" s="166"/>
      <c r="K18" s="167">
        <f>ROUND(E18*J18,2)</f>
        <v>0</v>
      </c>
      <c r="L18" s="167">
        <v>15</v>
      </c>
      <c r="M18" s="167">
        <f>G18*(1+L18/100)</f>
        <v>0</v>
      </c>
      <c r="N18" s="167">
        <v>2.98E-3</v>
      </c>
      <c r="O18" s="167">
        <f>ROUND(E18*N18,2)</f>
        <v>0.16</v>
      </c>
      <c r="P18" s="167">
        <v>0</v>
      </c>
      <c r="Q18" s="167">
        <f>ROUND(E18*P18,2)</f>
        <v>0</v>
      </c>
      <c r="R18" s="167"/>
      <c r="S18" s="167" t="s">
        <v>123</v>
      </c>
      <c r="T18" s="167" t="s">
        <v>113</v>
      </c>
      <c r="U18" s="167">
        <v>0.65700000000000003</v>
      </c>
      <c r="V18" s="167">
        <f>ROUND(E18*U18,2)</f>
        <v>34.770000000000003</v>
      </c>
      <c r="W18" s="167"/>
      <c r="X18" s="168" t="s">
        <v>129</v>
      </c>
      <c r="Y18" s="149"/>
      <c r="Z18" s="149"/>
      <c r="AA18" s="149"/>
      <c r="AB18" s="149"/>
      <c r="AC18" s="149"/>
      <c r="AD18" s="149"/>
      <c r="AE18" s="149"/>
      <c r="AF18" s="149"/>
      <c r="AG18" s="149" t="s">
        <v>130</v>
      </c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x14ac:dyDescent="0.2">
      <c r="A19" s="3"/>
      <c r="B19" s="4"/>
      <c r="C19" s="180"/>
      <c r="D19" s="6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AE19">
        <v>15</v>
      </c>
      <c r="AF19">
        <v>21</v>
      </c>
      <c r="AG19" t="s">
        <v>94</v>
      </c>
    </row>
    <row r="20" spans="1:60" x14ac:dyDescent="0.2">
      <c r="A20" s="152"/>
      <c r="B20" s="153" t="s">
        <v>31</v>
      </c>
      <c r="C20" s="181"/>
      <c r="D20" s="154"/>
      <c r="E20" s="155"/>
      <c r="F20" s="155"/>
      <c r="G20" s="176">
        <f>G8+G11+G13+G16</f>
        <v>0</v>
      </c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AE20">
        <f>SUMIF(L7:L18,AE19,G7:G18)</f>
        <v>0</v>
      </c>
      <c r="AF20">
        <f>SUMIF(L7:L18,AF19,G7:G18)</f>
        <v>0</v>
      </c>
      <c r="AG20" t="s">
        <v>137</v>
      </c>
    </row>
    <row r="21" spans="1:60" x14ac:dyDescent="0.2">
      <c r="A21" s="3"/>
      <c r="B21" s="4"/>
      <c r="C21" s="180"/>
      <c r="D21" s="6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</row>
    <row r="22" spans="1:60" x14ac:dyDescent="0.2">
      <c r="A22" s="3"/>
      <c r="B22" s="4"/>
      <c r="C22" s="180"/>
      <c r="D22" s="6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 spans="1:60" x14ac:dyDescent="0.2">
      <c r="A23" s="258" t="s">
        <v>138</v>
      </c>
      <c r="B23" s="258"/>
      <c r="C23" s="259"/>
      <c r="D23" s="6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</row>
    <row r="24" spans="1:60" x14ac:dyDescent="0.2">
      <c r="A24" s="239"/>
      <c r="B24" s="240"/>
      <c r="C24" s="241"/>
      <c r="D24" s="240"/>
      <c r="E24" s="240"/>
      <c r="F24" s="240"/>
      <c r="G24" s="242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AG24" t="s">
        <v>139</v>
      </c>
    </row>
    <row r="25" spans="1:60" x14ac:dyDescent="0.2">
      <c r="A25" s="243"/>
      <c r="B25" s="244"/>
      <c r="C25" s="245"/>
      <c r="D25" s="244"/>
      <c r="E25" s="244"/>
      <c r="F25" s="244"/>
      <c r="G25" s="246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spans="1:60" x14ac:dyDescent="0.2">
      <c r="A26" s="243"/>
      <c r="B26" s="244"/>
      <c r="C26" s="245"/>
      <c r="D26" s="244"/>
      <c r="E26" s="244"/>
      <c r="F26" s="244"/>
      <c r="G26" s="246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 spans="1:60" x14ac:dyDescent="0.2">
      <c r="A27" s="243"/>
      <c r="B27" s="244"/>
      <c r="C27" s="245"/>
      <c r="D27" s="244"/>
      <c r="E27" s="244"/>
      <c r="F27" s="244"/>
      <c r="G27" s="246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 spans="1:60" x14ac:dyDescent="0.2">
      <c r="A28" s="247"/>
      <c r="B28" s="248"/>
      <c r="C28" s="249"/>
      <c r="D28" s="248"/>
      <c r="E28" s="248"/>
      <c r="F28" s="248"/>
      <c r="G28" s="250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 spans="1:60" x14ac:dyDescent="0.2">
      <c r="A29" s="3"/>
      <c r="B29" s="4"/>
      <c r="C29" s="180"/>
      <c r="D29" s="6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 spans="1:60" x14ac:dyDescent="0.2">
      <c r="C30" s="182"/>
      <c r="D30" s="10"/>
      <c r="AG30" t="s">
        <v>140</v>
      </c>
    </row>
    <row r="31" spans="1:60" x14ac:dyDescent="0.2">
      <c r="D31" s="10"/>
    </row>
    <row r="32" spans="1:60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24:G28"/>
    <mergeCell ref="A1:G1"/>
    <mergeCell ref="C2:G2"/>
    <mergeCell ref="C3:G3"/>
    <mergeCell ref="C4:G4"/>
    <mergeCell ref="A23:C23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zoomScale="115" zoomScaleNormal="115" workbookViewId="0">
      <pane ySplit="7" topLeftCell="A23" activePane="bottomLeft" state="frozen"/>
      <selection pane="bottomLeft" activeCell="C15" sqref="C15"/>
    </sheetView>
  </sheetViews>
  <sheetFormatPr defaultRowHeight="12.75" outlineLevelRow="1" x14ac:dyDescent="0.2"/>
  <cols>
    <col min="1" max="1" width="3.42578125" customWidth="1"/>
    <col min="2" max="2" width="12.7109375" style="123" customWidth="1"/>
    <col min="3" max="3" width="38.28515625" style="123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1" width="0" hidden="1" customWidth="1"/>
    <col min="14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1" t="s">
        <v>7</v>
      </c>
      <c r="B1" s="251"/>
      <c r="C1" s="251"/>
      <c r="D1" s="251"/>
      <c r="E1" s="251"/>
      <c r="F1" s="251"/>
      <c r="G1" s="251"/>
      <c r="AG1" t="s">
        <v>82</v>
      </c>
    </row>
    <row r="2" spans="1:60" ht="25.15" customHeight="1" x14ac:dyDescent="0.2">
      <c r="A2" s="141" t="s">
        <v>8</v>
      </c>
      <c r="B2" s="49" t="s">
        <v>43</v>
      </c>
      <c r="C2" s="252" t="s">
        <v>44</v>
      </c>
      <c r="D2" s="253"/>
      <c r="E2" s="253"/>
      <c r="F2" s="253"/>
      <c r="G2" s="254"/>
      <c r="AG2" t="s">
        <v>83</v>
      </c>
    </row>
    <row r="3" spans="1:60" ht="25.15" customHeight="1" x14ac:dyDescent="0.2">
      <c r="A3" s="141" t="s">
        <v>9</v>
      </c>
      <c r="B3" s="49" t="s">
        <v>51</v>
      </c>
      <c r="C3" s="252" t="s">
        <v>45</v>
      </c>
      <c r="D3" s="253"/>
      <c r="E3" s="253"/>
      <c r="F3" s="253"/>
      <c r="G3" s="254"/>
      <c r="AC3" s="123" t="s">
        <v>83</v>
      </c>
      <c r="AG3" t="s">
        <v>84</v>
      </c>
    </row>
    <row r="4" spans="1:60" ht="25.15" customHeight="1" x14ac:dyDescent="0.2">
      <c r="A4" s="142" t="s">
        <v>10</v>
      </c>
      <c r="B4" s="143" t="s">
        <v>58</v>
      </c>
      <c r="C4" s="255" t="s">
        <v>59</v>
      </c>
      <c r="D4" s="256"/>
      <c r="E4" s="256"/>
      <c r="F4" s="256"/>
      <c r="G4" s="257"/>
      <c r="AG4" t="s">
        <v>85</v>
      </c>
    </row>
    <row r="5" spans="1:60" x14ac:dyDescent="0.2">
      <c r="D5" s="10"/>
    </row>
    <row r="6" spans="1:60" ht="38.25" x14ac:dyDescent="0.2">
      <c r="A6" s="145" t="s">
        <v>86</v>
      </c>
      <c r="B6" s="147" t="s">
        <v>87</v>
      </c>
      <c r="C6" s="147" t="s">
        <v>88</v>
      </c>
      <c r="D6" s="146" t="s">
        <v>89</v>
      </c>
      <c r="E6" s="145" t="s">
        <v>90</v>
      </c>
      <c r="F6" s="144" t="s">
        <v>91</v>
      </c>
      <c r="G6" s="145" t="s">
        <v>31</v>
      </c>
      <c r="H6" s="148" t="s">
        <v>32</v>
      </c>
      <c r="I6" s="148" t="s">
        <v>92</v>
      </c>
      <c r="J6" s="148" t="s">
        <v>33</v>
      </c>
      <c r="K6" s="148" t="s">
        <v>93</v>
      </c>
      <c r="L6" s="148" t="s">
        <v>94</v>
      </c>
      <c r="M6" s="148" t="s">
        <v>95</v>
      </c>
      <c r="N6" s="148" t="s">
        <v>96</v>
      </c>
      <c r="O6" s="148" t="s">
        <v>97</v>
      </c>
      <c r="P6" s="148" t="s">
        <v>98</v>
      </c>
      <c r="Q6" s="148" t="s">
        <v>99</v>
      </c>
      <c r="R6" s="148" t="s">
        <v>100</v>
      </c>
      <c r="S6" s="148" t="s">
        <v>101</v>
      </c>
      <c r="T6" s="148" t="s">
        <v>102</v>
      </c>
      <c r="U6" s="148" t="s">
        <v>103</v>
      </c>
      <c r="V6" s="148" t="s">
        <v>104</v>
      </c>
      <c r="W6" s="148" t="s">
        <v>105</v>
      </c>
      <c r="X6" s="148" t="s">
        <v>106</v>
      </c>
    </row>
    <row r="7" spans="1:60" hidden="1" x14ac:dyDescent="0.2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</row>
    <row r="8" spans="1:60" x14ac:dyDescent="0.2">
      <c r="A8" s="156" t="s">
        <v>107</v>
      </c>
      <c r="B8" s="157" t="s">
        <v>66</v>
      </c>
      <c r="C8" s="177" t="s">
        <v>67</v>
      </c>
      <c r="D8" s="158"/>
      <c r="E8" s="159"/>
      <c r="F8" s="160"/>
      <c r="G8" s="160">
        <f>SUMIF(AG9:AG17,"&lt;&gt;NOR",G9:G17)</f>
        <v>0</v>
      </c>
      <c r="H8" s="160"/>
      <c r="I8" s="160">
        <f>SUM(I9:I17)</f>
        <v>0</v>
      </c>
      <c r="J8" s="160"/>
      <c r="K8" s="160">
        <f>SUM(K9:K17)</f>
        <v>0</v>
      </c>
      <c r="L8" s="160"/>
      <c r="M8" s="160">
        <f>SUM(M9:M17)</f>
        <v>0</v>
      </c>
      <c r="N8" s="160"/>
      <c r="O8" s="160">
        <f>SUM(O9:O17)</f>
        <v>1.7100000000000002</v>
      </c>
      <c r="P8" s="160"/>
      <c r="Q8" s="160">
        <f>SUM(Q9:Q17)</f>
        <v>0</v>
      </c>
      <c r="R8" s="160"/>
      <c r="S8" s="160"/>
      <c r="T8" s="160"/>
      <c r="U8" s="160"/>
      <c r="V8" s="160">
        <f>SUM(V9:V17)</f>
        <v>678.44999999999993</v>
      </c>
      <c r="W8" s="160"/>
      <c r="X8" s="161"/>
      <c r="AG8" t="s">
        <v>108</v>
      </c>
    </row>
    <row r="9" spans="1:60" outlineLevel="1" x14ac:dyDescent="0.2">
      <c r="A9" s="169">
        <v>1</v>
      </c>
      <c r="B9" s="170" t="s">
        <v>116</v>
      </c>
      <c r="C9" s="178" t="s">
        <v>183</v>
      </c>
      <c r="D9" s="171" t="s">
        <v>111</v>
      </c>
      <c r="E9" s="172">
        <v>42.335999999999999</v>
      </c>
      <c r="F9" s="173"/>
      <c r="G9" s="174">
        <f t="shared" ref="G9:G17" si="0">ROUND(E9*F9,2)</f>
        <v>0</v>
      </c>
      <c r="H9" s="173"/>
      <c r="I9" s="174">
        <f t="shared" ref="I9:I17" si="1">ROUND(E9*H9,2)</f>
        <v>0</v>
      </c>
      <c r="J9" s="173"/>
      <c r="K9" s="174">
        <f t="shared" ref="K9:K17" si="2">ROUND(E9*J9,2)</f>
        <v>0</v>
      </c>
      <c r="L9" s="174">
        <v>15</v>
      </c>
      <c r="M9" s="174">
        <f t="shared" ref="M9:M17" si="3">G9*(1+L9/100)</f>
        <v>0</v>
      </c>
      <c r="N9" s="174">
        <v>5.0000000000000002E-5</v>
      </c>
      <c r="O9" s="174">
        <f t="shared" ref="O9:O17" si="4">ROUND(E9*N9,2)</f>
        <v>0</v>
      </c>
      <c r="P9" s="174">
        <v>0</v>
      </c>
      <c r="Q9" s="174">
        <f t="shared" ref="Q9:Q17" si="5">ROUND(E9*P9,2)</f>
        <v>0</v>
      </c>
      <c r="R9" s="174"/>
      <c r="S9" s="174" t="s">
        <v>112</v>
      </c>
      <c r="T9" s="174" t="s">
        <v>113</v>
      </c>
      <c r="U9" s="174">
        <v>7.0000000000000007E-2</v>
      </c>
      <c r="V9" s="174">
        <f t="shared" ref="V9:V17" si="6">ROUND(E9*U9,2)</f>
        <v>2.96</v>
      </c>
      <c r="W9" s="174"/>
      <c r="X9" s="175" t="s">
        <v>114</v>
      </c>
      <c r="Y9" s="149"/>
      <c r="Z9" s="149"/>
      <c r="AA9" s="149"/>
      <c r="AB9" s="149"/>
      <c r="AC9" s="149"/>
      <c r="AD9" s="149"/>
      <c r="AE9" s="149"/>
      <c r="AF9" s="149"/>
      <c r="AG9" s="149" t="s">
        <v>115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outlineLevel="1" x14ac:dyDescent="0.2">
      <c r="A10" s="169">
        <v>2</v>
      </c>
      <c r="B10" s="170" t="s">
        <v>117</v>
      </c>
      <c r="C10" s="178" t="s">
        <v>118</v>
      </c>
      <c r="D10" s="171" t="s">
        <v>111</v>
      </c>
      <c r="E10" s="172">
        <v>319.66199999999998</v>
      </c>
      <c r="F10" s="173"/>
      <c r="G10" s="174">
        <f t="shared" si="0"/>
        <v>0</v>
      </c>
      <c r="H10" s="173"/>
      <c r="I10" s="174">
        <f t="shared" si="1"/>
        <v>0</v>
      </c>
      <c r="J10" s="173"/>
      <c r="K10" s="174">
        <f t="shared" si="2"/>
        <v>0</v>
      </c>
      <c r="L10" s="174">
        <v>15</v>
      </c>
      <c r="M10" s="174">
        <f t="shared" si="3"/>
        <v>0</v>
      </c>
      <c r="N10" s="174">
        <v>4.0000000000000003E-5</v>
      </c>
      <c r="O10" s="174">
        <f t="shared" si="4"/>
        <v>0.01</v>
      </c>
      <c r="P10" s="174">
        <v>0</v>
      </c>
      <c r="Q10" s="174">
        <f t="shared" si="5"/>
        <v>0</v>
      </c>
      <c r="R10" s="174"/>
      <c r="S10" s="174" t="s">
        <v>112</v>
      </c>
      <c r="T10" s="174" t="s">
        <v>113</v>
      </c>
      <c r="U10" s="174">
        <v>7.8E-2</v>
      </c>
      <c r="V10" s="174">
        <f t="shared" si="6"/>
        <v>24.93</v>
      </c>
      <c r="W10" s="174"/>
      <c r="X10" s="175" t="s">
        <v>114</v>
      </c>
      <c r="Y10" s="149"/>
      <c r="Z10" s="149"/>
      <c r="AA10" s="149"/>
      <c r="AB10" s="149"/>
      <c r="AC10" s="149"/>
      <c r="AD10" s="149"/>
      <c r="AE10" s="149"/>
      <c r="AF10" s="149"/>
      <c r="AG10" s="149" t="s">
        <v>119</v>
      </c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outlineLevel="1" x14ac:dyDescent="0.2">
      <c r="A11" s="169">
        <v>3</v>
      </c>
      <c r="B11" s="170" t="s">
        <v>163</v>
      </c>
      <c r="C11" s="178" t="s">
        <v>186</v>
      </c>
      <c r="D11" s="171" t="s">
        <v>111</v>
      </c>
      <c r="E11" s="172">
        <v>1447.4715000000001</v>
      </c>
      <c r="F11" s="173"/>
      <c r="G11" s="174">
        <f t="shared" si="0"/>
        <v>0</v>
      </c>
      <c r="H11" s="173"/>
      <c r="I11" s="174">
        <f t="shared" si="1"/>
        <v>0</v>
      </c>
      <c r="J11" s="173"/>
      <c r="K11" s="174">
        <f t="shared" si="2"/>
        <v>0</v>
      </c>
      <c r="L11" s="174">
        <v>15</v>
      </c>
      <c r="M11" s="174">
        <f t="shared" si="3"/>
        <v>0</v>
      </c>
      <c r="N11" s="174">
        <v>5.2999999999999998E-4</v>
      </c>
      <c r="O11" s="174">
        <f t="shared" si="4"/>
        <v>0.77</v>
      </c>
      <c r="P11" s="174">
        <v>0</v>
      </c>
      <c r="Q11" s="174">
        <f t="shared" si="5"/>
        <v>0</v>
      </c>
      <c r="R11" s="174"/>
      <c r="S11" s="174" t="s">
        <v>112</v>
      </c>
      <c r="T11" s="174" t="s">
        <v>113</v>
      </c>
      <c r="U11" s="174">
        <v>0.21</v>
      </c>
      <c r="V11" s="174">
        <f t="shared" si="6"/>
        <v>303.97000000000003</v>
      </c>
      <c r="W11" s="174"/>
      <c r="X11" s="175" t="s">
        <v>114</v>
      </c>
      <c r="Y11" s="149"/>
      <c r="Z11" s="149"/>
      <c r="AA11" s="149"/>
      <c r="AB11" s="149"/>
      <c r="AC11" s="149"/>
      <c r="AD11" s="149"/>
      <c r="AE11" s="149"/>
      <c r="AF11" s="149"/>
      <c r="AG11" s="149" t="s">
        <v>115</v>
      </c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outlineLevel="1" x14ac:dyDescent="0.2">
      <c r="A12" s="169">
        <v>4</v>
      </c>
      <c r="B12" s="170" t="s">
        <v>164</v>
      </c>
      <c r="C12" s="178" t="s">
        <v>165</v>
      </c>
      <c r="D12" s="171" t="s">
        <v>111</v>
      </c>
      <c r="E12" s="172">
        <v>2712.4070000000002</v>
      </c>
      <c r="F12" s="173"/>
      <c r="G12" s="174">
        <f t="shared" si="0"/>
        <v>0</v>
      </c>
      <c r="H12" s="173"/>
      <c r="I12" s="174">
        <f t="shared" si="1"/>
        <v>0</v>
      </c>
      <c r="J12" s="173"/>
      <c r="K12" s="174">
        <f t="shared" si="2"/>
        <v>0</v>
      </c>
      <c r="L12" s="174">
        <v>15</v>
      </c>
      <c r="M12" s="174">
        <f t="shared" si="3"/>
        <v>0</v>
      </c>
      <c r="N12" s="174">
        <v>2.0000000000000002E-5</v>
      </c>
      <c r="O12" s="174">
        <f t="shared" si="4"/>
        <v>0.05</v>
      </c>
      <c r="P12" s="174">
        <v>0</v>
      </c>
      <c r="Q12" s="174">
        <f t="shared" si="5"/>
        <v>0</v>
      </c>
      <c r="R12" s="174"/>
      <c r="S12" s="174" t="s">
        <v>112</v>
      </c>
      <c r="T12" s="174" t="s">
        <v>113</v>
      </c>
      <c r="U12" s="174">
        <v>0.11</v>
      </c>
      <c r="V12" s="174">
        <f t="shared" si="6"/>
        <v>298.36</v>
      </c>
      <c r="W12" s="174"/>
      <c r="X12" s="175" t="s">
        <v>114</v>
      </c>
      <c r="Y12" s="149"/>
      <c r="Z12" s="149"/>
      <c r="AA12" s="149"/>
      <c r="AB12" s="149"/>
      <c r="AC12" s="149"/>
      <c r="AD12" s="149"/>
      <c r="AE12" s="149"/>
      <c r="AF12" s="149"/>
      <c r="AG12" s="149" t="s">
        <v>115</v>
      </c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outlineLevel="1" x14ac:dyDescent="0.2">
      <c r="A13" s="169">
        <v>5</v>
      </c>
      <c r="B13" s="170" t="s">
        <v>166</v>
      </c>
      <c r="C13" s="178" t="s">
        <v>167</v>
      </c>
      <c r="D13" s="171" t="s">
        <v>111</v>
      </c>
      <c r="E13" s="172">
        <v>8.5</v>
      </c>
      <c r="F13" s="173"/>
      <c r="G13" s="174">
        <f t="shared" si="0"/>
        <v>0</v>
      </c>
      <c r="H13" s="173"/>
      <c r="I13" s="174">
        <f t="shared" si="1"/>
        <v>0</v>
      </c>
      <c r="J13" s="173"/>
      <c r="K13" s="174">
        <f t="shared" si="2"/>
        <v>0</v>
      </c>
      <c r="L13" s="174">
        <v>15</v>
      </c>
      <c r="M13" s="174">
        <f t="shared" si="3"/>
        <v>0</v>
      </c>
      <c r="N13" s="174">
        <v>9.7999999999999997E-3</v>
      </c>
      <c r="O13" s="174">
        <f t="shared" si="4"/>
        <v>0.08</v>
      </c>
      <c r="P13" s="174">
        <v>0</v>
      </c>
      <c r="Q13" s="174">
        <f t="shared" si="5"/>
        <v>0</v>
      </c>
      <c r="R13" s="174"/>
      <c r="S13" s="174" t="s">
        <v>123</v>
      </c>
      <c r="T13" s="174" t="s">
        <v>113</v>
      </c>
      <c r="U13" s="174">
        <v>0.28000000000000003</v>
      </c>
      <c r="V13" s="174">
        <f t="shared" si="6"/>
        <v>2.38</v>
      </c>
      <c r="W13" s="174"/>
      <c r="X13" s="175" t="s">
        <v>114</v>
      </c>
      <c r="Y13" s="149"/>
      <c r="Z13" s="149"/>
      <c r="AA13" s="149"/>
      <c r="AB13" s="149"/>
      <c r="AC13" s="149"/>
      <c r="AD13" s="149"/>
      <c r="AE13" s="149"/>
      <c r="AF13" s="149"/>
      <c r="AG13" s="149" t="s">
        <v>115</v>
      </c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ht="22.5" outlineLevel="1" x14ac:dyDescent="0.2">
      <c r="A14" s="169">
        <v>6</v>
      </c>
      <c r="B14" s="170" t="s">
        <v>122</v>
      </c>
      <c r="C14" s="178" t="s">
        <v>187</v>
      </c>
      <c r="D14" s="171" t="s">
        <v>111</v>
      </c>
      <c r="E14" s="172">
        <v>42.335999999999999</v>
      </c>
      <c r="F14" s="173"/>
      <c r="G14" s="174">
        <f t="shared" si="0"/>
        <v>0</v>
      </c>
      <c r="H14" s="173"/>
      <c r="I14" s="174">
        <f t="shared" si="1"/>
        <v>0</v>
      </c>
      <c r="J14" s="173"/>
      <c r="K14" s="174">
        <f t="shared" si="2"/>
        <v>0</v>
      </c>
      <c r="L14" s="174">
        <v>15</v>
      </c>
      <c r="M14" s="174">
        <f t="shared" si="3"/>
        <v>0</v>
      </c>
      <c r="N14" s="174">
        <v>4.9100000000000003E-3</v>
      </c>
      <c r="O14" s="174">
        <f t="shared" si="4"/>
        <v>0.21</v>
      </c>
      <c r="P14" s="174">
        <v>0</v>
      </c>
      <c r="Q14" s="174">
        <f t="shared" si="5"/>
        <v>0</v>
      </c>
      <c r="R14" s="174"/>
      <c r="S14" s="174" t="s">
        <v>123</v>
      </c>
      <c r="T14" s="174" t="s">
        <v>113</v>
      </c>
      <c r="U14" s="174">
        <v>0.44400000000000001</v>
      </c>
      <c r="V14" s="174">
        <f t="shared" si="6"/>
        <v>18.8</v>
      </c>
      <c r="W14" s="174"/>
      <c r="X14" s="175" t="s">
        <v>114</v>
      </c>
      <c r="Y14" s="149"/>
      <c r="Z14" s="149"/>
      <c r="AA14" s="149"/>
      <c r="AB14" s="149"/>
      <c r="AC14" s="149"/>
      <c r="AD14" s="149"/>
      <c r="AE14" s="149"/>
      <c r="AF14" s="149"/>
      <c r="AG14" s="149" t="s">
        <v>119</v>
      </c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outlineLevel="1" x14ac:dyDescent="0.2">
      <c r="A15" s="169">
        <v>7</v>
      </c>
      <c r="B15" s="170" t="s">
        <v>168</v>
      </c>
      <c r="C15" s="261" t="s">
        <v>193</v>
      </c>
      <c r="D15" s="171" t="s">
        <v>111</v>
      </c>
      <c r="E15" s="172">
        <v>128.78800000000001</v>
      </c>
      <c r="F15" s="173"/>
      <c r="G15" s="174">
        <f t="shared" si="0"/>
        <v>0</v>
      </c>
      <c r="H15" s="173"/>
      <c r="I15" s="174">
        <f t="shared" si="1"/>
        <v>0</v>
      </c>
      <c r="J15" s="173"/>
      <c r="K15" s="174">
        <f t="shared" si="2"/>
        <v>0</v>
      </c>
      <c r="L15" s="174">
        <v>15</v>
      </c>
      <c r="M15" s="174">
        <f t="shared" si="3"/>
        <v>0</v>
      </c>
      <c r="N15" s="174">
        <v>5.2999999999999998E-4</v>
      </c>
      <c r="O15" s="174">
        <f t="shared" si="4"/>
        <v>7.0000000000000007E-2</v>
      </c>
      <c r="P15" s="174">
        <v>0</v>
      </c>
      <c r="Q15" s="174">
        <f t="shared" si="5"/>
        <v>0</v>
      </c>
      <c r="R15" s="174"/>
      <c r="S15" s="174" t="s">
        <v>123</v>
      </c>
      <c r="T15" s="174" t="s">
        <v>113</v>
      </c>
      <c r="U15" s="174">
        <v>0.21</v>
      </c>
      <c r="V15" s="174">
        <f t="shared" si="6"/>
        <v>27.05</v>
      </c>
      <c r="W15" s="174"/>
      <c r="X15" s="175" t="s">
        <v>114</v>
      </c>
      <c r="Y15" s="149"/>
      <c r="Z15" s="149"/>
      <c r="AA15" s="149"/>
      <c r="AB15" s="149"/>
      <c r="AC15" s="149"/>
      <c r="AD15" s="149"/>
      <c r="AE15" s="149"/>
      <c r="AF15" s="149"/>
      <c r="AG15" s="149" t="s">
        <v>115</v>
      </c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outlineLevel="1" x14ac:dyDescent="0.2">
      <c r="A16" s="169">
        <v>8</v>
      </c>
      <c r="B16" s="170" t="s">
        <v>169</v>
      </c>
      <c r="C16" s="178" t="s">
        <v>188</v>
      </c>
      <c r="D16" s="171" t="s">
        <v>128</v>
      </c>
      <c r="E16" s="172">
        <v>405.15287999999998</v>
      </c>
      <c r="F16" s="173"/>
      <c r="G16" s="174">
        <f t="shared" si="0"/>
        <v>0</v>
      </c>
      <c r="H16" s="173"/>
      <c r="I16" s="174">
        <f t="shared" si="1"/>
        <v>0</v>
      </c>
      <c r="J16" s="173"/>
      <c r="K16" s="174">
        <f t="shared" si="2"/>
        <v>0</v>
      </c>
      <c r="L16" s="174">
        <v>15</v>
      </c>
      <c r="M16" s="174">
        <f t="shared" si="3"/>
        <v>0</v>
      </c>
      <c r="N16" s="174">
        <v>1E-3</v>
      </c>
      <c r="O16" s="174">
        <f t="shared" si="4"/>
        <v>0.41</v>
      </c>
      <c r="P16" s="174">
        <v>0</v>
      </c>
      <c r="Q16" s="174">
        <f t="shared" si="5"/>
        <v>0</v>
      </c>
      <c r="R16" s="174"/>
      <c r="S16" s="174" t="s">
        <v>112</v>
      </c>
      <c r="T16" s="174" t="s">
        <v>113</v>
      </c>
      <c r="U16" s="174">
        <v>0</v>
      </c>
      <c r="V16" s="174">
        <f t="shared" si="6"/>
        <v>0</v>
      </c>
      <c r="W16" s="174"/>
      <c r="X16" s="175" t="s">
        <v>170</v>
      </c>
      <c r="Y16" s="149"/>
      <c r="Z16" s="149"/>
      <c r="AA16" s="149"/>
      <c r="AB16" s="149"/>
      <c r="AC16" s="149"/>
      <c r="AD16" s="149"/>
      <c r="AE16" s="149"/>
      <c r="AF16" s="149"/>
      <c r="AG16" s="149" t="s">
        <v>171</v>
      </c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outlineLevel="1" x14ac:dyDescent="0.2">
      <c r="A17" s="169">
        <v>9</v>
      </c>
      <c r="B17" s="170" t="s">
        <v>144</v>
      </c>
      <c r="C17" s="178" t="s">
        <v>185</v>
      </c>
      <c r="D17" s="171" t="s">
        <v>128</v>
      </c>
      <c r="E17" s="172">
        <v>105.84</v>
      </c>
      <c r="F17" s="173"/>
      <c r="G17" s="174">
        <f t="shared" si="0"/>
        <v>0</v>
      </c>
      <c r="H17" s="173"/>
      <c r="I17" s="174">
        <f t="shared" si="1"/>
        <v>0</v>
      </c>
      <c r="J17" s="173"/>
      <c r="K17" s="174">
        <f t="shared" si="2"/>
        <v>0</v>
      </c>
      <c r="L17" s="174">
        <v>15</v>
      </c>
      <c r="M17" s="174">
        <f t="shared" si="3"/>
        <v>0</v>
      </c>
      <c r="N17" s="174">
        <v>1E-3</v>
      </c>
      <c r="O17" s="174">
        <f t="shared" si="4"/>
        <v>0.11</v>
      </c>
      <c r="P17" s="174">
        <v>0</v>
      </c>
      <c r="Q17" s="174">
        <f t="shared" si="5"/>
        <v>0</v>
      </c>
      <c r="R17" s="174" t="s">
        <v>145</v>
      </c>
      <c r="S17" s="174" t="s">
        <v>112</v>
      </c>
      <c r="T17" s="174" t="s">
        <v>113</v>
      </c>
      <c r="U17" s="174">
        <v>0</v>
      </c>
      <c r="V17" s="174">
        <f t="shared" si="6"/>
        <v>0</v>
      </c>
      <c r="W17" s="174"/>
      <c r="X17" s="175" t="s">
        <v>146</v>
      </c>
      <c r="Y17" s="149"/>
      <c r="Z17" s="149"/>
      <c r="AA17" s="149"/>
      <c r="AB17" s="149"/>
      <c r="AC17" s="149"/>
      <c r="AD17" s="149"/>
      <c r="AE17" s="149"/>
      <c r="AF17" s="149"/>
      <c r="AG17" s="149" t="s">
        <v>147</v>
      </c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x14ac:dyDescent="0.2">
      <c r="A18" s="156" t="s">
        <v>107</v>
      </c>
      <c r="B18" s="157" t="s">
        <v>70</v>
      </c>
      <c r="C18" s="177" t="s">
        <v>71</v>
      </c>
      <c r="D18" s="158"/>
      <c r="E18" s="159"/>
      <c r="F18" s="160"/>
      <c r="G18" s="160">
        <f>SUMIF(AG19:AG21,"&lt;&gt;NOR",G19:G21)</f>
        <v>0</v>
      </c>
      <c r="H18" s="160"/>
      <c r="I18" s="160">
        <f>SUM(I19:I21)</f>
        <v>0</v>
      </c>
      <c r="J18" s="160"/>
      <c r="K18" s="160">
        <f>SUM(K19:K21)</f>
        <v>0</v>
      </c>
      <c r="L18" s="160"/>
      <c r="M18" s="160">
        <f>SUM(M19:M21)</f>
        <v>0</v>
      </c>
      <c r="N18" s="160"/>
      <c r="O18" s="160">
        <f>SUM(O19:O21)</f>
        <v>35.78</v>
      </c>
      <c r="P18" s="160"/>
      <c r="Q18" s="160">
        <f>SUM(Q19:Q21)</f>
        <v>0</v>
      </c>
      <c r="R18" s="160"/>
      <c r="S18" s="160"/>
      <c r="T18" s="160"/>
      <c r="U18" s="160"/>
      <c r="V18" s="160">
        <f>SUM(V19:V21)</f>
        <v>448.15</v>
      </c>
      <c r="W18" s="160"/>
      <c r="X18" s="161"/>
      <c r="AG18" t="s">
        <v>108</v>
      </c>
    </row>
    <row r="19" spans="1:60" outlineLevel="1" x14ac:dyDescent="0.2">
      <c r="A19" s="169">
        <v>10</v>
      </c>
      <c r="B19" s="170" t="s">
        <v>172</v>
      </c>
      <c r="C19" s="178" t="s">
        <v>173</v>
      </c>
      <c r="D19" s="171" t="s">
        <v>111</v>
      </c>
      <c r="E19" s="172">
        <v>1807.09</v>
      </c>
      <c r="F19" s="173"/>
      <c r="G19" s="174">
        <f>ROUND(E19*F19,2)</f>
        <v>0</v>
      </c>
      <c r="H19" s="173"/>
      <c r="I19" s="174">
        <f>ROUND(E19*H19,2)</f>
        <v>0</v>
      </c>
      <c r="J19" s="173"/>
      <c r="K19" s="174">
        <f>ROUND(E19*J19,2)</f>
        <v>0</v>
      </c>
      <c r="L19" s="174">
        <v>15</v>
      </c>
      <c r="M19" s="174">
        <f>G19*(1+L19/100)</f>
        <v>0</v>
      </c>
      <c r="N19" s="174">
        <v>1.8380000000000001E-2</v>
      </c>
      <c r="O19" s="174">
        <f>ROUND(E19*N19,2)</f>
        <v>33.21</v>
      </c>
      <c r="P19" s="174">
        <v>0</v>
      </c>
      <c r="Q19" s="174">
        <f>ROUND(E19*P19,2)</f>
        <v>0</v>
      </c>
      <c r="R19" s="174"/>
      <c r="S19" s="174" t="s">
        <v>112</v>
      </c>
      <c r="T19" s="174" t="s">
        <v>113</v>
      </c>
      <c r="U19" s="174">
        <v>0.13</v>
      </c>
      <c r="V19" s="174">
        <f>ROUND(E19*U19,2)</f>
        <v>234.92</v>
      </c>
      <c r="W19" s="174"/>
      <c r="X19" s="175" t="s">
        <v>114</v>
      </c>
      <c r="Y19" s="149"/>
      <c r="Z19" s="149"/>
      <c r="AA19" s="149"/>
      <c r="AB19" s="149"/>
      <c r="AC19" s="149"/>
      <c r="AD19" s="149"/>
      <c r="AE19" s="149"/>
      <c r="AF19" s="149"/>
      <c r="AG19" s="149" t="s">
        <v>174</v>
      </c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ht="22.5" outlineLevel="1" x14ac:dyDescent="0.2">
      <c r="A20" s="169">
        <v>11</v>
      </c>
      <c r="B20" s="170" t="s">
        <v>175</v>
      </c>
      <c r="C20" s="178" t="s">
        <v>176</v>
      </c>
      <c r="D20" s="171" t="s">
        <v>111</v>
      </c>
      <c r="E20" s="172">
        <v>1807.09</v>
      </c>
      <c r="F20" s="173"/>
      <c r="G20" s="174">
        <f>ROUND(E20*F20,2)</f>
        <v>0</v>
      </c>
      <c r="H20" s="173"/>
      <c r="I20" s="174">
        <f>ROUND(E20*H20,2)</f>
        <v>0</v>
      </c>
      <c r="J20" s="173"/>
      <c r="K20" s="174">
        <f>ROUND(E20*J20,2)</f>
        <v>0</v>
      </c>
      <c r="L20" s="174">
        <v>15</v>
      </c>
      <c r="M20" s="174">
        <f>G20*(1+L20/100)</f>
        <v>0</v>
      </c>
      <c r="N20" s="174">
        <v>1.42E-3</v>
      </c>
      <c r="O20" s="174">
        <f>ROUND(E20*N20,2)</f>
        <v>2.57</v>
      </c>
      <c r="P20" s="174">
        <v>0</v>
      </c>
      <c r="Q20" s="174">
        <f>ROUND(E20*P20,2)</f>
        <v>0</v>
      </c>
      <c r="R20" s="174"/>
      <c r="S20" s="174" t="s">
        <v>112</v>
      </c>
      <c r="T20" s="174" t="s">
        <v>113</v>
      </c>
      <c r="U20" s="174">
        <v>6.0000000000000001E-3</v>
      </c>
      <c r="V20" s="174">
        <f>ROUND(E20*U20,2)</f>
        <v>10.84</v>
      </c>
      <c r="W20" s="174"/>
      <c r="X20" s="175" t="s">
        <v>114</v>
      </c>
      <c r="Y20" s="149"/>
      <c r="Z20" s="149"/>
      <c r="AA20" s="149"/>
      <c r="AB20" s="149"/>
      <c r="AC20" s="149"/>
      <c r="AD20" s="149"/>
      <c r="AE20" s="149"/>
      <c r="AF20" s="149"/>
      <c r="AG20" s="149" t="s">
        <v>119</v>
      </c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outlineLevel="1" x14ac:dyDescent="0.2">
      <c r="A21" s="169">
        <v>12</v>
      </c>
      <c r="B21" s="170" t="s">
        <v>177</v>
      </c>
      <c r="C21" s="178" t="s">
        <v>178</v>
      </c>
      <c r="D21" s="171" t="s">
        <v>111</v>
      </c>
      <c r="E21" s="172">
        <v>1807.09</v>
      </c>
      <c r="F21" s="173"/>
      <c r="G21" s="174">
        <f>ROUND(E21*F21,2)</f>
        <v>0</v>
      </c>
      <c r="H21" s="173"/>
      <c r="I21" s="174">
        <f>ROUND(E21*H21,2)</f>
        <v>0</v>
      </c>
      <c r="J21" s="173"/>
      <c r="K21" s="174">
        <f>ROUND(E21*J21,2)</f>
        <v>0</v>
      </c>
      <c r="L21" s="174">
        <v>15</v>
      </c>
      <c r="M21" s="174">
        <f>G21*(1+L21/100)</f>
        <v>0</v>
      </c>
      <c r="N21" s="174">
        <v>0</v>
      </c>
      <c r="O21" s="174">
        <f>ROUND(E21*N21,2)</f>
        <v>0</v>
      </c>
      <c r="P21" s="174">
        <v>0</v>
      </c>
      <c r="Q21" s="174">
        <f>ROUND(E21*P21,2)</f>
        <v>0</v>
      </c>
      <c r="R21" s="174"/>
      <c r="S21" s="174" t="s">
        <v>112</v>
      </c>
      <c r="T21" s="174" t="s">
        <v>113</v>
      </c>
      <c r="U21" s="174">
        <v>0.112</v>
      </c>
      <c r="V21" s="174">
        <f>ROUND(E21*U21,2)</f>
        <v>202.39</v>
      </c>
      <c r="W21" s="174"/>
      <c r="X21" s="175" t="s">
        <v>114</v>
      </c>
      <c r="Y21" s="149"/>
      <c r="Z21" s="149"/>
      <c r="AA21" s="149"/>
      <c r="AB21" s="149"/>
      <c r="AC21" s="149"/>
      <c r="AD21" s="149"/>
      <c r="AE21" s="149"/>
      <c r="AF21" s="149"/>
      <c r="AG21" s="149" t="s">
        <v>119</v>
      </c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x14ac:dyDescent="0.2">
      <c r="A22" s="156" t="s">
        <v>107</v>
      </c>
      <c r="B22" s="157" t="s">
        <v>80</v>
      </c>
      <c r="C22" s="177" t="s">
        <v>29</v>
      </c>
      <c r="D22" s="158"/>
      <c r="E22" s="159"/>
      <c r="F22" s="160"/>
      <c r="G22" s="160">
        <f>SUMIF(AG23:AG23,"&lt;&gt;NOR",G23:G23)</f>
        <v>0</v>
      </c>
      <c r="H22" s="160"/>
      <c r="I22" s="160">
        <f>SUM(I23:I23)</f>
        <v>0</v>
      </c>
      <c r="J22" s="160"/>
      <c r="K22" s="160">
        <f>SUM(K23:K23)</f>
        <v>0</v>
      </c>
      <c r="L22" s="160"/>
      <c r="M22" s="160">
        <f>SUM(M23:M23)</f>
        <v>0</v>
      </c>
      <c r="N22" s="160"/>
      <c r="O22" s="160">
        <f>SUM(O23:O23)</f>
        <v>0</v>
      </c>
      <c r="P22" s="160"/>
      <c r="Q22" s="160">
        <f>SUM(Q23:Q23)</f>
        <v>0</v>
      </c>
      <c r="R22" s="160"/>
      <c r="S22" s="160"/>
      <c r="T22" s="160"/>
      <c r="U22" s="160"/>
      <c r="V22" s="160">
        <f>SUM(V23:V23)</f>
        <v>0</v>
      </c>
      <c r="W22" s="160"/>
      <c r="X22" s="161"/>
      <c r="AG22" t="s">
        <v>108</v>
      </c>
    </row>
    <row r="23" spans="1:60" outlineLevel="1" x14ac:dyDescent="0.2">
      <c r="A23" s="162">
        <v>13</v>
      </c>
      <c r="B23" s="163" t="s">
        <v>179</v>
      </c>
      <c r="C23" s="179" t="s">
        <v>180</v>
      </c>
      <c r="D23" s="164" t="s">
        <v>126</v>
      </c>
      <c r="E23" s="165">
        <v>1</v>
      </c>
      <c r="F23" s="166"/>
      <c r="G23" s="167">
        <f>ROUND(E23*F23,2)</f>
        <v>0</v>
      </c>
      <c r="H23" s="166"/>
      <c r="I23" s="167">
        <f>ROUND(E23*H23,2)</f>
        <v>0</v>
      </c>
      <c r="J23" s="166"/>
      <c r="K23" s="167">
        <f>ROUND(E23*J23,2)</f>
        <v>0</v>
      </c>
      <c r="L23" s="167">
        <v>15</v>
      </c>
      <c r="M23" s="167">
        <f>G23*(1+L23/100)</f>
        <v>0</v>
      </c>
      <c r="N23" s="167">
        <v>0</v>
      </c>
      <c r="O23" s="167">
        <f>ROUND(E23*N23,2)</f>
        <v>0</v>
      </c>
      <c r="P23" s="167">
        <v>0</v>
      </c>
      <c r="Q23" s="167">
        <f>ROUND(E23*P23,2)</f>
        <v>0</v>
      </c>
      <c r="R23" s="167"/>
      <c r="S23" s="167" t="s">
        <v>112</v>
      </c>
      <c r="T23" s="167" t="s">
        <v>113</v>
      </c>
      <c r="U23" s="167">
        <v>0</v>
      </c>
      <c r="V23" s="167">
        <f>ROUND(E23*U23,2)</f>
        <v>0</v>
      </c>
      <c r="W23" s="167"/>
      <c r="X23" s="168" t="s">
        <v>181</v>
      </c>
      <c r="Y23" s="149"/>
      <c r="Z23" s="149"/>
      <c r="AA23" s="149"/>
      <c r="AB23" s="149"/>
      <c r="AC23" s="149"/>
      <c r="AD23" s="149"/>
      <c r="AE23" s="149"/>
      <c r="AF23" s="149"/>
      <c r="AG23" s="149" t="s">
        <v>182</v>
      </c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x14ac:dyDescent="0.2">
      <c r="A24" s="3"/>
      <c r="B24" s="4"/>
      <c r="C24" s="180"/>
      <c r="D24" s="6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AE24">
        <v>15</v>
      </c>
      <c r="AF24">
        <v>21</v>
      </c>
      <c r="AG24" t="s">
        <v>94</v>
      </c>
    </row>
    <row r="25" spans="1:60" x14ac:dyDescent="0.2">
      <c r="A25" s="152"/>
      <c r="B25" s="153" t="s">
        <v>31</v>
      </c>
      <c r="C25" s="181"/>
      <c r="D25" s="154"/>
      <c r="E25" s="155"/>
      <c r="F25" s="155"/>
      <c r="G25" s="176">
        <f>G8+G18+G22</f>
        <v>0</v>
      </c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AE25">
        <f>SUMIF(L7:L23,AE24,G7:G23)</f>
        <v>0</v>
      </c>
      <c r="AF25">
        <f>SUMIF(L7:L23,AF24,G7:G23)</f>
        <v>0</v>
      </c>
      <c r="AG25" t="s">
        <v>137</v>
      </c>
    </row>
    <row r="26" spans="1:60" x14ac:dyDescent="0.2">
      <c r="A26" s="3"/>
      <c r="B26" s="4"/>
      <c r="C26" s="180"/>
      <c r="D26" s="6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 spans="1:60" x14ac:dyDescent="0.2">
      <c r="A27" s="3"/>
      <c r="B27" s="4"/>
      <c r="C27" s="180"/>
      <c r="D27" s="6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 spans="1:60" x14ac:dyDescent="0.2">
      <c r="A28" s="258" t="s">
        <v>138</v>
      </c>
      <c r="B28" s="258"/>
      <c r="C28" s="259"/>
      <c r="D28" s="6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 spans="1:60" x14ac:dyDescent="0.2">
      <c r="A29" s="239"/>
      <c r="B29" s="240"/>
      <c r="C29" s="241"/>
      <c r="D29" s="240"/>
      <c r="E29" s="240"/>
      <c r="F29" s="240"/>
      <c r="G29" s="242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AG29" t="s">
        <v>139</v>
      </c>
    </row>
    <row r="30" spans="1:60" x14ac:dyDescent="0.2">
      <c r="A30" s="243"/>
      <c r="B30" s="244"/>
      <c r="C30" s="245"/>
      <c r="D30" s="244"/>
      <c r="E30" s="244"/>
      <c r="F30" s="244"/>
      <c r="G30" s="246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</row>
    <row r="31" spans="1:60" x14ac:dyDescent="0.2">
      <c r="A31" s="243"/>
      <c r="B31" s="244"/>
      <c r="C31" s="245"/>
      <c r="D31" s="244"/>
      <c r="E31" s="244"/>
      <c r="F31" s="244"/>
      <c r="G31" s="246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 spans="1:60" x14ac:dyDescent="0.2">
      <c r="A32" s="243"/>
      <c r="B32" s="244"/>
      <c r="C32" s="245"/>
      <c r="D32" s="244"/>
      <c r="E32" s="244"/>
      <c r="F32" s="244"/>
      <c r="G32" s="246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 spans="1:33" x14ac:dyDescent="0.2">
      <c r="A33" s="247"/>
      <c r="B33" s="248"/>
      <c r="C33" s="249"/>
      <c r="D33" s="248"/>
      <c r="E33" s="248"/>
      <c r="F33" s="248"/>
      <c r="G33" s="250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 spans="1:33" x14ac:dyDescent="0.2">
      <c r="A34" s="3"/>
      <c r="B34" s="4"/>
      <c r="C34" s="180"/>
      <c r="D34" s="6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 spans="1:33" x14ac:dyDescent="0.2">
      <c r="C35" s="182"/>
      <c r="D35" s="10"/>
      <c r="AG35" t="s">
        <v>140</v>
      </c>
    </row>
    <row r="36" spans="1:33" x14ac:dyDescent="0.2">
      <c r="D36" s="10"/>
    </row>
    <row r="37" spans="1:33" x14ac:dyDescent="0.2">
      <c r="D37" s="10"/>
    </row>
    <row r="38" spans="1:33" x14ac:dyDescent="0.2">
      <c r="D38" s="10"/>
    </row>
    <row r="39" spans="1:33" x14ac:dyDescent="0.2">
      <c r="D39" s="10"/>
    </row>
    <row r="40" spans="1:33" x14ac:dyDescent="0.2">
      <c r="D40" s="10"/>
    </row>
    <row r="41" spans="1:33" x14ac:dyDescent="0.2">
      <c r="D41" s="10"/>
    </row>
    <row r="42" spans="1:33" x14ac:dyDescent="0.2">
      <c r="D42" s="10"/>
    </row>
    <row r="43" spans="1:33" x14ac:dyDescent="0.2">
      <c r="D43" s="10"/>
    </row>
    <row r="44" spans="1:33" x14ac:dyDescent="0.2">
      <c r="D44" s="10"/>
    </row>
    <row r="45" spans="1:33" x14ac:dyDescent="0.2">
      <c r="D45" s="10"/>
    </row>
    <row r="46" spans="1:33" x14ac:dyDescent="0.2">
      <c r="D46" s="10"/>
    </row>
    <row r="47" spans="1:33" x14ac:dyDescent="0.2">
      <c r="D47" s="10"/>
    </row>
    <row r="48" spans="1:33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29:G33"/>
    <mergeCell ref="A1:G1"/>
    <mergeCell ref="C2:G2"/>
    <mergeCell ref="C3:G3"/>
    <mergeCell ref="C4:G4"/>
    <mergeCell ref="A28:C28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54</vt:i4>
      </vt:variant>
    </vt:vector>
  </HeadingPairs>
  <TitlesOfParts>
    <vt:vector size="61" baseType="lpstr">
      <vt:lpstr>Pokyny pro vyplnění</vt:lpstr>
      <vt:lpstr>Stavba</vt:lpstr>
      <vt:lpstr>VzorPolozky</vt:lpstr>
      <vt:lpstr>SO 01 01 Pol</vt:lpstr>
      <vt:lpstr>SO 01 05 Pol</vt:lpstr>
      <vt:lpstr>SO 01 06 Pol</vt:lpstr>
      <vt:lpstr>SO 01 07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 01 01 Pol'!Názvy_tisku</vt:lpstr>
      <vt:lpstr>'SO 01 05 Pol'!Názvy_tisku</vt:lpstr>
      <vt:lpstr>'SO 01 06 Pol'!Názvy_tisku</vt:lpstr>
      <vt:lpstr>'SO 01 07 Pol'!Názvy_tisku</vt:lpstr>
      <vt:lpstr>oadresa</vt:lpstr>
      <vt:lpstr>Stavba!Objednatel</vt:lpstr>
      <vt:lpstr>Stavba!Objekt</vt:lpstr>
      <vt:lpstr>'SO 01 01 Pol'!Oblast_tisku</vt:lpstr>
      <vt:lpstr>'SO 01 05 Pol'!Oblast_tisku</vt:lpstr>
      <vt:lpstr>'SO 01 06 Pol'!Oblast_tisku</vt:lpstr>
      <vt:lpstr>'SO 01 07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2021-09-13T12:52:32Z</dcterms:created>
  <dcterms:modified xsi:type="dcterms:W3CDTF">2021-11-29T11:45:44Z</dcterms:modified>
</cp:coreProperties>
</file>