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Rekonstrukce hráze" sheetId="2" r:id="rId2"/>
    <sheet name="SO-02 - Úprava dna a rozš..." sheetId="3" r:id="rId3"/>
    <sheet name="SO-03 - Rekonstrukce spod..." sheetId="4" r:id="rId4"/>
    <sheet name="SO-04 - Bezpečnostní přeliv" sheetId="5" r:id="rId5"/>
    <sheet name="SO-05 - Vedlejší rozpočto..." sheetId="6" r:id="rId6"/>
  </sheets>
  <definedNames/>
  <calcPr fullCalcOnLoad="1"/>
</workbook>
</file>

<file path=xl/sharedStrings.xml><?xml version="1.0" encoding="utf-8"?>
<sst xmlns="http://schemas.openxmlformats.org/spreadsheetml/2006/main" count="3548" uniqueCount="610">
  <si>
    <t>Export Komplet</t>
  </si>
  <si>
    <t/>
  </si>
  <si>
    <t>2.0</t>
  </si>
  <si>
    <t>ZAMOK</t>
  </si>
  <si>
    <t>False</t>
  </si>
  <si>
    <t>{95b286c3-4838-43b0-acc8-4b16a008da68}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</si>
  <si>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</si>
  <si>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</si>
  <si>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</si>
  <si>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</si>
  <si>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</si>
  <si>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</si>
  <si>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</si>
  <si>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</si>
  <si>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105-3145-20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</si>
  <si>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</si>
  <si>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</si>
  <si>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rybníka Velký Posměch</t>
  </si>
  <si>
    <t>KSO:</t>
  </si>
  <si>
    <t>CC-CZ:</t>
  </si>
  <si>
    <t>Místo:</t>
  </si>
  <si>
    <t>Žďár nad Sázavou</t>
  </si>
  <si>
    <t>Datum:</t>
  </si>
  <si>
    <t>15. 1. 2021</t>
  </si>
  <si>
    <t>Zadavatel:</t>
  </si>
  <si>
    <t>IČ:</t>
  </si>
  <si>
    <t>Město Žďár nad Sázavou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</si>
  <si>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</si>
  <si>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</si>
  <si>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</si>
  <si>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</si>
  <si>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</si>
  <si>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</si>
  <si>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</si>
  <si>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AGROPROJEKT PSO, s.r.o.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</si>
  <si>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</si>
  <si>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</si>
  <si>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</si>
  <si>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</si>
  <si>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</si>
  <si>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</si>
  <si>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</si>
  <si>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</si>
  <si>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</si>
  <si>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</si>
  <si>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</si>
  <si>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</si>
  <si>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</si>
  <si>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</si>
  <si>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</si>
  <si>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</si>
  <si>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</si>
  <si>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</si>
  <si>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</si>
  <si>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</si>
  <si>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</si>
  <si>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</si>
  <si>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</si>
  <si>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</si>
  <si>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</si>
  <si>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</si>
  <si>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</si>
  <si>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</si>
  <si>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</si>
  <si>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</si>
  <si>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</si>
  <si>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</si>
  <si>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</si>
  <si>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</si>
  <si>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</si>
  <si>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</si>
  <si>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</si>
  <si>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</si>
  <si>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</si>
  <si>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</si>
  <si>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</si>
  <si>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</si>
  <si>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</si>
  <si>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</si>
  <si>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</si>
  <si>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</si>
  <si>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</si>
  <si>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SO-01</t>
  </si>
  <si>
    <t>Rekonstrukce hráze</t>
  </si>
  <si>
    <t>STA</t>
  </si>
  <si>
    <t>1</t>
  </si>
  <si>
    <t>{93a27475-12da-4134-b7b9-dd27ad0dc24c}</t>
  </si>
  <si>
    <t>2</t>
  </si>
  <si>
    <t>SO-02</t>
  </si>
  <si>
    <t>Úprava dna a rozšíření zátopy</t>
  </si>
  <si>
    <t>{aabc01fc-490b-4fa2-b738-374b39565dc2}</t>
  </si>
  <si>
    <t>SO-03</t>
  </si>
  <si>
    <t>Rekonstrukce spodní výpusti</t>
  </si>
  <si>
    <t>{f6f9433f-5879-4526-97c2-fa53f70e39b9}</t>
  </si>
  <si>
    <t>SO-04</t>
  </si>
  <si>
    <t>Bezpečnostní přeliv</t>
  </si>
  <si>
    <t>{eadac98b-b467-4e3c-9ec8-3cb0052ab163}</t>
  </si>
  <si>
    <t>SO-05</t>
  </si>
  <si>
    <t>Vedlejší rozpočtové náklady</t>
  </si>
  <si>
    <t>{4bac46c4-4539-45c6-9a2d-179c51c8b0a2}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</si>
  <si>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</si>
  <si>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</si>
  <si>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</si>
  <si>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</si>
  <si>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</si>
  <si>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</si>
  <si>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</si>
  <si>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</si>
  <si>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</si>
  <si>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</si>
  <si>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</si>
  <si>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SO-01 - Rekonstrukce hráze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</si>
  <si>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</si>
  <si>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</si>
  <si>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</si>
  <si>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</si>
  <si>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</si>
  <si>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</si>
  <si>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</si>
  <si>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</si>
  <si>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</si>
  <si>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</si>
  <si>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</si>
  <si>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</si>
  <si>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</si>
  <si>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</si>
  <si>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</si>
  <si>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</si>
  <si>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</si>
  <si>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</si>
  <si>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</si>
  <si>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</si>
  <si>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</si>
  <si>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</si>
  <si>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</si>
  <si>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</si>
  <si>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</si>
  <si>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</si>
  <si>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</si>
  <si>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</si>
  <si>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</si>
  <si>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112251101</t>
  </si>
  <si>
    <t>Odstranění pařezů D přes 100 do 300 mm</t>
  </si>
  <si>
    <t>kus</t>
  </si>
  <si>
    <t>CS ÚRS 2021 02</t>
  </si>
  <si>
    <t>4</t>
  </si>
  <si>
    <t>-991622132</t>
  </si>
  <si>
    <t>PP</t>
  </si>
  <si>
    <t>Odstranění pařezů strojně s jejich vykopáním, vytrháním nebo odstřelením průměru přes 100 do 300 mm</t>
  </si>
  <si>
    <t>Online PSC</t>
  </si>
  <si>
    <t>https://podminky.urs.cz/item/CS_URS_2021_02/112251101</t>
  </si>
  <si>
    <t>PSC</t>
  </si>
  <si>
    <t xml:space="preserve">Poznámka k souboru cen:
1. Ceny lze použít i pro odstranění pařezů ze sesuté zeminy, vývratů a polomů. 2. V ceně jsou započteny i náklady na případné nutné odklizení pařezů na hromady na vzdálenost do 50 m nebo naložení na dopravní prostředek. 3. Mají-li se odstraňovat pařezy z pokáceného souvislého lesního porostu, lze počet pařezů stanovit s přihlédnutím k tabulce v příloze č. 2. 4. Zásyp jam po pařezech se oceňuje cenami souboru cen 174 2.. Zásyp jam po pařezech. 5. Průměr pařezu se měří v místě řezu kmene na základě dvojího na sebe kolmého měření a následného zprůměrování naměřených hodnot. </t>
  </si>
  <si>
    <t>112251102</t>
  </si>
  <si>
    <t>Odstranění pařezů D přes 300 do 500 mm</t>
  </si>
  <si>
    <t>1839161103</t>
  </si>
  <si>
    <t>Odstranění pařezů strojně s jejich vykopáním, vytrháním nebo odstřelením průměru přes 300 do 500 mm</t>
  </si>
  <si>
    <t>https://podminky.urs.cz/item/CS_URS_2021_02/112251102</t>
  </si>
  <si>
    <t>3</t>
  </si>
  <si>
    <t>114203101</t>
  </si>
  <si>
    <t>Rozebrání dlažeb z lomového kamene nebo betonových tvárnic na sucho</t>
  </si>
  <si>
    <t>m3</t>
  </si>
  <si>
    <t>1011596182</t>
  </si>
  <si>
    <t>Rozebrání dlažeb nebo záhozů s naložením na dopravní prostředek dlažeb z lomového kamene nebo betonových tvárnic na sucho nebo se spárami vyplněnými pískem nebo drnem</t>
  </si>
  <si>
    <t>https://podminky.urs.cz/item/CS_URS_2021_02/114203101</t>
  </si>
  <si>
    <t xml:space="preserve">Poznámka k souboru cen:
1. Ceny jsou určeny pro rozebrání: a) dlažeb na suchu, nad vodou i ve vodě, při hloubce vody do 300 mm nad původně upraveným ložem pro dlažbu; b) záhozů, rovnanin a soustřeďovacích staveb z lomového kamene na suchu, nad vodou i ve vodě, při hloubce vody do 3 m nad kótou projektovaného rozebrání; c) schodů z lomového kamene. 2. Ceny nelze použít pro rozebrání: a) dlažeb ve vodě při hloubce vody přes 300 mm nad původně upraveným ložem pro dlažbu; b) záhozů, rovnanin a soustřeďovacích staveb z lomového kamene ve vodě při hloubce vody pře 3 m nad kótou projektovaného rozebrání; tyto práce se oceňují individuálně. 3. V cenách jsou započteny i náklady na: a) naložení kamene nebo tvárnic na dopravní prostředek, nebo uložení do 3 m za břehovou čáru; b) uložení materiálu odlišné velikosti od ostatní dlažby, získaného při bourání schodů, do 3 m za břehovou čáru. 4. V cenách nejsou započteny náklady na: a) očištění lomového kamene nebo tvárnic od hlíny, písku nebo malty; tyto práce se oceňují cenami souboru cen 114 20-32 Očištění lomového kamene nebo betonových tvárnic; b) třídění lomového kamene nebo tvárnic; tyto práce se oceňují cenou 114 20-3301 Třídění lomového kamene nebo betonových tvárnic; c) srovnání lomového kamene nebo tvárnic do měřitelných figur; tyto práce se oceňují cenami souboru cen 114 20-34 Srovnání lomového kamene nebo betonových tvárnic do měřitelných figur. 5. Objem rozebrání se určí v m3: a) dlažeb jako součin plochy a průměrné tloušťky dlažby bez podkladního lože; b) schodů jako součin plochy v šikmé rovině a tloušťky 350 mm; c) záhozů, rovnanin a soustřeďovacích staveb vypočtených z projektovaných rozměrů konstrukce nebo přepočtem hmotnosti vyzískaného materiálu, přičemž se předpokládá, že z 10 t kamene bylo provedeno 6,5 m3 záhozu, rovnaniny nebo soustřeďovacích staveb, příp. po dohodě s odběratelem v m3 figur z kamene na břehu, přičemž se předpokládá, že z 1 m3 objemu figury byl proveden 1 m3 záhozu, rovnaniny nebo soustřeďovací stavby. 6. Množství jednotek se určí v m3 dlažby, záhozu nebo soustřeďovací stavby. </t>
  </si>
  <si>
    <t>114203301</t>
  </si>
  <si>
    <t>Třídění lomového kamene nebo betonových tvárnic podle druhu, velikosti nebo tvaru</t>
  </si>
  <si>
    <t>836566782</t>
  </si>
  <si>
    <t>Třídění lomového kamene nebo betonových tvárnic získaných při rozebrání dlažeb, záhozů, rovnanin a soustřeďovacích staveb podle druhu, velikosti nebo tvaru</t>
  </si>
  <si>
    <t>https://podminky.urs.cz/item/CS_URS_2021_02/114203301</t>
  </si>
  <si>
    <t xml:space="preserve">Poznámka k souboru cen:
1. V ceně jsou započteny i náklady na uložení vytříděného lomového kamene nebo tvárnic na hromady podle druhu, velikosti nebo tvaru ve vzdálenosti do 3 m nebo na naložení vytříděného kamene nebo tvárnic na dopravní prostředek. 2. V ceně nejsou započteny náklady na: a) očištění lomového kamene nebo tvárnic; tyto práce se oceňují cenami souboru cen 114 20-32 Očištění lomového kamene nebo betonových tvárnic; b) srovnání lomového kamene nebo tvárnic do měřitelných figur; tyto práce se oceňují cenami souboru cen 114 20-34 Srovnání lomového kamene nebo betonových tvárnic do měřitelných figur. 3. Množství měrných jednotek se určí v m3 tříděného kamene nebo tvárnic. </t>
  </si>
  <si>
    <t>5</t>
  </si>
  <si>
    <t>121151103</t>
  </si>
  <si>
    <t>Sejmutí ornice plochy do 100 m2 tl vrstvy do 200 mm strojně</t>
  </si>
  <si>
    <t>m2</t>
  </si>
  <si>
    <t>1858292539</t>
  </si>
  <si>
    <t>Sejmutí ornice strojně při souvislé ploše do 100 m2, tl. vrstvy do 200 mm</t>
  </si>
  <si>
    <t>https://podminky.urs.cz/item/CS_URS_2021_02/121151103</t>
  </si>
  <si>
    <t xml:space="preserve">Poznámka k souboru cen:
1. V cenách jsou započteny i náklady na a) naložení sejmuté ornice na dopravní prostředek. b) vodorovné přemístění na hromady v místě upotřebení nebo na dočasné či trvalé skládky na vzdálenost do 50 m a se složením. 2. Ceny lze použít i pro sejmutí podorničí. 3. V cenách nejsou započteny náklady na odstranění nevhodných přimísenin (kamenů, kořenů apod.); tyto práce se ocení individuálně. </t>
  </si>
  <si>
    <t>VV</t>
  </si>
  <si>
    <t>107/0,1</t>
  </si>
  <si>
    <t>6</t>
  </si>
  <si>
    <t>122151106</t>
  </si>
  <si>
    <t>Odkopávky a prokopávky nezapažené v hornině třídy těžitelnosti I skupiny 1 a 2 objem do 5000 m3 strojně</t>
  </si>
  <si>
    <t>1062143958</t>
  </si>
  <si>
    <t>Odkopávky a prokopávky nezapažené strojně v hornině třídy těžitelnosti I skupiny 1 a 2 přes 1 000 do 5 000 m3</t>
  </si>
  <si>
    <t>https://podminky.urs.cz/item/CS_URS_2021_02/122151106</t>
  </si>
  <si>
    <t xml:space="preserve">Poznámka k souboru cen:
1. V cenách jsou započteny i náklady na přehození výkopku na vzdálenost do 3 m nebo naložení na dopravní prostředek. </t>
  </si>
  <si>
    <t>7</t>
  </si>
  <si>
    <t>162201421</t>
  </si>
  <si>
    <t>Vodorovné přemístění pařezů do 1 km D přes 100 do 300 mm</t>
  </si>
  <si>
    <t>-928973261</t>
  </si>
  <si>
    <t>Vodorovné přemístění větví, kmenů nebo pařezů s naložením, složením a dopravou do 1000 m pařezů kmenů, průměru přes 100 do 300 mm</t>
  </si>
  <si>
    <t>https://podminky.urs.cz/item/CS_URS_2021_02/162201421</t>
  </si>
  <si>
    <t xml:space="preserve">Poznámka k souboru cen:
1. Průměr kmene i pařezu se měří v místě řezu. 2. Měrná jednotka kus je 1 strom. </t>
  </si>
  <si>
    <t>8</t>
  </si>
  <si>
    <t>162201422</t>
  </si>
  <si>
    <t>Vodorovné přemístění pařezů do 1 km D přes 300 do 500 mm</t>
  </si>
  <si>
    <t>-753649687</t>
  </si>
  <si>
    <t>Vodorovné přemístění větví, kmenů nebo pařezů s naložením, složením a dopravou do 1000 m pařezů kmenů, průměru přes 300 do 500 mm</t>
  </si>
  <si>
    <t>https://podminky.urs.cz/item/CS_URS_2021_02/162201422</t>
  </si>
  <si>
    <t>9</t>
  </si>
  <si>
    <t>162301931</t>
  </si>
  <si>
    <t>Příplatek k vodorovnému přemístění větví stromů listnatých D kmene přes 100 do 300 mm ZKD 1 km</t>
  </si>
  <si>
    <t>-1227361477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</si>
  <si>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</si>
  <si>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https://podminky.urs.cz/item/CS_URS_2021_02/162301931</t>
  </si>
  <si>
    <t>10</t>
  </si>
  <si>
    <t>162301972</t>
  </si>
  <si>
    <t>Příplatek k vodorovnému přemístění pařezů D přes 300 do 500 mm ZKD 1 km</t>
  </si>
  <si>
    <t>103826197</t>
  </si>
  <si>
    <t>Vodorovné přemístění větví, kmenů nebo pařezů s naložením, složením a dopravou Příplatek k cenám za každých dalších i započatých 1000 m přes 1000 m pařezů kmenů, průměru přes 300 do 500 mm</t>
  </si>
  <si>
    <t>https://podminky.urs.cz/item/CS_URS_2021_02/162301972</t>
  </si>
  <si>
    <t>11</t>
  </si>
  <si>
    <t>162551108</t>
  </si>
  <si>
    <t>Vodorovné přemístění přes 2 500 do 3000 m výkopku/sypaniny z horniny třídy těžitelnosti I skupiny 1 až 3</t>
  </si>
  <si>
    <t>581999033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</si>
  <si>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</si>
  <si>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https://podminky.urs.cz/item/CS_URS_2021_02/162551108</t>
  </si>
  <si>
    <t xml:space="preserve">Poznámka k souboru cen:
1. Přemísťuje-li se výkopek z dočasných skládek vzdálených do 50 m, neoceňuje se nakládání výkopku, i když se provádí. Toto ustanovení neplatí, vylučuje-li projekt použití dozeru. 2. Ceny nelze použít, předepisuje-li projekt přemístit výkopek na místo nepřístupné obvyklým dopravním prostředkům; toto přemístění se oceňuje individuálně. </t>
  </si>
  <si>
    <t>1486-1191</t>
  </si>
  <si>
    <t>12</t>
  </si>
  <si>
    <t>171103201</t>
  </si>
  <si>
    <t>Uložení sypanin z horniny třídy těžitelnosti I a II skupiny 1 až 4 do hrází nádrží se zhutněním 100 % PS C s příměsí jílu do 20 %</t>
  </si>
  <si>
    <t>-1440621714</t>
  </si>
  <si>
    <t>Uložení netříděných sypanin do zemních hrází z hornin třídy těžitelnosti I a II, skupiny 1 až 4 pro jakoukoliv šířku koruny přehradních a jiných vodních nádrží se zhutněním do 100 % PS - koef. C s příměsí jílové hlíny do 20 % objemu</t>
  </si>
  <si>
    <t>https://podminky.urs.cz/item/CS_URS_2021_02/171103201</t>
  </si>
  <si>
    <t xml:space="preserve">Poznámka k souboru cen:
1. Ceny nelze použít pro rozšíření návodního nebo vzdušného líce zemních hrází, jehož šířka je menší než 3 m; toto rozšíření se ocení cenou 172 15-3102 Zřízení těsnícího jádra nebo šířky těsnící vrstvy přes 1 do 3 m. </t>
  </si>
  <si>
    <t>13</t>
  </si>
  <si>
    <t>171251201</t>
  </si>
  <si>
    <t>Uložení sypaniny na skládky nebo meziskládky</t>
  </si>
  <si>
    <t>-868959588</t>
  </si>
  <si>
    <t>Uložení sypaniny na skládky nebo meziskládky bez hutnění s upravením uložené sypaniny do předepsaného tvaru</t>
  </si>
  <si>
    <t>https://podminky.urs.cz/item/CS_URS_2021_02/171251201</t>
  </si>
  <si>
    <t xml:space="preserve">Poznámka k souboru cen:
1. Cena je určena i pro: a) zasypání koryt vodotečí a prohlubní v terénu bez předepsaného zhutnění sypaniny, b) uložení výkopku pod vodou do prohlubní ve dně vodotečí nebo nádrží. 2. Cenu nelze použít pro uložení výkopku nebo ornice na trvalé skládky s předepsaným zhutněním; toto uložení výkopku se oceňuje cenami souboru cen 171 . . Uložení sypaniny do násypů. 3. V ceně jsou započteny i náklady na rozprostření sypaniny ve vrstvách s hrubým urovnáním na skládce. 4. V ceně nejsou započteny náklady na získání skládek ani na poplatky za skládku. 5. Množství jednotek uložení výkopku (sypaniny) se určí v m3 uloženého výkopku (sypaniny), v rostlém stavu zpravidla ve výkopišti. </t>
  </si>
  <si>
    <t>14</t>
  </si>
  <si>
    <t>181351103</t>
  </si>
  <si>
    <t>Rozprostření ornice tl vrstvy do 200 mm pl přes 100 do 500 m2 v rovině nebo ve svahu do 1:5 strojně</t>
  </si>
  <si>
    <t>1448181866</t>
  </si>
  <si>
    <t>Rozprostření a urovnání ornice v rovině nebo ve svahu sklonu do 1:5 strojně při souvislé ploše přes 100 do 500 m2, tl. vrstvy do 200 mm</t>
  </si>
  <si>
    <t>https://podminky.urs.cz/item/CS_URS_2021_02/181351103</t>
  </si>
  <si>
    <t xml:space="preserve">Poznámka k souboru cen:
1. V ceně jsou započteny i náklady na případné nutné přemístění hromad nebo dočasných skládek na místo spotřeby ze vzdálenosti do 50 m. 2. V ceně nejsou započteny náklady na získání ornice; tyto se oceňují cenami souboru cen 121 Sejmutí ornice. </t>
  </si>
  <si>
    <t>50*3</t>
  </si>
  <si>
    <t>181411121</t>
  </si>
  <si>
    <t>Založení lučního trávníku výsevem pl do 1000 m2 v rovině a ve svahu do 1:5</t>
  </si>
  <si>
    <t>470386292</t>
  </si>
  <si>
    <t>Založení trávníku na půdě předem připravené plochy do 1000 m2 výsevem včetně utažení lučního v rovině nebo na svahu do 1:5</t>
  </si>
  <si>
    <t>https://podminky.urs.cz/item/CS_URS_2021_02/181411121</t>
  </si>
  <si>
    <t xml:space="preserve">Poznámka k souboru cen: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</si>
  <si>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16</t>
  </si>
  <si>
    <t>181411122</t>
  </si>
  <si>
    <t>Založení lučního trávníku výsevem pl do 1000 m2 ve svahu přes 1:5 do 1:2</t>
  </si>
  <si>
    <t>-1407699055</t>
  </si>
  <si>
    <t>Založení trávníku na půdě předem připravené plochy do 1000 m2 výsevem včetně utažení lučního na svahu přes 1:5 do 1:2</t>
  </si>
  <si>
    <t>https://podminky.urs.cz/item/CS_URS_2021_02/181411122</t>
  </si>
  <si>
    <t>700</t>
  </si>
  <si>
    <t>17</t>
  </si>
  <si>
    <t>M</t>
  </si>
  <si>
    <t>00572100</t>
  </si>
  <si>
    <t>osivo jetelotráva intenzivní víceletá</t>
  </si>
  <si>
    <t>kg</t>
  </si>
  <si>
    <t>143088506</t>
  </si>
  <si>
    <t>700+150</t>
  </si>
  <si>
    <t>850*0,025 'Přepočtené koeficientem množství</t>
  </si>
  <si>
    <t>18</t>
  </si>
  <si>
    <t>182251101</t>
  </si>
  <si>
    <t>Svahování násypů strojně</t>
  </si>
  <si>
    <t>-1419299682</t>
  </si>
  <si>
    <t>Svahování trvalých svahů do projektovaných profilů strojně s potřebným přemístěním výkopku při svahování násypů v jakékoliv hornině</t>
  </si>
  <si>
    <t>https://podminky.urs.cz/item/CS_URS_2021_02/182251101</t>
  </si>
  <si>
    <t xml:space="preserve">Poznámka k souboru cen:
1. Ceny jsou určeny pro svahování všech nově zřizovaných ploch výkopů nebo násypů ve sklonu přes 1:5. 2. Úprava ploch vodorovných nebo ve sklonu do 1 : 5 se oceňuje cenami souboru cen 181 Úprava pláně vyrovnáním výškových rozdílů strojně. </t>
  </si>
  <si>
    <t>19</t>
  </si>
  <si>
    <t>182351133</t>
  </si>
  <si>
    <t>Rozprostření ornice pl přes 500 m2 ve svahu nad 1:5 tl vrstvy do 200 mm strojně</t>
  </si>
  <si>
    <t>1938535955</t>
  </si>
  <si>
    <t>Rozprostření a urovnání ornice ve svahu sklonu přes 1:5 strojně při souvislé ploše přes 500 m2, tl. vrstvy do 200 mm</t>
  </si>
  <si>
    <t>https://podminky.urs.cz/item/CS_URS_2021_02/182351133</t>
  </si>
  <si>
    <t>340</t>
  </si>
  <si>
    <t>Zakládání</t>
  </si>
  <si>
    <t>20</t>
  </si>
  <si>
    <t>291211111</t>
  </si>
  <si>
    <t>Zřízení plochy ze silničních panelů do lože tl 50 mm z kameniva</t>
  </si>
  <si>
    <t>1247100014</t>
  </si>
  <si>
    <t>Zřízení zpevněné plochy ze silničních panelů  osazených do lože tl. 50 mm z kameniva</t>
  </si>
  <si>
    <t>https://podminky.urs.cz/item/CS_URS_2021_02/291211111</t>
  </si>
  <si>
    <t xml:space="preserve">Poznámka k souboru cen:
1. Ceny jsou určeny pro zpevnění plochy při zakládání objektů mechanizmy o hmotnosti přes 20 t. 2. V ceně jsou započteny i náklady na: a) kamenivo frakce 0 - 32 mm, b) rozprostření podkladu, c) osazení silničních panelů. 3. V ceně nejsou započteny náklady na dodávku silničních panelů; tato dodávka se oceňuje ve specifikaci s dvojnásobnou obratovostí. Předepíše-li projekt ponechat tento materiál jako trvale zabudovaný i po založení objektu, oceňuje se toto dodání bez obratovosti. </t>
  </si>
  <si>
    <t>59381004</t>
  </si>
  <si>
    <t>panel silniční 3,00x2,00x0,15m</t>
  </si>
  <si>
    <t>-1787185265</t>
  </si>
  <si>
    <t>Vodorovné konstrukce</t>
  </si>
  <si>
    <t>22</t>
  </si>
  <si>
    <t>457541111</t>
  </si>
  <si>
    <t>Filtrační vrstvy ze štěrkodrti bez zhutnění frakce od 0 až 22 do 0 až 63 mm</t>
  </si>
  <si>
    <t>2007478874</t>
  </si>
  <si>
    <t>Filtrační vrstvy jakékoliv tloušťky a sklonu  ze štěrkodrti bez zhutnění, frakce od 0-22 do 0-63 mm</t>
  </si>
  <si>
    <t>https://podminky.urs.cz/item/CS_URS_2021_02/457541111</t>
  </si>
  <si>
    <t xml:space="preserve">Poznámka k souboru cen:
1. Ceny jsou určeny při jakémkoliv množství filtračních vrstev. 2. Ceny neplatí, je-li předepsáno mísení více frakcí kameniva v jedné vrstvě; tyto práce se oceňují individuálně. 3. V cenách jsou započteny i náklady na: a) průměrné množství kameniva zatlačeného do podloží, b) urovnání líce vrstvy. 4. Objem se stanoví v m3 filtrační vrstvy. 5. Příplatek k cenám je určen pro položky -1111 až -2111. </t>
  </si>
  <si>
    <t>23</t>
  </si>
  <si>
    <t>462511270</t>
  </si>
  <si>
    <t>Zához z lomového kamene bez proštěrkování z terénu hmotnost do 200 kg</t>
  </si>
  <si>
    <t>304008301</t>
  </si>
  <si>
    <t>Zához z lomového kamene neupraveného záhozového  bez proštěrkování z terénu, hmotnosti jednotlivých kamenů do 200 kg</t>
  </si>
  <si>
    <t>https://podminky.urs.cz/item/CS_URS_2021_02/462511270</t>
  </si>
  <si>
    <t xml:space="preserve">Poznámka k souboru cen:
1. Ceny lze použít i pro záhozovou patku z lomového kamene. 2. Ceny neplatí pro zřízení konstrukce balvanitého skluzu; tento se oceňuje cenou 467 51-0111 Balvanitý skluz z lomového kamene. 3. V cenách jsou započteny i náklady na úpravu jednotlivých velkých kamenů hmotnosti přes 500 kg dodatečným rozpojením na místě uložení. 4. Množství měrných jednotek a) záhozu se stanoví v m3 konstrukce záhozu, b) příplatků se stanoví v m2 upravovaných ploch záhozu. </t>
  </si>
  <si>
    <t>"patka" 121</t>
  </si>
  <si>
    <t>24</t>
  </si>
  <si>
    <t>464511111</t>
  </si>
  <si>
    <t>Pohoz z lomového kamene neupraveného tříděného z terénu</t>
  </si>
  <si>
    <t>2068283028</t>
  </si>
  <si>
    <t>Pohoz dna nebo svahů jakékoliv tloušťky  z lomového kamene neupraveného tříděného z terénu</t>
  </si>
  <si>
    <t>https://podminky.urs.cz/item/CS_URS_2021_02/464511111</t>
  </si>
  <si>
    <t xml:space="preserve">Poznámka k souboru cen:
1. Ceny neplatí pro zpevnění dna nebo svahů drceným kamenivem 63-125 mm prolévaným cementovou maltou s uzavírací vrstvou tl.do 50 mm z betonu, na povrchu uhlazenou; tyto práce se oceňují cenami souboru cen 469 52-1 . Zpevnění drceným kamenivem 63-125 mm prolévaným cementovou maltou. 2. V cenách jsou započteny i náklady na úpravu jednotlivých kamenů hmotnosti přes 500 kg dodatečným rozpojením na místě uložení. 3. Objem se stanoví v m3 pohozu. </t>
  </si>
  <si>
    <t>Komunikace pozemní</t>
  </si>
  <si>
    <t>25</t>
  </si>
  <si>
    <t>564851111</t>
  </si>
  <si>
    <t>Podklad ze štěrkodrtě ŠD tl 150 mm</t>
  </si>
  <si>
    <t>271093511</t>
  </si>
  <si>
    <t>Podklad ze štěrkodrti ŠD  s rozprostřením a zhutněním, po zhutnění tl. 150 mm</t>
  </si>
  <si>
    <t>https://podminky.urs.cz/item/CS_URS_2021_02/564851111</t>
  </si>
  <si>
    <t>3*154</t>
  </si>
  <si>
    <t>26</t>
  </si>
  <si>
    <t>564952111</t>
  </si>
  <si>
    <t>Podklad z mechanicky zpevněného kameniva MZK tl 150 mm</t>
  </si>
  <si>
    <t>-1376124064</t>
  </si>
  <si>
    <t>Podklad z mechanicky zpevněného kameniva MZK (minerální beton)  s rozprostřením a s hutněním, po zhutnění tl. 150 mm</t>
  </si>
  <si>
    <t>https://podminky.urs.cz/item/CS_URS_2021_02/564952111</t>
  </si>
  <si>
    <t xml:space="preserve">Poznámka k souboru cen:
1. ČSN 73 6126-1 připouští pro MZK max. tl. 300 mm. 2. V cenách nejsou započteny náklady na: a) ochranu povrchu podkladu filtračním postřikem, který se oceňuje cenami souboru cen 573 11-11, b) spojovací postřik před pokládkou asfaltových směsí, který se oceňuje cenami souboru cen 573 2.-11. </t>
  </si>
  <si>
    <t>998</t>
  </si>
  <si>
    <t>Přesun hmot</t>
  </si>
  <si>
    <t>27</t>
  </si>
  <si>
    <t>998332011</t>
  </si>
  <si>
    <t>Přesun hmot pro úpravy vodních toků a kanály</t>
  </si>
  <si>
    <t>t</t>
  </si>
  <si>
    <t>971665615</t>
  </si>
  <si>
    <t>Přesun hmot pro úpravy vodních toků a kanály, hráze rybníků apod.  dopravní vzdálenost do 500 m</t>
  </si>
  <si>
    <t>https://podminky.urs.cz/item/CS_URS_2021_02/998332011</t>
  </si>
  <si>
    <t xml:space="preserve">Poznámka k souboru cen:
1. Ceny jsou určeny pro jakoukoliv konstrukčně-materiálovou charakteristiku. </t>
  </si>
  <si>
    <t>SO-02 - Úprava dna a rozšíření zátopy</t>
  </si>
  <si>
    <t xml:space="preserve">    9 - Ostatní konstrukce a práce, bourání</t>
  </si>
  <si>
    <t xml:space="preserve">    997 - Přesun sutě</t>
  </si>
  <si>
    <t>120076142</t>
  </si>
  <si>
    <t>151881890</t>
  </si>
  <si>
    <t>121151123</t>
  </si>
  <si>
    <t>Sejmutí ornice plochy přes 500 m2 tl vrstvy do 200 mm strojně</t>
  </si>
  <si>
    <t>CS ÚRS 2020 02</t>
  </si>
  <si>
    <t>1805126002</t>
  </si>
  <si>
    <t>Sejmutí ornice strojně při souvislé ploše přes 500 m2, tl. vrstvy do 200 mm</t>
  </si>
  <si>
    <t>122251406</t>
  </si>
  <si>
    <t>Vykopávky v zemníku na suchu v hornině třídy těžitelnosti I, skupiny 3 objem do 5000 m3 strojně</t>
  </si>
  <si>
    <t>2070835228</t>
  </si>
  <si>
    <t>Vykopávky v zemnících na suchu strojně zapažených i nezapažených v hornině třídy těžitelnosti I skupiny 3 přes 1 000 do 5 000 m3</t>
  </si>
  <si>
    <t>"hloubení dna" 4120</t>
  </si>
  <si>
    <t>"rozšíření zátopy" 5434</t>
  </si>
  <si>
    <t>Součet</t>
  </si>
  <si>
    <t>122703601</t>
  </si>
  <si>
    <t>Odstranění nánosů při únosnosti dna přes 0,15 do 40 kPa</t>
  </si>
  <si>
    <t>607021414</t>
  </si>
  <si>
    <t>Odstranění nánosů z vypuštěných vodních nádrží nebo rybníků s uložením do hromad na vzdálenost do 20 m ve výkopišti při únosnosti dna přes 15 kPa do 40 kPa</t>
  </si>
  <si>
    <t xml:space="preserve">Poznámka k souboru cen:
1. Ceny nelze použít: a) pro odstraňování nánosu z nádrží se zpevněnými stěnami a dnem; b) předepisuje-li projekt ponechání části vrstvy nánosu na dně. 2. V cenách nejsou započteny náklady na provedení a udržování odvodňovacích příkopů; tyto práce, jsou-li projektem předepsány, se oceňují cenami souboru cen 125 70-33 Čištění melioračních kanálů. 3. Množství měrných jednotek se určí v m3 nánosu v rostlém stavu. 4. Vodorovné přemístění nánosu přes 20 m těžními stroji, které vyvozují malý specifický tlak na nános se oceňuje cenami souboru cen 162 25-3 . Vodorovné přemístění nánosu z vodních nádrží nebo rybníků. </t>
  </si>
  <si>
    <t>-1123146980</t>
  </si>
  <si>
    <t>-1967391554</t>
  </si>
  <si>
    <t>349077529</t>
  </si>
  <si>
    <t>-662976471</t>
  </si>
  <si>
    <t>-1604595570</t>
  </si>
  <si>
    <t>162751113</t>
  </si>
  <si>
    <t>Vodorovné přemístění přes 5 000 do 6000 m výkopku/sypaniny z horniny třídy těžitelnosti I skupiny 1 až 3</t>
  </si>
  <si>
    <t>2093578735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</si>
  <si>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</si>
  <si>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https://podminky.urs.cz/item/CS_URS_2021_02/162751113</t>
  </si>
  <si>
    <t>121532853</t>
  </si>
  <si>
    <t>181006111</t>
  </si>
  <si>
    <t>Rozprostření zemin tl vrstvy do 0,1 m schopných zúrodnění v rovině a sklonu do 1:5</t>
  </si>
  <si>
    <t>879438277</t>
  </si>
  <si>
    <t>Rozprostření zemin schopných zúrodnění  v rovině a ve sklonu do 1:5, tloušťka vrstvy do 0,10 m</t>
  </si>
  <si>
    <t>https://podminky.urs.cz/item/CS_URS_2021_02/181006111</t>
  </si>
  <si>
    <t>181351113</t>
  </si>
  <si>
    <t>Rozprostření ornice tl vrstvy do 200 mm pl přes 500 m2 v rovině nebo ve svahu do 1:5 strojně</t>
  </si>
  <si>
    <t>-71334966</t>
  </si>
  <si>
    <t>Rozprostření a urovnání ornice v rovině nebo ve svahu sklonu do 1:5 strojně při souvislé ploše přes 500 m2, tl. vrstvy do 200 mm</t>
  </si>
  <si>
    <t>3050-599</t>
  </si>
  <si>
    <t>633339352</t>
  </si>
  <si>
    <t>Založení lučního trávníku výsevem plochy do 1000 m2 ve svahu do 1:2</t>
  </si>
  <si>
    <t>-59384085</t>
  </si>
  <si>
    <t>1283917575</t>
  </si>
  <si>
    <t>599+2451</t>
  </si>
  <si>
    <t>3050*0,025 'Přepočtené koeficientem množství</t>
  </si>
  <si>
    <t>1985427920</t>
  </si>
  <si>
    <t>183551113</t>
  </si>
  <si>
    <t>Úprava půdy první orbou hl do 0,3 m ploch do 5 ha sklonu do 5°</t>
  </si>
  <si>
    <t>ha</t>
  </si>
  <si>
    <t>1310986487</t>
  </si>
  <si>
    <t>Úprava zemědělské půdy - orba  první hl. do 0,30 m, na ploše jednotlivě do 5 ha, o sklonu do 5°</t>
  </si>
  <si>
    <t>https://podminky.urs.cz/item/CS_URS_2021_02/183551113</t>
  </si>
  <si>
    <t>433117378</t>
  </si>
  <si>
    <t>-341936154</t>
  </si>
  <si>
    <t>Ostatní konstrukce a práce, bourání</t>
  </si>
  <si>
    <t>966068001</t>
  </si>
  <si>
    <t>Demontáž dřevěných stěn svislého pláště, šikmé stříšky a tahového komína úplná</t>
  </si>
  <si>
    <t>1709377790</t>
  </si>
  <si>
    <t>Demontáž dřevěných stěn nebo konstrukcí  stěn svislého pláště, šikmé stříšky a tahového komína úplná</t>
  </si>
  <si>
    <t xml:space="preserve">Poznámka k souboru cen:
1. V cenách -8001 a -8002 nejsou započteny náklady na demontáž nosné konstrukce. Demontáž nosné konstrukce se oceňuje cenami tohoto souboru cen. 2. Množství měrných jednotek se určuje u cen: a) -8001, -8002 a -8011 v m2 pohledové plochy stěny; b) -8101, -8102, -8103, -8111 a -8112 v m3 demontovaného řeziva. </t>
  </si>
  <si>
    <t>997</t>
  </si>
  <si>
    <t>Přesun sutě</t>
  </si>
  <si>
    <t>997013811</t>
  </si>
  <si>
    <t>Poplatek za uložení na skládce (skládkovné) stavebního odpadu dřevěného kód odpadu 17 02 01</t>
  </si>
  <si>
    <t>-219691170</t>
  </si>
  <si>
    <t>Poplatek za uložení stavebního odpadu na skládce (skládkovné) dřevěného zatříděného do Katalogu odpadů pod kódem 17 02 01</t>
  </si>
  <si>
    <t xml:space="preserve">Poznámka k souboru cen:
1. Ceny uvedené 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</si>
  <si>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5,5*0,8</t>
  </si>
  <si>
    <t>997131511</t>
  </si>
  <si>
    <t>Odvoz na skládku demontovaných konstrukcí dřevěných do 1 km</t>
  </si>
  <si>
    <t>1269873402</t>
  </si>
  <si>
    <t>Odvoz na skládku demontovaných konstrukcí  s naložením na dopravní prostředek a se složením dřevěných do 1 km</t>
  </si>
  <si>
    <t>110*0,05</t>
  </si>
  <si>
    <t>997131519</t>
  </si>
  <si>
    <t>Příplatek ZKD 1 km u odvozu na skládku demontovaných konstrukcí dřevěných</t>
  </si>
  <si>
    <t>-55282715</t>
  </si>
  <si>
    <t>Odvoz na skládku demontovaných konstrukcí  s naložením na dopravní prostředek a se složením dřevěných Příplatek k ceně za každý další i započatý 1 km přes 1 km</t>
  </si>
  <si>
    <t>5,5*9</t>
  </si>
  <si>
    <t>-542829295</t>
  </si>
  <si>
    <t>SO-03 - Rekonstrukce spodní výpusti</t>
  </si>
  <si>
    <t xml:space="preserve">    3 - Svislé a kompletní konstrukce</t>
  </si>
  <si>
    <t xml:space="preserve">    8 - Trubní vedení</t>
  </si>
  <si>
    <t>132251254</t>
  </si>
  <si>
    <t>Hloubení rýh nezapažených š do 2000 mm v hornině třídy těžitelnosti I skupiny 3 objem do 500 m3 strojně</t>
  </si>
  <si>
    <t>187206268</t>
  </si>
  <si>
    <t>Hloubení nezapažených rýh šířky přes 800 do 2 000 mm strojně s urovnáním dna do předepsaného profilu a spádu v hornině třídy těžitelnosti I skupiny 3 přes 100 do 500 m3</t>
  </si>
  <si>
    <t>https://podminky.urs.cz/item/CS_URS_2021_02/132251254</t>
  </si>
  <si>
    <t xml:space="preserve">Poznámka k souboru cen:
1. V cenách jsou započteny i náklady na případné nutné přemístění výkopku ve výkopišti na vzdálenost do 3 m a na přehození výkopku na přilehlém terénu na vzdálenost do 3 m od osy rýhy nebo naložení na dopravní prostředek. </t>
  </si>
  <si>
    <t>174151101</t>
  </si>
  <si>
    <t>Zásyp jam, šachet rýh nebo kolem objektů sypaninou se zhutněním</t>
  </si>
  <si>
    <t>1287169285</t>
  </si>
  <si>
    <t>Zásyp sypaninou z jakékoliv horniny strojně s uložením výkopku ve vrstvách se zhutněním jam, šachet, rýh nebo kolem objektů v těchto vykopávkách</t>
  </si>
  <si>
    <t>https://podminky.urs.cz/item/CS_URS_2021_02/174151101</t>
  </si>
  <si>
    <t xml:space="preserve">Poznámka k souboru cen:
1. Ceny nelze použít pro zásyp rýh pro drenážní trativody pro lesnicko-technické meliorace a zemědělské. Zásyp těchto rýh se oceňuje cenami souboru cen 174 Zásyp rýh pro drény. 2. V cenách je započteno přemístění sypaniny ze vzdálenosti 10 m od kraje výkopu nebo zasypávaného prostoru, měřeno k těžišti skládky. 3. Objem zásypu je rozdíl objemu výkopu a objemu do něho vestavěných konstrukcí nebo uložených vedení i s jejich obklady a podklady. Objem potrubí do DN 180, příp. i s obalem, se od objemu zásypu neodečítá. Pro stanovení objemu zásypu se od objemu výkopu odečítá i objem obsypu potrubí oceňovaný cenami souboru cen 175 Obsyp potrubí, přichází-li v úvahu . 4. Odklizení zbylého výkopku po provedení zásypu zářezů se šikmými stěnami pro podzemní vedení nebo zásypu jam a rýh pro podzemní vedení se oceňuje cenami souboru cen 167 Nakládání výkopku nebo sypaniny a 162 Vodorovné přemístění výkopku. 5. Rozprostření zbylého výkopku podél výkopu a nad výkopem po provedení zásypů zářezů se šikmými stěnami pro podzemní vedení nebo zásypu jam a rýh pro podzemní vedení se oceňuje cenami souborů cen 171 Uložení sypaniny do násypů. 6. V cenách nejsou zahrnuty náklady na prohození sypaniny, tyto náklady se oceňují cenou 17411-1109 Příplatek za prohození sypaniny. </t>
  </si>
  <si>
    <t>Svislé a kompletní konstrukce</t>
  </si>
  <si>
    <t>321321116</t>
  </si>
  <si>
    <t>Konstrukce vodních staveb ze ŽB mrazuvzdorného tř. C 30/37</t>
  </si>
  <si>
    <t>-2089455065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</si>
  <si>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</si>
  <si>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https://podminky.urs.cz/item/CS_URS_2021_02/321321116</t>
  </si>
  <si>
    <t xml:space="preserve">Poznámka k souboru cen:
1. Ceny lze použít i pro: a) konstrukce těsnících ostruh, vývarů, patek, dotlačných klínů, vtoků hrází a vodních elektráren, injekčních, revizních a komunikačních štol a základových výpustí hrází, podklad pod dlažbu dna vývaru, b) betony nevodostavebné a nemrazuvzdorné, pokud jsou výjimečně použity v částech konstrukcí. 2. Ceny neplatí pro: a) předsádkový beton; tento se oceňuje cenami souboru cen 313 43- .1 Předsádkový beton konstrukcí vodních staveb, b) betonový podklad pod dlažbu; tento se oceňuje cenami souboru cen 451 31-51 Podkladní a výplňové vrstvy z betonu prostého pod dlažbu, c) betonovou těsnící nebo opevňovací vrstvu; tato se oceňuje cenami souboru cen 457 31- Těsnicí vrstva z betonu odolného proti agresivnímu prostředí, d) betonové zálivky kotevních šroubů, ocelových konstrukcí, různých dutin apod.; tyto se oceňují cenami souboru cen 936 45-71 Zálivka kotevních šroubů, ocelových konstrukcí, různých dutin apod.. 3. V cenách jsou započteny i náklady na : a) úpravu, opracování a ošetření pracovních spár tlakovou vodou, vzduchem nebo odstraněním betonové vrstvy, b) spojovací vrstvu na pracovních spárách, c) ošetření a ochranu čerstvého betonu proti povětrnostním vlivům a proti vysýchání, d) odstranění drátů z líce konstrukce a na úpravu líce v místě po odstraněných drátech, e) osazení kotevních želez při betonování konstrukce, f) ztížení práce u drážek otvorů, kapes, injekčních trubek apod.. 4. V cenách z betonu pro konstrukce bílých van 321 32-12 nejsou započteny náklady na těsnění dilatačních a pracovních spar, tyto se oceňují cenami souborů cen 953 33 části A08 katalogu 801-1 Budovy a haly - zděné a monolitické. 5. Objem se stanoví v m3 betonové konstrukce; objem dutin jednotlivě do 0,20 m3 se od celkového objemu neodečítá. </t>
  </si>
  <si>
    <t>"požerák a blok" 23,1</t>
  </si>
  <si>
    <t>"obetonování nového potrubí" 11,6</t>
  </si>
  <si>
    <t>321351010</t>
  </si>
  <si>
    <t>Bednění konstrukcí vodních staveb rovinné - zřízení</t>
  </si>
  <si>
    <t>746981785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</si>
  <si>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</si>
  <si>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https://podminky.urs.cz/item/CS_URS_2021_02/321351010</t>
  </si>
  <si>
    <t xml:space="preserve">Poznámka k souboru cen:
1. Ceny jsou určeny pro: a) bednění prováděné v prostorách zapažených nebo nezapažených, b) bednění ploch vodorovných, svislých nebo skloněných, c) bednění v prostoru bez výztuže nebo s výztuží jakékoliv hustoty, d) bednění prováděné taženou lištou, taženým bedněním, prefabrikovaným bedněním apod., kromě betonového prefabrikovaného bednění. 2. Ceny neplatí pro: a) bednění pohledových betonů. Tyto náklady se oceňují individuálně; b) bednění konstrukcí spirál a savek. Tyto náklady se oceňují cenami souboru cen 321 35-6111 až -6940 Obednění a odbednění spirál a savek. c) bednění základových pasů, tyto práce lze ocenit cenami 27.35 katalogu 801-1. 3. V cenách jsou započteny i náklady na: a) podíl bednění otvorů, kapes, rýh, prostupů, výklenků apod. objemu jednotlivě do 1 m3, b) bednění v provedení, které nevyžaduje další úpravu betonových a železobetonových konstrukcí. 4. V cenách nejsou započteny náklady na podpěrné konstrukce; tyto se oceňují cenami katalogu 800-3 Lešení. 5. Plocha se stanoví v m2 rozvinuté plochy obedňované konstrukce. 6. Při výpočtu rozvinuté plochy obedňované konstrukce se neberou v úvahu otvory, kapsy, rýhy, prostupy, výklenky apod. objemu jednotlivě do 1 m3 . </t>
  </si>
  <si>
    <t>51,55+21+19+4,2</t>
  </si>
  <si>
    <t>321352010</t>
  </si>
  <si>
    <t>Bednění konstrukcí vodních staveb rovinné - odstranění</t>
  </si>
  <si>
    <t>1222036611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</si>
  <si>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</si>
  <si>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https://podminky.urs.cz/item/CS_URS_2021_02/321352010</t>
  </si>
  <si>
    <t>321366111</t>
  </si>
  <si>
    <t>Výztuž železobetonových konstrukcí vodních staveb z oceli 10 505 D do 12 mm</t>
  </si>
  <si>
    <t>-1794927844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</si>
  <si>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</si>
  <si>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https://podminky.urs.cz/item/CS_URS_2021_02/321366111</t>
  </si>
  <si>
    <t xml:space="preserve">Poznámka k souboru cen:
1. Ceny lze použít i pro: a) výztuž prováděnou v obedněných prostorách, b) výztuž koster obalených sítí; potažení kostry hustým pletivem se oceňuje individuálně, c) výztuž z armokošů. 2. V cenách jsou započteny i náklady na bodové svařování nahrazující vázaní drátem. 3. V cenách nejsou započteny náklady na provedení nosných svarů a na provedení svarů přenášejících tahová napětí při přepravě a montáži výztuže z vyztužených koster; tyto se oceňují cenami souboru cen 320 36-0 Svařované nosné spoje. 4. Množství jednotek se stanoví v t hmotnosti výztuže bez prostřihu. </t>
  </si>
  <si>
    <t>142,3+88,5+175,6+10,2</t>
  </si>
  <si>
    <t>416,6*0,001 'Přepočtené koeficientem množství</t>
  </si>
  <si>
    <t>321368211</t>
  </si>
  <si>
    <t>Výztuž železobetonových konstrukcí vodních staveb ze svařovaných sítí</t>
  </si>
  <si>
    <t>1973054933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</si>
  <si>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</si>
  <si>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https://podminky.urs.cz/item/CS_URS_2021_02/321368211</t>
  </si>
  <si>
    <t>457315811</t>
  </si>
  <si>
    <t>Těsnící vrstva z betonu mrazuvzdorného tř. C 30/37 tl do 100 mm</t>
  </si>
  <si>
    <t>341328395</t>
  </si>
  <si>
    <t>Těsnicí nebo opevňovací vrstva z prostého betonu pro prostředí s mrazovými cykly tř. C 30/37, tl. vrstvy 100 mm</t>
  </si>
  <si>
    <t>https://podminky.urs.cz/item/CS_URS_2021_02/457315811</t>
  </si>
  <si>
    <t>Trubní vedení</t>
  </si>
  <si>
    <t>820441811</t>
  </si>
  <si>
    <t>Bourání stávajícího potrubí ze ŽB DN přes 400 do 600</t>
  </si>
  <si>
    <t>m</t>
  </si>
  <si>
    <t>1469759471</t>
  </si>
  <si>
    <t>Bourání stávajícího potrubí ze železobetonu v otevřeném výkopu DN přes 400 do 600</t>
  </si>
  <si>
    <t>https://podminky.urs.cz/item/CS_URS_2021_02/820441811</t>
  </si>
  <si>
    <t xml:space="preserve">Poznámka k souboru cen:
1. Ceny jsou určeny pro bourání vodovodního a kanalizačního potrubí. 2. V cenách jsou započteny náklady na bourání potrubí včetně tvarovek. </t>
  </si>
  <si>
    <t>822392111</t>
  </si>
  <si>
    <t>Montáž potrubí z trub TZH s integrovaným pryžovým těsněním otevřený výkop sklon do 20 % DN 400</t>
  </si>
  <si>
    <t>-1226647365</t>
  </si>
  <si>
    <t>Montáž potrubí z trub železobetonových hrdlových v otevřeném výkopu ve sklonu do 20 % s integrovaným pryžovým těsněním DN 400</t>
  </si>
  <si>
    <t>https://podminky.urs.cz/item/CS_URS_2021_02/822392111</t>
  </si>
  <si>
    <t>59222022</t>
  </si>
  <si>
    <t>trouba ŽB hrdlová DN 400</t>
  </si>
  <si>
    <t>-1672970595</t>
  </si>
  <si>
    <t>10,5*1,01 'Přepočtené koeficientem množství</t>
  </si>
  <si>
    <t>953961212</t>
  </si>
  <si>
    <t>Kotvy chemickou patronou M 10 hl 90 mm do betonu, ŽB nebo kamene s vyvrtáním otvoru</t>
  </si>
  <si>
    <t>1215054399</t>
  </si>
  <si>
    <t>Kotvy chemické s vyvrtáním otvoru  do betonu, železobetonu nebo tvrdého kamene chemická patrona, velikost M 10, hloubka 90 mm</t>
  </si>
  <si>
    <t>https://podminky.urs.cz/item/CS_URS_2021_02/953961212</t>
  </si>
  <si>
    <t>953965115</t>
  </si>
  <si>
    <t>Kotevní šroub pro chemické kotvy M 10 dl 130 mm</t>
  </si>
  <si>
    <t>1314804065</t>
  </si>
  <si>
    <t>Kotvy chemické s vyvrtáním otvoru  kotevní šrouby pro chemické kotvy, velikost M 10, délka 130 mm</t>
  </si>
  <si>
    <t>https://podminky.urs.cz/item/CS_URS_2021_02/953965115</t>
  </si>
  <si>
    <t>30909183</t>
  </si>
  <si>
    <t>šroub vratový 4.6 M8x100mm</t>
  </si>
  <si>
    <t>100 kus</t>
  </si>
  <si>
    <t>893438978</t>
  </si>
  <si>
    <t>30925265</t>
  </si>
  <si>
    <t>šroub metrický celozávit DIN 933 8.8 BZ M10x70mm</t>
  </si>
  <si>
    <t>259146661</t>
  </si>
  <si>
    <t>30909135</t>
  </si>
  <si>
    <t>šroub metrický DIN 931 8.8 BZ M6x80mm</t>
  </si>
  <si>
    <t>233301830</t>
  </si>
  <si>
    <t>31111018</t>
  </si>
  <si>
    <t>matice nerezová šestihranná M10</t>
  </si>
  <si>
    <t>1132242868</t>
  </si>
  <si>
    <t>31111017</t>
  </si>
  <si>
    <t>matice nerezová šestihranná M8</t>
  </si>
  <si>
    <t>1986694196</t>
  </si>
  <si>
    <t>60556101</t>
  </si>
  <si>
    <t>řezivo dubové sušené tl 50mm</t>
  </si>
  <si>
    <t>-2083103277</t>
  </si>
  <si>
    <t>966055211</t>
  </si>
  <si>
    <t>Bourání konstrukcí LTM zdiva z ŽB nebo předpjatého betonu strojně</t>
  </si>
  <si>
    <t>868547944</t>
  </si>
  <si>
    <t>Bourání konstrukcí LTM ve vodních tocích s přemístěním suti na hromady na vzdálenost do 20 m nebo s naložením na dopravní prostředek strojně z betonu železového nebo předpjatého</t>
  </si>
  <si>
    <t>https://podminky.urs.cz/item/CS_URS_2021_02/966055211</t>
  </si>
  <si>
    <t xml:space="preserve">Poznámka k souboru cen:
1. Cena je určena pro bourání konstrukcí souvisejících s vodními toky. 2. U cen 966 06- Bourání dřevěných konstrukcí se množství jednotek se určuje v m3 dřevěné konstrukce včetně výplně. </t>
  </si>
  <si>
    <t>R001</t>
  </si>
  <si>
    <t>Montáž a dodávka zámečnických výrobků</t>
  </si>
  <si>
    <t>1952912487</t>
  </si>
  <si>
    <t>Ostatní konstrukce požeráku</t>
  </si>
  <si>
    <t>P</t>
  </si>
  <si>
    <t>Poznámka k položce:
žárově zinkováno</t>
  </si>
  <si>
    <t>"rám poklopu" 33,18+1,3+4,41</t>
  </si>
  <si>
    <t>"drážky česlí a dluží" 218,51+23,52</t>
  </si>
  <si>
    <t>"drážky norné stěny" 65,94+7,84</t>
  </si>
  <si>
    <t>"česle" 8,28+14,8</t>
  </si>
  <si>
    <t>"žebřík" 26,18+8,48+36,54</t>
  </si>
  <si>
    <t>"zábradlí" 40,94+7,54+5,65+16,1+2,51+1,88</t>
  </si>
  <si>
    <t>"háky na dluže" 38,68</t>
  </si>
  <si>
    <t>"poklop" 36,86+7,47</t>
  </si>
  <si>
    <t>"lávka" 85,7+3,8+49,63+2,51+32,65</t>
  </si>
  <si>
    <t>R002</t>
  </si>
  <si>
    <t xml:space="preserve">Dřevěná kulatina - modřín, dodávka a montáž  </t>
  </si>
  <si>
    <t>-391018977</t>
  </si>
  <si>
    <t>Poznámka k položce:
impregnační nátěr</t>
  </si>
  <si>
    <t>"lávka" 0,108</t>
  </si>
  <si>
    <t>"požerák" 0,113</t>
  </si>
  <si>
    <t>997002511</t>
  </si>
  <si>
    <t>Vodorovné přemístění suti a vybouraných hmot bez naložení ale se složením a urovnáním do 1 km</t>
  </si>
  <si>
    <t>-1744771657</t>
  </si>
  <si>
    <t>Vodorovné přemístění suti a vybouraných hmot  bez naložení, se složením a hrubým urovnáním na vzdálenost do 1 km</t>
  </si>
  <si>
    <t>https://podminky.urs.cz/item/CS_URS_2021_02/997002511</t>
  </si>
  <si>
    <t xml:space="preserve">Poznámka k souboru cen:
1. Cenu nelze použít pro přemístění po železnici, po vodě nebo ručně. 2. V ceně jsou započteny i náklady na terénní přirážky i na jízdu v nepříznivých poměrech (sklon silnice nebo terénu, povrch dopravní plochy, použití přívěsů apod.). 3. Je-li na dopravní dráze nějaká překážka, pro kterou je nutné překládat suť z jednoho dopravního prostředku na jiný, oceňuje se tato lomená doprava suti v každém úseku samostatně. </t>
  </si>
  <si>
    <t>"trouby" 3</t>
  </si>
  <si>
    <t>12*2,5</t>
  </si>
  <si>
    <t>997002519</t>
  </si>
  <si>
    <t>Příplatek ZKD 1 km přemístění suti a vybouraných hmot</t>
  </si>
  <si>
    <t>-1774529720</t>
  </si>
  <si>
    <t>Vodorovné přemístění suti a vybouraných hmot  bez naložení, se složením a hrubým urovnáním Příplatek k ceně za každý další i započatý 1 km přes 1 km</t>
  </si>
  <si>
    <t>https://podminky.urs.cz/item/CS_URS_2021_02/997002519</t>
  </si>
  <si>
    <t>33*9</t>
  </si>
  <si>
    <t>997013602</t>
  </si>
  <si>
    <t>Poplatek za uložení na skládce (skládkovné) stavebního odpadu železobetonového kód odpadu 17 01 01</t>
  </si>
  <si>
    <t>200575053</t>
  </si>
  <si>
    <t>Poplatek za uložení stavebního odpadu na skládce (skládkovné) z armovaného betonu zatříděného do Katalogu odpadů pod kódem 17 01 01</t>
  </si>
  <si>
    <t>https://podminky.urs.cz/item/CS_URS_2021_02/997013602</t>
  </si>
  <si>
    <t>1001018551</t>
  </si>
  <si>
    <t>SO-04 - Bezpečnostní přeliv</t>
  </si>
  <si>
    <t>-1294669965</t>
  </si>
  <si>
    <t>208707427</t>
  </si>
  <si>
    <t>1900263723</t>
  </si>
  <si>
    <t>-1445509796</t>
  </si>
  <si>
    <t>190540567</t>
  </si>
  <si>
    <t>451313511</t>
  </si>
  <si>
    <t>Podkladní vrstva z betonu prostého se zvýšenými nároky na prostředí pod dlažbu tl do 100 mm</t>
  </si>
  <si>
    <t>-1849783804</t>
  </si>
  <si>
    <t>Podkladní vrstva z betonu prostého pod dlažbu se zvýšenými nároky na prostředí tl. do 100 mm</t>
  </si>
  <si>
    <t>https://podminky.urs.cz/item/CS_URS_2021_02/451313511</t>
  </si>
  <si>
    <t xml:space="preserve">Poznámka k souboru cen:
1. Ceny lze použít i pro podkladní vrstvy pod dno a svahy melioračních kanálů. 2. Ceny nelze použít pro podkladní vrstvy pod konstrukci dna vývarů; tyto práce lze ocenit cenami souboru cen 321 3 . - . . Konstrukce z betonu vodníc h staveb části A 01 katalogu 321-1 Hráze a úprava na tocích. </t>
  </si>
  <si>
    <t>465513228</t>
  </si>
  <si>
    <t>Dlažba z lomového kamene na cementovou maltu s vyspárováním tl 250 mm pro hydromeliorace</t>
  </si>
  <si>
    <t>-972030279</t>
  </si>
  <si>
    <t>Dlažba z lomového kamene lomařsky upraveného  vodorovná nebo ve sklonu na cementovou maltu ze 400 kg cementu na m3 malty, s vyspárováním cementovou maltou MCs tl. 250 mm</t>
  </si>
  <si>
    <t>https://podminky.urs.cz/item/CS_URS_2021_02/465513228</t>
  </si>
  <si>
    <t xml:space="preserve">Poznámka k souboru cen:
1. Ceny -1228 až -1428 lze použít i pro zřízení dlažby ve vodě při sloupci vodního polštáře do 100 mm. 2. V cenách jsou započteny i náklady na: a) napojení nové dlažby na dlažbu dosavadní, b) zřízení dlažby na plochách kuželových, c) zhotovení dlažby u schodů. 3. V cenách nejsou započteny náklady na podkladní betonovou vrstvu, tato vrstva se oceňuje cenami souboru cen 451 31-51 Podkladní a výplňové vrstvy z betonu prostého. </t>
  </si>
  <si>
    <t>-1280686902</t>
  </si>
  <si>
    <t>SO-05 - Vedlejší rozpočtové náklady</t>
  </si>
  <si>
    <t>VRN - Vedlejší rozpočtové náklady</t>
  </si>
  <si>
    <t xml:space="preserve">    VRN1 - Průzkumné, geodetické a projektové práce</t>
  </si>
  <si>
    <t>VRN</t>
  </si>
  <si>
    <t>VRN1</t>
  </si>
  <si>
    <t>Průzkumné, geodetické a projektové práce</t>
  </si>
  <si>
    <t>011303000</t>
  </si>
  <si>
    <t>Archeologická činnost bez rozlišení</t>
  </si>
  <si>
    <t>stavba</t>
  </si>
  <si>
    <t>1024</t>
  </si>
  <si>
    <t>1119457469</t>
  </si>
  <si>
    <t>012103000</t>
  </si>
  <si>
    <t>Geodetické práce před výstavbou</t>
  </si>
  <si>
    <t>2087915631</t>
  </si>
  <si>
    <t>012303000</t>
  </si>
  <si>
    <t>Geodetické práce po výstavbě</t>
  </si>
  <si>
    <t>455998300</t>
  </si>
  <si>
    <t>013254000</t>
  </si>
  <si>
    <t>Dokumentace skutečného provedení stavby</t>
  </si>
  <si>
    <t>1736681800</t>
  </si>
  <si>
    <t>030001000</t>
  </si>
  <si>
    <t>Zařízení staveniště</t>
  </si>
  <si>
    <t>-1621203472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</si>
</sst>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7" fontId="23" fillId="0" borderId="23" xfId="0" applyNumberFormat="1" applyFont="1" applyBorder="1" applyAlignment="1" applyProtection="1">
      <alignment vertical="center"/>
      <protection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  <protection/>
    </xf>
    <xf numFmtId="49" fontId="39" fillId="0" borderId="23" xfId="0" applyNumberFormat="1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167" fontId="39" fillId="0" borderId="23" xfId="0" applyNumberFormat="1" applyFont="1" applyBorder="1" applyAlignment="1" applyProtection="1">
      <alignment vertical="center"/>
      <protection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251101" TargetMode="External" /><Relationship Id="rId2" Type="http://schemas.openxmlformats.org/officeDocument/2006/relationships/hyperlink" Target="https://podminky.urs.cz/item/CS_URS_2021_02/112251102" TargetMode="External" /><Relationship Id="rId3" Type="http://schemas.openxmlformats.org/officeDocument/2006/relationships/hyperlink" Target="https://podminky.urs.cz/item/CS_URS_2021_02/114203101" TargetMode="External" /><Relationship Id="rId4" Type="http://schemas.openxmlformats.org/officeDocument/2006/relationships/hyperlink" Target="https://podminky.urs.cz/item/CS_URS_2021_02/114203301" TargetMode="External" /><Relationship Id="rId5" Type="http://schemas.openxmlformats.org/officeDocument/2006/relationships/hyperlink" Target="https://podminky.urs.cz/item/CS_URS_2021_02/121151103" TargetMode="External" /><Relationship Id="rId6" Type="http://schemas.openxmlformats.org/officeDocument/2006/relationships/hyperlink" Target="https://podminky.urs.cz/item/CS_URS_2021_02/122151106" TargetMode="External" /><Relationship Id="rId7" Type="http://schemas.openxmlformats.org/officeDocument/2006/relationships/hyperlink" Target="https://podminky.urs.cz/item/CS_URS_2021_02/162201421" TargetMode="External" /><Relationship Id="rId8" Type="http://schemas.openxmlformats.org/officeDocument/2006/relationships/hyperlink" Target="https://podminky.urs.cz/item/CS_URS_2021_02/162201422" TargetMode="External" /><Relationship Id="rId9" Type="http://schemas.openxmlformats.org/officeDocument/2006/relationships/hyperlink" Target="https://podminky.urs.cz/item/CS_URS_2021_02/162301931" TargetMode="External" /><Relationship Id="rId10" Type="http://schemas.openxmlformats.org/officeDocument/2006/relationships/hyperlink" Target="https://podminky.urs.cz/item/CS_URS_2021_02/162301972" TargetMode="External" /><Relationship Id="rId11" Type="http://schemas.openxmlformats.org/officeDocument/2006/relationships/hyperlink" Target="https://podminky.urs.cz/item/CS_URS_2021_02/162551108" TargetMode="External" /><Relationship Id="rId12" Type="http://schemas.openxmlformats.org/officeDocument/2006/relationships/hyperlink" Target="https://podminky.urs.cz/item/CS_URS_2021_02/171103201" TargetMode="External" /><Relationship Id="rId13" Type="http://schemas.openxmlformats.org/officeDocument/2006/relationships/hyperlink" Target="https://podminky.urs.cz/item/CS_URS_2021_02/171251201" TargetMode="External" /><Relationship Id="rId14" Type="http://schemas.openxmlformats.org/officeDocument/2006/relationships/hyperlink" Target="https://podminky.urs.cz/item/CS_URS_2021_02/181351103" TargetMode="External" /><Relationship Id="rId15" Type="http://schemas.openxmlformats.org/officeDocument/2006/relationships/hyperlink" Target="https://podminky.urs.cz/item/CS_URS_2021_02/181411121" TargetMode="External" /><Relationship Id="rId16" Type="http://schemas.openxmlformats.org/officeDocument/2006/relationships/hyperlink" Target="https://podminky.urs.cz/item/CS_URS_2021_02/181411122" TargetMode="External" /><Relationship Id="rId17" Type="http://schemas.openxmlformats.org/officeDocument/2006/relationships/hyperlink" Target="https://podminky.urs.cz/item/CS_URS_2021_02/182251101" TargetMode="External" /><Relationship Id="rId18" Type="http://schemas.openxmlformats.org/officeDocument/2006/relationships/hyperlink" Target="https://podminky.urs.cz/item/CS_URS_2021_02/182351133" TargetMode="External" /><Relationship Id="rId19" Type="http://schemas.openxmlformats.org/officeDocument/2006/relationships/hyperlink" Target="https://podminky.urs.cz/item/CS_URS_2021_02/291211111" TargetMode="External" /><Relationship Id="rId20" Type="http://schemas.openxmlformats.org/officeDocument/2006/relationships/hyperlink" Target="https://podminky.urs.cz/item/CS_URS_2021_02/457541111" TargetMode="External" /><Relationship Id="rId21" Type="http://schemas.openxmlformats.org/officeDocument/2006/relationships/hyperlink" Target="https://podminky.urs.cz/item/CS_URS_2021_02/462511270" TargetMode="External" /><Relationship Id="rId22" Type="http://schemas.openxmlformats.org/officeDocument/2006/relationships/hyperlink" Target="https://podminky.urs.cz/item/CS_URS_2021_02/464511111" TargetMode="External" /><Relationship Id="rId23" Type="http://schemas.openxmlformats.org/officeDocument/2006/relationships/hyperlink" Target="https://podminky.urs.cz/item/CS_URS_2021_02/564851111" TargetMode="External" /><Relationship Id="rId24" Type="http://schemas.openxmlformats.org/officeDocument/2006/relationships/hyperlink" Target="https://podminky.urs.cz/item/CS_URS_2021_02/564952111" TargetMode="External" /><Relationship Id="rId25" Type="http://schemas.openxmlformats.org/officeDocument/2006/relationships/hyperlink" Target="https://podminky.urs.cz/item/CS_URS_2021_02/99833201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251101" TargetMode="External" /><Relationship Id="rId2" Type="http://schemas.openxmlformats.org/officeDocument/2006/relationships/hyperlink" Target="https://podminky.urs.cz/item/CS_URS_2021_02/112251102" TargetMode="External" /><Relationship Id="rId3" Type="http://schemas.openxmlformats.org/officeDocument/2006/relationships/hyperlink" Target="https://podminky.urs.cz/item/CS_URS_2021_02/162201421" TargetMode="External" /><Relationship Id="rId4" Type="http://schemas.openxmlformats.org/officeDocument/2006/relationships/hyperlink" Target="https://podminky.urs.cz/item/CS_URS_2021_02/162201422" TargetMode="External" /><Relationship Id="rId5" Type="http://schemas.openxmlformats.org/officeDocument/2006/relationships/hyperlink" Target="https://podminky.urs.cz/item/CS_URS_2021_02/162301931" TargetMode="External" /><Relationship Id="rId6" Type="http://schemas.openxmlformats.org/officeDocument/2006/relationships/hyperlink" Target="https://podminky.urs.cz/item/CS_URS_2021_02/162301972" TargetMode="External" /><Relationship Id="rId7" Type="http://schemas.openxmlformats.org/officeDocument/2006/relationships/hyperlink" Target="https://podminky.urs.cz/item/CS_URS_2021_02/162551108" TargetMode="External" /><Relationship Id="rId8" Type="http://schemas.openxmlformats.org/officeDocument/2006/relationships/hyperlink" Target="https://podminky.urs.cz/item/CS_URS_2021_02/162751113" TargetMode="External" /><Relationship Id="rId9" Type="http://schemas.openxmlformats.org/officeDocument/2006/relationships/hyperlink" Target="https://podminky.urs.cz/item/CS_URS_2021_02/171251201" TargetMode="External" /><Relationship Id="rId10" Type="http://schemas.openxmlformats.org/officeDocument/2006/relationships/hyperlink" Target="https://podminky.urs.cz/item/CS_URS_2021_02/181006111" TargetMode="External" /><Relationship Id="rId11" Type="http://schemas.openxmlformats.org/officeDocument/2006/relationships/hyperlink" Target="https://podminky.urs.cz/item/CS_URS_2021_02/181411121" TargetMode="External" /><Relationship Id="rId12" Type="http://schemas.openxmlformats.org/officeDocument/2006/relationships/hyperlink" Target="https://podminky.urs.cz/item/CS_URS_2021_02/182351133" TargetMode="External" /><Relationship Id="rId13" Type="http://schemas.openxmlformats.org/officeDocument/2006/relationships/hyperlink" Target="https://podminky.urs.cz/item/CS_URS_2021_02/18355111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4" TargetMode="External" /><Relationship Id="rId2" Type="http://schemas.openxmlformats.org/officeDocument/2006/relationships/hyperlink" Target="https://podminky.urs.cz/item/CS_URS_2021_02/174151101" TargetMode="External" /><Relationship Id="rId3" Type="http://schemas.openxmlformats.org/officeDocument/2006/relationships/hyperlink" Target="https://podminky.urs.cz/item/CS_URS_2021_02/321321116" TargetMode="External" /><Relationship Id="rId4" Type="http://schemas.openxmlformats.org/officeDocument/2006/relationships/hyperlink" Target="https://podminky.urs.cz/item/CS_URS_2021_02/321351010" TargetMode="External" /><Relationship Id="rId5" Type="http://schemas.openxmlformats.org/officeDocument/2006/relationships/hyperlink" Target="https://podminky.urs.cz/item/CS_URS_2021_02/321352010" TargetMode="External" /><Relationship Id="rId6" Type="http://schemas.openxmlformats.org/officeDocument/2006/relationships/hyperlink" Target="https://podminky.urs.cz/item/CS_URS_2021_02/321366111" TargetMode="External" /><Relationship Id="rId7" Type="http://schemas.openxmlformats.org/officeDocument/2006/relationships/hyperlink" Target="https://podminky.urs.cz/item/CS_URS_2021_02/321368211" TargetMode="External" /><Relationship Id="rId8" Type="http://schemas.openxmlformats.org/officeDocument/2006/relationships/hyperlink" Target="https://podminky.urs.cz/item/CS_URS_2021_02/457315811" TargetMode="External" /><Relationship Id="rId9" Type="http://schemas.openxmlformats.org/officeDocument/2006/relationships/hyperlink" Target="https://podminky.urs.cz/item/CS_URS_2021_02/820441811" TargetMode="External" /><Relationship Id="rId10" Type="http://schemas.openxmlformats.org/officeDocument/2006/relationships/hyperlink" Target="https://podminky.urs.cz/item/CS_URS_2021_02/822392111" TargetMode="External" /><Relationship Id="rId11" Type="http://schemas.openxmlformats.org/officeDocument/2006/relationships/hyperlink" Target="https://podminky.urs.cz/item/CS_URS_2021_02/953961212" TargetMode="External" /><Relationship Id="rId12" Type="http://schemas.openxmlformats.org/officeDocument/2006/relationships/hyperlink" Target="https://podminky.urs.cz/item/CS_URS_2021_02/953965115" TargetMode="External" /><Relationship Id="rId13" Type="http://schemas.openxmlformats.org/officeDocument/2006/relationships/hyperlink" Target="https://podminky.urs.cz/item/CS_URS_2021_02/966055211" TargetMode="External" /><Relationship Id="rId14" Type="http://schemas.openxmlformats.org/officeDocument/2006/relationships/hyperlink" Target="https://podminky.urs.cz/item/CS_URS_2021_02/997002511" TargetMode="External" /><Relationship Id="rId15" Type="http://schemas.openxmlformats.org/officeDocument/2006/relationships/hyperlink" Target="https://podminky.urs.cz/item/CS_URS_2021_02/997002519" TargetMode="External" /><Relationship Id="rId16" Type="http://schemas.openxmlformats.org/officeDocument/2006/relationships/hyperlink" Target="https://podminky.urs.cz/item/CS_URS_2021_02/997013602" TargetMode="External" /><Relationship Id="rId17" Type="http://schemas.openxmlformats.org/officeDocument/2006/relationships/hyperlink" Target="https://podminky.urs.cz/item/CS_URS_2021_02/99833201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91211111" TargetMode="External" /><Relationship Id="rId2" Type="http://schemas.openxmlformats.org/officeDocument/2006/relationships/hyperlink" Target="https://podminky.urs.cz/item/CS_URS_2021_02/321321116" TargetMode="External" /><Relationship Id="rId3" Type="http://schemas.openxmlformats.org/officeDocument/2006/relationships/hyperlink" Target="https://podminky.urs.cz/item/CS_URS_2021_02/321351010" TargetMode="External" /><Relationship Id="rId4" Type="http://schemas.openxmlformats.org/officeDocument/2006/relationships/hyperlink" Target="https://podminky.urs.cz/item/CS_URS_2021_02/321352010" TargetMode="External" /><Relationship Id="rId5" Type="http://schemas.openxmlformats.org/officeDocument/2006/relationships/hyperlink" Target="https://podminky.urs.cz/item/CS_URS_2021_02/451313511" TargetMode="External" /><Relationship Id="rId6" Type="http://schemas.openxmlformats.org/officeDocument/2006/relationships/hyperlink" Target="https://podminky.urs.cz/item/CS_URS_2021_02/465513228" TargetMode="External" /><Relationship Id="rId7" Type="http://schemas.openxmlformats.org/officeDocument/2006/relationships/hyperlink" Target="https://podminky.urs.cz/item/CS_URS_2021_02/9983320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14.4" customHeight="1">
      <c r="B26" s="20"/>
      <c r="C26" s="21"/>
      <c r="D26" s="37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pans="2:57" s="1" customFormat="1" ht="14.4" customHeight="1">
      <c r="B27" s="20"/>
      <c r="C27" s="21"/>
      <c r="D27" s="37" t="s">
        <v>37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ROUND(AG101,2)</f>
        <v>0</v>
      </c>
      <c r="AL27" s="38"/>
      <c r="AM27" s="38"/>
      <c r="AN27" s="38"/>
      <c r="AO27" s="38"/>
      <c r="AP27" s="21"/>
      <c r="AQ27" s="21"/>
      <c r="AR27" s="19"/>
      <c r="BE27" s="30"/>
    </row>
    <row r="28" spans="1:57" s="2" customFormat="1" ht="6.95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30"/>
    </row>
    <row r="29" spans="1:57" s="2" customFormat="1" ht="25.9" customHeight="1">
      <c r="A29" s="39"/>
      <c r="B29" s="40"/>
      <c r="C29" s="41"/>
      <c r="D29" s="43" t="s">
        <v>38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ROUND(AK26+AK27,2)</f>
        <v>0</v>
      </c>
      <c r="AL29" s="44"/>
      <c r="AM29" s="44"/>
      <c r="AN29" s="44"/>
      <c r="AO29" s="44"/>
      <c r="AP29" s="41"/>
      <c r="AQ29" s="41"/>
      <c r="AR29" s="42"/>
      <c r="BE29" s="30"/>
    </row>
    <row r="30" spans="1:57" s="2" customFormat="1" ht="6.95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30"/>
    </row>
    <row r="31" spans="1:57" s="2" customFormat="1" ht="12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39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40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41</v>
      </c>
      <c r="AL31" s="46"/>
      <c r="AM31" s="46"/>
      <c r="AN31" s="46"/>
      <c r="AO31" s="46"/>
      <c r="AP31" s="41"/>
      <c r="AQ31" s="41"/>
      <c r="AR31" s="42"/>
      <c r="BE31" s="30"/>
    </row>
    <row r="32" spans="1:57" s="3" customFormat="1" ht="14.4" customHeight="1">
      <c r="A32" s="3"/>
      <c r="B32" s="47"/>
      <c r="C32" s="48"/>
      <c r="D32" s="31" t="s">
        <v>42</v>
      </c>
      <c r="E32" s="48"/>
      <c r="F32" s="31" t="s">
        <v>43</v>
      </c>
      <c r="G32" s="48"/>
      <c r="H32" s="48"/>
      <c r="I32" s="48"/>
      <c r="J32" s="48"/>
      <c r="K32" s="48"/>
      <c r="L32" s="49">
        <v>0.21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ROUND(AZ94+SUM(CD101:CD105),2)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ROUND(AV94+SUM(BY101:BY105),2)</f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>
      <c r="A33" s="3"/>
      <c r="B33" s="47"/>
      <c r="C33" s="48"/>
      <c r="D33" s="48"/>
      <c r="E33" s="48"/>
      <c r="F33" s="31" t="s">
        <v>44</v>
      </c>
      <c r="G33" s="48"/>
      <c r="H33" s="48"/>
      <c r="I33" s="48"/>
      <c r="J33" s="48"/>
      <c r="K33" s="48"/>
      <c r="L33" s="49">
        <v>0.15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ROUND(BA94+SUM(CE101:CE105),2)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ROUND(AW94+SUM(BZ101:BZ105),2)</f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3" customFormat="1" ht="14.4" customHeight="1" hidden="1">
      <c r="A34" s="3"/>
      <c r="B34" s="47"/>
      <c r="C34" s="48"/>
      <c r="D34" s="48"/>
      <c r="E34" s="48"/>
      <c r="F34" s="31" t="s">
        <v>45</v>
      </c>
      <c r="G34" s="48"/>
      <c r="H34" s="48"/>
      <c r="I34" s="48"/>
      <c r="J34" s="48"/>
      <c r="K34" s="48"/>
      <c r="L34" s="49">
        <v>0.21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ROUND(BB94+SUM(CF101:CF105),2)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spans="1:57" s="3" customFormat="1" ht="14.4" customHeight="1" hidden="1">
      <c r="A35" s="3"/>
      <c r="B35" s="47"/>
      <c r="C35" s="48"/>
      <c r="D35" s="48"/>
      <c r="E35" s="48"/>
      <c r="F35" s="31" t="s">
        <v>46</v>
      </c>
      <c r="G35" s="48"/>
      <c r="H35" s="48"/>
      <c r="I35" s="48"/>
      <c r="J35" s="48"/>
      <c r="K35" s="48"/>
      <c r="L35" s="49">
        <v>0.15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ROUND(BC94+SUM(CG101:CG105),2)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  <c r="BE35" s="3"/>
    </row>
    <row r="36" spans="1:57" s="3" customFormat="1" ht="14.4" customHeight="1" hidden="1">
      <c r="A36" s="3"/>
      <c r="B36" s="47"/>
      <c r="C36" s="48"/>
      <c r="D36" s="48"/>
      <c r="E36" s="48"/>
      <c r="F36" s="31" t="s">
        <v>47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ROUND(BD94+SUM(CH101:CH105),2)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  <c r="BE36" s="3"/>
    </row>
    <row r="37" spans="1:57" s="2" customFormat="1" ht="6.95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BE37" s="39"/>
    </row>
    <row r="38" spans="1:57" s="2" customFormat="1" ht="25.9" customHeight="1">
      <c r="A38" s="39"/>
      <c r="B38" s="40"/>
      <c r="C38" s="53"/>
      <c r="D38" s="54" t="s">
        <v>48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49</v>
      </c>
      <c r="U38" s="55"/>
      <c r="V38" s="55"/>
      <c r="W38" s="55"/>
      <c r="X38" s="57" t="s">
        <v>50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  <c r="BE38" s="39"/>
    </row>
    <row r="39" spans="1:57" s="2" customFormat="1" ht="6.9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BE39" s="39"/>
    </row>
    <row r="40" spans="1:57" s="2" customFormat="1" ht="14.4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BE40" s="3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9"/>
      <c r="B60" s="40"/>
      <c r="C60" s="41"/>
      <c r="D60" s="65" t="s">
        <v>53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5" t="s">
        <v>54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5" t="s">
        <v>53</v>
      </c>
      <c r="AI60" s="44"/>
      <c r="AJ60" s="44"/>
      <c r="AK60" s="44"/>
      <c r="AL60" s="44"/>
      <c r="AM60" s="65" t="s">
        <v>54</v>
      </c>
      <c r="AN60" s="44"/>
      <c r="AO60" s="44"/>
      <c r="AP60" s="41"/>
      <c r="AQ60" s="41"/>
      <c r="AR60" s="42"/>
      <c r="BE60" s="39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2"/>
      <c r="BE64" s="39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9"/>
      <c r="B75" s="40"/>
      <c r="C75" s="41"/>
      <c r="D75" s="65" t="s">
        <v>53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5" t="s">
        <v>54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5" t="s">
        <v>53</v>
      </c>
      <c r="AI75" s="44"/>
      <c r="AJ75" s="44"/>
      <c r="AK75" s="44"/>
      <c r="AL75" s="44"/>
      <c r="AM75" s="65" t="s">
        <v>54</v>
      </c>
      <c r="AN75" s="44"/>
      <c r="AO75" s="44"/>
      <c r="AP75" s="41"/>
      <c r="AQ75" s="41"/>
      <c r="AR75" s="42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2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2"/>
      <c r="BE81" s="39"/>
    </row>
    <row r="82" spans="1:57" s="2" customFormat="1" ht="24.95" customHeight="1">
      <c r="A82" s="39"/>
      <c r="B82" s="40"/>
      <c r="C82" s="22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BE83" s="39"/>
    </row>
    <row r="84" spans="1:57" s="4" customFormat="1" ht="12" customHeight="1">
      <c r="A84" s="4"/>
      <c r="B84" s="71"/>
      <c r="C84" s="31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105-3145-20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rybníka Velký Posměch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BE86" s="39"/>
    </row>
    <row r="87" spans="1:57" s="2" customFormat="1" ht="12" customHeight="1">
      <c r="A87" s="39"/>
      <c r="B87" s="40"/>
      <c r="C87" s="31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Žďár nad Sázavou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1" t="s">
        <v>22</v>
      </c>
      <c r="AJ87" s="41"/>
      <c r="AK87" s="41"/>
      <c r="AL87" s="41"/>
      <c r="AM87" s="80" t="str">
        <f>IF(AN8="","",AN8)</f>
        <v>15. 1. 2021</v>
      </c>
      <c r="AN87" s="80"/>
      <c r="AO87" s="41"/>
      <c r="AP87" s="41"/>
      <c r="AQ87" s="41"/>
      <c r="AR87" s="42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BE88" s="39"/>
    </row>
    <row r="89" spans="1:57" s="2" customFormat="1" ht="15.15" customHeight="1">
      <c r="A89" s="39"/>
      <c r="B89" s="40"/>
      <c r="C89" s="31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Žďár nad Sázavou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1" t="s">
        <v>30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2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25.65" customHeight="1">
      <c r="A90" s="39"/>
      <c r="B90" s="40"/>
      <c r="C90" s="31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1" t="s">
        <v>33</v>
      </c>
      <c r="AJ90" s="41"/>
      <c r="AK90" s="41"/>
      <c r="AL90" s="41"/>
      <c r="AM90" s="81" t="str">
        <f>IF(E20="","",E20)</f>
        <v>AGROPROJEKT PSO, s.r.o.</v>
      </c>
      <c r="AN90" s="72"/>
      <c r="AO90" s="72"/>
      <c r="AP90" s="72"/>
      <c r="AQ90" s="41"/>
      <c r="AR90" s="42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2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ROUND(AZ94*L32,2)</f>
        <v>0</v>
      </c>
      <c r="AW94" s="115">
        <f>ROUND(BA94*L33,2)</f>
        <v>0</v>
      </c>
      <c r="AX94" s="115">
        <f>ROUND(BB94*L32,2)</f>
        <v>0</v>
      </c>
      <c r="AY94" s="115">
        <f>ROUND(BC94*L33,2)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'SO-01 - Rekonstrukce hráze'!J30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'SO-01 - Rekonstrukce hráze'!P122</f>
        <v>0</v>
      </c>
      <c r="AV95" s="128">
        <f>'SO-01 - Rekonstrukce hráze'!J33</f>
        <v>0</v>
      </c>
      <c r="AW95" s="128">
        <f>'SO-01 - Rekonstrukce hráze'!J34</f>
        <v>0</v>
      </c>
      <c r="AX95" s="128">
        <f>'SO-01 - Rekonstrukce hráze'!J35</f>
        <v>0</v>
      </c>
      <c r="AY95" s="128">
        <f>'SO-01 - Rekonstrukce hráze'!J36</f>
        <v>0</v>
      </c>
      <c r="AZ95" s="128">
        <f>'SO-01 - Rekonstrukce hráze'!F33</f>
        <v>0</v>
      </c>
      <c r="BA95" s="128">
        <f>'SO-01 - Rekonstrukce hráze'!F34</f>
        <v>0</v>
      </c>
      <c r="BB95" s="128">
        <f>'SO-01 - Rekonstrukce hráze'!F35</f>
        <v>0</v>
      </c>
      <c r="BC95" s="128">
        <f>'SO-01 - Rekonstrukce hráze'!F36</f>
        <v>0</v>
      </c>
      <c r="BD95" s="130">
        <f>'SO-01 - Rekonstrukce hráze'!F37</f>
        <v>0</v>
      </c>
      <c r="BE95" s="7"/>
      <c r="BT95" s="131" t="s">
        <v>85</v>
      </c>
      <c r="BV95" s="131" t="s">
        <v>80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91" s="7" customFormat="1" ht="16.5" customHeight="1">
      <c r="A96" s="7"/>
      <c r="B96" s="120"/>
      <c r="C96" s="121"/>
      <c r="D96" s="122" t="s">
        <v>88</v>
      </c>
      <c r="E96" s="122"/>
      <c r="F96" s="122"/>
      <c r="G96" s="122"/>
      <c r="H96" s="122"/>
      <c r="I96" s="123"/>
      <c r="J96" s="122" t="s">
        <v>89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'SO-02 - Úprava dna a rozš...'!J30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27">
        <v>0</v>
      </c>
      <c r="AT96" s="128">
        <f>ROUND(SUM(AV96:AW96),2)</f>
        <v>0</v>
      </c>
      <c r="AU96" s="129">
        <f>'SO-02 - Úprava dna a rozš...'!P122</f>
        <v>0</v>
      </c>
      <c r="AV96" s="128">
        <f>'SO-02 - Úprava dna a rozš...'!J33</f>
        <v>0</v>
      </c>
      <c r="AW96" s="128">
        <f>'SO-02 - Úprava dna a rozš...'!J34</f>
        <v>0</v>
      </c>
      <c r="AX96" s="128">
        <f>'SO-02 - Úprava dna a rozš...'!J35</f>
        <v>0</v>
      </c>
      <c r="AY96" s="128">
        <f>'SO-02 - Úprava dna a rozš...'!J36</f>
        <v>0</v>
      </c>
      <c r="AZ96" s="128">
        <f>'SO-02 - Úprava dna a rozš...'!F33</f>
        <v>0</v>
      </c>
      <c r="BA96" s="128">
        <f>'SO-02 - Úprava dna a rozš...'!F34</f>
        <v>0</v>
      </c>
      <c r="BB96" s="128">
        <f>'SO-02 - Úprava dna a rozš...'!F35</f>
        <v>0</v>
      </c>
      <c r="BC96" s="128">
        <f>'SO-02 - Úprava dna a rozš...'!F36</f>
        <v>0</v>
      </c>
      <c r="BD96" s="130">
        <f>'SO-02 - Úprava dna a rozš...'!F37</f>
        <v>0</v>
      </c>
      <c r="BE96" s="7"/>
      <c r="BT96" s="131" t="s">
        <v>85</v>
      </c>
      <c r="BV96" s="131" t="s">
        <v>80</v>
      </c>
      <c r="BW96" s="131" t="s">
        <v>90</v>
      </c>
      <c r="BX96" s="131" t="s">
        <v>5</v>
      </c>
      <c r="CL96" s="131" t="s">
        <v>1</v>
      </c>
      <c r="CM96" s="131" t="s">
        <v>87</v>
      </c>
    </row>
    <row r="97" spans="1:91" s="7" customFormat="1" ht="16.5" customHeight="1">
      <c r="A97" s="7"/>
      <c r="B97" s="120"/>
      <c r="C97" s="121"/>
      <c r="D97" s="122" t="s">
        <v>91</v>
      </c>
      <c r="E97" s="122"/>
      <c r="F97" s="122"/>
      <c r="G97" s="122"/>
      <c r="H97" s="122"/>
      <c r="I97" s="123"/>
      <c r="J97" s="122" t="s">
        <v>92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'SO-03 - Rekonstrukce spod...'!J30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84</v>
      </c>
      <c r="AR97" s="126"/>
      <c r="AS97" s="127">
        <v>0</v>
      </c>
      <c r="AT97" s="128">
        <f>ROUND(SUM(AV97:AW97),2)</f>
        <v>0</v>
      </c>
      <c r="AU97" s="129">
        <f>'SO-03 - Rekonstrukce spod...'!P124</f>
        <v>0</v>
      </c>
      <c r="AV97" s="128">
        <f>'SO-03 - Rekonstrukce spod...'!J33</f>
        <v>0</v>
      </c>
      <c r="AW97" s="128">
        <f>'SO-03 - Rekonstrukce spod...'!J34</f>
        <v>0</v>
      </c>
      <c r="AX97" s="128">
        <f>'SO-03 - Rekonstrukce spod...'!J35</f>
        <v>0</v>
      </c>
      <c r="AY97" s="128">
        <f>'SO-03 - Rekonstrukce spod...'!J36</f>
        <v>0</v>
      </c>
      <c r="AZ97" s="128">
        <f>'SO-03 - Rekonstrukce spod...'!F33</f>
        <v>0</v>
      </c>
      <c r="BA97" s="128">
        <f>'SO-03 - Rekonstrukce spod...'!F34</f>
        <v>0</v>
      </c>
      <c r="BB97" s="128">
        <f>'SO-03 - Rekonstrukce spod...'!F35</f>
        <v>0</v>
      </c>
      <c r="BC97" s="128">
        <f>'SO-03 - Rekonstrukce spod...'!F36</f>
        <v>0</v>
      </c>
      <c r="BD97" s="130">
        <f>'SO-03 - Rekonstrukce spod...'!F37</f>
        <v>0</v>
      </c>
      <c r="BE97" s="7"/>
      <c r="BT97" s="131" t="s">
        <v>85</v>
      </c>
      <c r="BV97" s="131" t="s">
        <v>80</v>
      </c>
      <c r="BW97" s="131" t="s">
        <v>93</v>
      </c>
      <c r="BX97" s="131" t="s">
        <v>5</v>
      </c>
      <c r="CL97" s="131" t="s">
        <v>1</v>
      </c>
      <c r="CM97" s="131" t="s">
        <v>87</v>
      </c>
    </row>
    <row r="98" spans="1:91" s="7" customFormat="1" ht="16.5" customHeight="1">
      <c r="A98" s="7"/>
      <c r="B98" s="120"/>
      <c r="C98" s="121"/>
      <c r="D98" s="122" t="s">
        <v>94</v>
      </c>
      <c r="E98" s="122"/>
      <c r="F98" s="122"/>
      <c r="G98" s="122"/>
      <c r="H98" s="122"/>
      <c r="I98" s="123"/>
      <c r="J98" s="122" t="s">
        <v>95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'SO-04 - Bezpečnostní přeliv'!J30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84</v>
      </c>
      <c r="AR98" s="126"/>
      <c r="AS98" s="127">
        <v>0</v>
      </c>
      <c r="AT98" s="128">
        <f>ROUND(SUM(AV98:AW98),2)</f>
        <v>0</v>
      </c>
      <c r="AU98" s="129">
        <f>'SO-04 - Bezpečnostní přeliv'!P121</f>
        <v>0</v>
      </c>
      <c r="AV98" s="128">
        <f>'SO-04 - Bezpečnostní přeliv'!J33</f>
        <v>0</v>
      </c>
      <c r="AW98" s="128">
        <f>'SO-04 - Bezpečnostní přeliv'!J34</f>
        <v>0</v>
      </c>
      <c r="AX98" s="128">
        <f>'SO-04 - Bezpečnostní přeliv'!J35</f>
        <v>0</v>
      </c>
      <c r="AY98" s="128">
        <f>'SO-04 - Bezpečnostní přeliv'!J36</f>
        <v>0</v>
      </c>
      <c r="AZ98" s="128">
        <f>'SO-04 - Bezpečnostní přeliv'!F33</f>
        <v>0</v>
      </c>
      <c r="BA98" s="128">
        <f>'SO-04 - Bezpečnostní přeliv'!F34</f>
        <v>0</v>
      </c>
      <c r="BB98" s="128">
        <f>'SO-04 - Bezpečnostní přeliv'!F35</f>
        <v>0</v>
      </c>
      <c r="BC98" s="128">
        <f>'SO-04 - Bezpečnostní přeliv'!F36</f>
        <v>0</v>
      </c>
      <c r="BD98" s="130">
        <f>'SO-04 - Bezpečnostní přeliv'!F37</f>
        <v>0</v>
      </c>
      <c r="BE98" s="7"/>
      <c r="BT98" s="131" t="s">
        <v>85</v>
      </c>
      <c r="BV98" s="131" t="s">
        <v>80</v>
      </c>
      <c r="BW98" s="131" t="s">
        <v>96</v>
      </c>
      <c r="BX98" s="131" t="s">
        <v>5</v>
      </c>
      <c r="CL98" s="131" t="s">
        <v>1</v>
      </c>
      <c r="CM98" s="131" t="s">
        <v>87</v>
      </c>
    </row>
    <row r="99" spans="1:91" s="7" customFormat="1" ht="16.5" customHeight="1">
      <c r="A99" s="7"/>
      <c r="B99" s="120"/>
      <c r="C99" s="121"/>
      <c r="D99" s="122" t="s">
        <v>97</v>
      </c>
      <c r="E99" s="122"/>
      <c r="F99" s="122"/>
      <c r="G99" s="122"/>
      <c r="H99" s="122"/>
      <c r="I99" s="123"/>
      <c r="J99" s="122" t="s">
        <v>98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'SO-05 - Vedlejší rozpočto...'!J30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84</v>
      </c>
      <c r="AR99" s="126"/>
      <c r="AS99" s="132">
        <v>0</v>
      </c>
      <c r="AT99" s="133">
        <f>ROUND(SUM(AV99:AW99),2)</f>
        <v>0</v>
      </c>
      <c r="AU99" s="134">
        <f>'SO-05 - Vedlejší rozpočto...'!P118</f>
        <v>0</v>
      </c>
      <c r="AV99" s="133">
        <f>'SO-05 - Vedlejší rozpočto...'!J33</f>
        <v>0</v>
      </c>
      <c r="AW99" s="133">
        <f>'SO-05 - Vedlejší rozpočto...'!J34</f>
        <v>0</v>
      </c>
      <c r="AX99" s="133">
        <f>'SO-05 - Vedlejší rozpočto...'!J35</f>
        <v>0</v>
      </c>
      <c r="AY99" s="133">
        <f>'SO-05 - Vedlejší rozpočto...'!J36</f>
        <v>0</v>
      </c>
      <c r="AZ99" s="133">
        <f>'SO-05 - Vedlejší rozpočto...'!F33</f>
        <v>0</v>
      </c>
      <c r="BA99" s="133">
        <f>'SO-05 - Vedlejší rozpočto...'!F34</f>
        <v>0</v>
      </c>
      <c r="BB99" s="133">
        <f>'SO-05 - Vedlejší rozpočto...'!F35</f>
        <v>0</v>
      </c>
      <c r="BC99" s="133">
        <f>'SO-05 - Vedlejší rozpočto...'!F36</f>
        <v>0</v>
      </c>
      <c r="BD99" s="135">
        <f>'SO-05 - Vedlejší rozpočto...'!F37</f>
        <v>0</v>
      </c>
      <c r="BE99" s="7"/>
      <c r="BT99" s="131" t="s">
        <v>85</v>
      </c>
      <c r="BV99" s="131" t="s">
        <v>80</v>
      </c>
      <c r="BW99" s="131" t="s">
        <v>99</v>
      </c>
      <c r="BX99" s="131" t="s">
        <v>5</v>
      </c>
      <c r="CL99" s="131" t="s">
        <v>1</v>
      </c>
      <c r="CM99" s="131" t="s">
        <v>87</v>
      </c>
    </row>
    <row r="100" spans="2:44" ht="12"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19"/>
    </row>
    <row r="101" spans="1:57" s="2" customFormat="1" ht="30" customHeight="1">
      <c r="A101" s="39"/>
      <c r="B101" s="40"/>
      <c r="C101" s="108" t="s">
        <v>100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111">
        <f>ROUND(SUM(AG102:AG105),2)</f>
        <v>0</v>
      </c>
      <c r="AH101" s="111"/>
      <c r="AI101" s="111"/>
      <c r="AJ101" s="111"/>
      <c r="AK101" s="111"/>
      <c r="AL101" s="111"/>
      <c r="AM101" s="111"/>
      <c r="AN101" s="111">
        <f>ROUND(SUM(AN102:AN105),2)</f>
        <v>0</v>
      </c>
      <c r="AO101" s="111"/>
      <c r="AP101" s="111"/>
      <c r="AQ101" s="136"/>
      <c r="AR101" s="42"/>
      <c r="AS101" s="101" t="s">
        <v>101</v>
      </c>
      <c r="AT101" s="102" t="s">
        <v>102</v>
      </c>
      <c r="AU101" s="102" t="s">
        <v>42</v>
      </c>
      <c r="AV101" s="103" t="s">
        <v>65</v>
      </c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89" s="2" customFormat="1" ht="19.9" customHeight="1">
      <c r="A102" s="39"/>
      <c r="B102" s="40"/>
      <c r="C102" s="41"/>
      <c r="D102" s="137" t="s">
        <v>103</v>
      </c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41"/>
      <c r="AD102" s="41"/>
      <c r="AE102" s="41"/>
      <c r="AF102" s="41"/>
      <c r="AG102" s="138">
        <f>ROUND(AG94*AS102,2)</f>
        <v>0</v>
      </c>
      <c r="AH102" s="139"/>
      <c r="AI102" s="139"/>
      <c r="AJ102" s="139"/>
      <c r="AK102" s="139"/>
      <c r="AL102" s="139"/>
      <c r="AM102" s="139"/>
      <c r="AN102" s="139">
        <f>ROUND(AG102+AV102,2)</f>
        <v>0</v>
      </c>
      <c r="AO102" s="139"/>
      <c r="AP102" s="139"/>
      <c r="AQ102" s="41"/>
      <c r="AR102" s="42"/>
      <c r="AS102" s="140">
        <v>0</v>
      </c>
      <c r="AT102" s="141" t="s">
        <v>104</v>
      </c>
      <c r="AU102" s="141" t="s">
        <v>43</v>
      </c>
      <c r="AV102" s="142">
        <f>ROUND(IF(AU102="základní",AG102*L32,IF(AU102="snížená",AG102*L33,0)),2)</f>
        <v>0</v>
      </c>
      <c r="AW102" s="39"/>
      <c r="AX102" s="39"/>
      <c r="AY102" s="39"/>
      <c r="AZ102" s="39"/>
      <c r="BA102" s="39"/>
      <c r="BB102" s="39"/>
      <c r="BC102" s="39"/>
      <c r="BD102" s="39"/>
      <c r="BE102" s="39"/>
      <c r="BV102" s="16" t="s">
        <v>105</v>
      </c>
      <c r="BY102" s="143">
        <f>IF(AU102="základní",AV102,0)</f>
        <v>0</v>
      </c>
      <c r="BZ102" s="143">
        <f>IF(AU102="snížená",AV102,0)</f>
        <v>0</v>
      </c>
      <c r="CA102" s="143">
        <v>0</v>
      </c>
      <c r="CB102" s="143">
        <v>0</v>
      </c>
      <c r="CC102" s="143">
        <v>0</v>
      </c>
      <c r="CD102" s="143">
        <f>IF(AU102="základní",AG102,0)</f>
        <v>0</v>
      </c>
      <c r="CE102" s="143">
        <f>IF(AU102="snížená",AG102,0)</f>
        <v>0</v>
      </c>
      <c r="CF102" s="143">
        <f>IF(AU102="zákl. přenesená",AG102,0)</f>
        <v>0</v>
      </c>
      <c r="CG102" s="143">
        <f>IF(AU102="sníž. přenesená",AG102,0)</f>
        <v>0</v>
      </c>
      <c r="CH102" s="143">
        <f>IF(AU102="nulová",AG102,0)</f>
        <v>0</v>
      </c>
      <c r="CI102" s="16">
        <f>IF(AU102="základní",1,IF(AU102="snížená",2,IF(AU102="zákl. přenesená",4,IF(AU102="sníž. přenesená",5,3))))</f>
        <v>1</v>
      </c>
      <c r="CJ102" s="16">
        <f>IF(AT102="stavební čast",1,IF(AT102="investiční čast",2,3))</f>
        <v>1</v>
      </c>
      <c r="CK102" s="16" t="str">
        <f>IF(D102="Vyplň vlastní","","x")</f>
        <v>x</v>
      </c>
    </row>
    <row r="103" spans="1:89" s="2" customFormat="1" ht="19.9" customHeight="1">
      <c r="A103" s="39"/>
      <c r="B103" s="40"/>
      <c r="C103" s="41"/>
      <c r="D103" s="144" t="s">
        <v>106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41"/>
      <c r="AD103" s="41"/>
      <c r="AE103" s="41"/>
      <c r="AF103" s="41"/>
      <c r="AG103" s="138">
        <f>ROUND(AG94*AS103,2)</f>
        <v>0</v>
      </c>
      <c r="AH103" s="139"/>
      <c r="AI103" s="139"/>
      <c r="AJ103" s="139"/>
      <c r="AK103" s="139"/>
      <c r="AL103" s="139"/>
      <c r="AM103" s="139"/>
      <c r="AN103" s="139">
        <f>ROUND(AG103+AV103,2)</f>
        <v>0</v>
      </c>
      <c r="AO103" s="139"/>
      <c r="AP103" s="139"/>
      <c r="AQ103" s="41"/>
      <c r="AR103" s="42"/>
      <c r="AS103" s="140">
        <v>0</v>
      </c>
      <c r="AT103" s="141" t="s">
        <v>104</v>
      </c>
      <c r="AU103" s="141" t="s">
        <v>43</v>
      </c>
      <c r="AV103" s="142">
        <f>ROUND(IF(AU103="základní",AG103*L32,IF(AU103="snížená",AG103*L33,0)),2)</f>
        <v>0</v>
      </c>
      <c r="AW103" s="39"/>
      <c r="AX103" s="39"/>
      <c r="AY103" s="39"/>
      <c r="AZ103" s="39"/>
      <c r="BA103" s="39"/>
      <c r="BB103" s="39"/>
      <c r="BC103" s="39"/>
      <c r="BD103" s="39"/>
      <c r="BE103" s="39"/>
      <c r="BV103" s="16" t="s">
        <v>107</v>
      </c>
      <c r="BY103" s="143">
        <f>IF(AU103="základní",AV103,0)</f>
        <v>0</v>
      </c>
      <c r="BZ103" s="143">
        <f>IF(AU103="snížená",AV103,0)</f>
        <v>0</v>
      </c>
      <c r="CA103" s="143">
        <v>0</v>
      </c>
      <c r="CB103" s="143">
        <v>0</v>
      </c>
      <c r="CC103" s="143">
        <v>0</v>
      </c>
      <c r="CD103" s="143">
        <f>IF(AU103="základní",AG103,0)</f>
        <v>0</v>
      </c>
      <c r="CE103" s="143">
        <f>IF(AU103="snížená",AG103,0)</f>
        <v>0</v>
      </c>
      <c r="CF103" s="143">
        <f>IF(AU103="zákl. přenesená",AG103,0)</f>
        <v>0</v>
      </c>
      <c r="CG103" s="143">
        <f>IF(AU103="sníž. přenesená",AG103,0)</f>
        <v>0</v>
      </c>
      <c r="CH103" s="143">
        <f>IF(AU103="nulová",AG103,0)</f>
        <v>0</v>
      </c>
      <c r="CI103" s="16">
        <f>IF(AU103="základní",1,IF(AU103="snížená",2,IF(AU103="zákl. přenesená",4,IF(AU103="sníž. přenesená",5,3))))</f>
        <v>1</v>
      </c>
      <c r="CJ103" s="16">
        <f>IF(AT103="stavební čast",1,IF(AT103="investiční čast",2,3))</f>
        <v>1</v>
      </c>
      <c r="CK103" s="16" t="str">
        <f>IF(D103="Vyplň vlastní","","x")</f>
        <v/>
      </c>
    </row>
    <row r="104" spans="1:89" s="2" customFormat="1" ht="19.9" customHeight="1">
      <c r="A104" s="39"/>
      <c r="B104" s="40"/>
      <c r="C104" s="41"/>
      <c r="D104" s="144" t="s">
        <v>106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41"/>
      <c r="AD104" s="41"/>
      <c r="AE104" s="41"/>
      <c r="AF104" s="41"/>
      <c r="AG104" s="138">
        <f>ROUND(AG94*AS104,2)</f>
        <v>0</v>
      </c>
      <c r="AH104" s="139"/>
      <c r="AI104" s="139"/>
      <c r="AJ104" s="139"/>
      <c r="AK104" s="139"/>
      <c r="AL104" s="139"/>
      <c r="AM104" s="139"/>
      <c r="AN104" s="139">
        <f>ROUND(AG104+AV104,2)</f>
        <v>0</v>
      </c>
      <c r="AO104" s="139"/>
      <c r="AP104" s="139"/>
      <c r="AQ104" s="41"/>
      <c r="AR104" s="42"/>
      <c r="AS104" s="140">
        <v>0</v>
      </c>
      <c r="AT104" s="141" t="s">
        <v>104</v>
      </c>
      <c r="AU104" s="141" t="s">
        <v>43</v>
      </c>
      <c r="AV104" s="142">
        <f>ROUND(IF(AU104="základní",AG104*L32,IF(AU104="snížená",AG104*L33,0)),2)</f>
        <v>0</v>
      </c>
      <c r="AW104" s="39"/>
      <c r="AX104" s="39"/>
      <c r="AY104" s="39"/>
      <c r="AZ104" s="39"/>
      <c r="BA104" s="39"/>
      <c r="BB104" s="39"/>
      <c r="BC104" s="39"/>
      <c r="BD104" s="39"/>
      <c r="BE104" s="39"/>
      <c r="BV104" s="16" t="s">
        <v>107</v>
      </c>
      <c r="BY104" s="143">
        <f>IF(AU104="základní",AV104,0)</f>
        <v>0</v>
      </c>
      <c r="BZ104" s="143">
        <f>IF(AU104="snížená",AV104,0)</f>
        <v>0</v>
      </c>
      <c r="CA104" s="143">
        <v>0</v>
      </c>
      <c r="CB104" s="143">
        <v>0</v>
      </c>
      <c r="CC104" s="143">
        <v>0</v>
      </c>
      <c r="CD104" s="143">
        <f>IF(AU104="základní",AG104,0)</f>
        <v>0</v>
      </c>
      <c r="CE104" s="143">
        <f>IF(AU104="snížená",AG104,0)</f>
        <v>0</v>
      </c>
      <c r="CF104" s="143">
        <f>IF(AU104="zákl. přenesená",AG104,0)</f>
        <v>0</v>
      </c>
      <c r="CG104" s="143">
        <f>IF(AU104="sníž. přenesená",AG104,0)</f>
        <v>0</v>
      </c>
      <c r="CH104" s="143">
        <f>IF(AU104="nulová",AG104,0)</f>
        <v>0</v>
      </c>
      <c r="CI104" s="16">
        <f>IF(AU104="základní",1,IF(AU104="snížená",2,IF(AU104="zákl. přenesená",4,IF(AU104="sníž. přenesená",5,3))))</f>
        <v>1</v>
      </c>
      <c r="CJ104" s="16">
        <f>IF(AT104="stavební čast",1,IF(AT104="investiční čast",2,3))</f>
        <v>1</v>
      </c>
      <c r="CK104" s="16" t="str">
        <f>IF(D104="Vyplň vlastní","","x")</f>
        <v/>
      </c>
    </row>
    <row r="105" spans="1:89" s="2" customFormat="1" ht="19.9" customHeight="1">
      <c r="A105" s="39"/>
      <c r="B105" s="40"/>
      <c r="C105" s="41"/>
      <c r="D105" s="144" t="s">
        <v>106</v>
      </c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41"/>
      <c r="AD105" s="41"/>
      <c r="AE105" s="41"/>
      <c r="AF105" s="41"/>
      <c r="AG105" s="138">
        <f>ROUND(AG94*AS105,2)</f>
        <v>0</v>
      </c>
      <c r="AH105" s="139"/>
      <c r="AI105" s="139"/>
      <c r="AJ105" s="139"/>
      <c r="AK105" s="139"/>
      <c r="AL105" s="139"/>
      <c r="AM105" s="139"/>
      <c r="AN105" s="139">
        <f>ROUND(AG105+AV105,2)</f>
        <v>0</v>
      </c>
      <c r="AO105" s="139"/>
      <c r="AP105" s="139"/>
      <c r="AQ105" s="41"/>
      <c r="AR105" s="42"/>
      <c r="AS105" s="145">
        <v>0</v>
      </c>
      <c r="AT105" s="146" t="s">
        <v>104</v>
      </c>
      <c r="AU105" s="146" t="s">
        <v>43</v>
      </c>
      <c r="AV105" s="147">
        <f>ROUND(IF(AU105="základní",AG105*L32,IF(AU105="snížená",AG105*L33,0)),2)</f>
        <v>0</v>
      </c>
      <c r="AW105" s="39"/>
      <c r="AX105" s="39"/>
      <c r="AY105" s="39"/>
      <c r="AZ105" s="39"/>
      <c r="BA105" s="39"/>
      <c r="BB105" s="39"/>
      <c r="BC105" s="39"/>
      <c r="BD105" s="39"/>
      <c r="BE105" s="39"/>
      <c r="BV105" s="16" t="s">
        <v>107</v>
      </c>
      <c r="BY105" s="143">
        <f>IF(AU105="základní",AV105,0)</f>
        <v>0</v>
      </c>
      <c r="BZ105" s="143">
        <f>IF(AU105="snížená",AV105,0)</f>
        <v>0</v>
      </c>
      <c r="CA105" s="143">
        <v>0</v>
      </c>
      <c r="CB105" s="143">
        <v>0</v>
      </c>
      <c r="CC105" s="143">
        <v>0</v>
      </c>
      <c r="CD105" s="143">
        <f>IF(AU105="základní",AG105,0)</f>
        <v>0</v>
      </c>
      <c r="CE105" s="143">
        <f>IF(AU105="snížená",AG105,0)</f>
        <v>0</v>
      </c>
      <c r="CF105" s="143">
        <f>IF(AU105="zákl. přenesená",AG105,0)</f>
        <v>0</v>
      </c>
      <c r="CG105" s="143">
        <f>IF(AU105="sníž. přenesená",AG105,0)</f>
        <v>0</v>
      </c>
      <c r="CH105" s="143">
        <f>IF(AU105="nulová",AG105,0)</f>
        <v>0</v>
      </c>
      <c r="CI105" s="16">
        <f>IF(AU105="základní",1,IF(AU105="snížená",2,IF(AU105="zákl. přenesená",4,IF(AU105="sníž. přenesená",5,3))))</f>
        <v>1</v>
      </c>
      <c r="CJ105" s="16">
        <f>IF(AT105="stavební čast",1,IF(AT105="investiční čast",2,3))</f>
        <v>1</v>
      </c>
      <c r="CK105" s="16" t="str">
        <f>IF(D105="Vyplň vlastní","","x")</f>
        <v/>
      </c>
    </row>
    <row r="106" spans="1:57" s="2" customFormat="1" ht="10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2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s="2" customFormat="1" ht="30" customHeight="1">
      <c r="A107" s="39"/>
      <c r="B107" s="40"/>
      <c r="C107" s="148" t="s">
        <v>108</v>
      </c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50">
        <f>ROUND(AG94+AG101,2)</f>
        <v>0</v>
      </c>
      <c r="AH107" s="150"/>
      <c r="AI107" s="150"/>
      <c r="AJ107" s="150"/>
      <c r="AK107" s="150"/>
      <c r="AL107" s="150"/>
      <c r="AM107" s="150"/>
      <c r="AN107" s="150">
        <f>ROUND(AN94+AN101,2)</f>
        <v>0</v>
      </c>
      <c r="AO107" s="150"/>
      <c r="AP107" s="150"/>
      <c r="AQ107" s="149"/>
      <c r="AR107" s="42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42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mergeCells count="76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AG94:AM94"/>
    <mergeCell ref="AN94:AP94"/>
    <mergeCell ref="AG101:AM101"/>
    <mergeCell ref="AN101:AP101"/>
    <mergeCell ref="AG107:AM107"/>
    <mergeCell ref="AN107:AP107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9"/>
      <c r="AT3" s="16" t="s">
        <v>87</v>
      </c>
    </row>
    <row r="4" spans="2:46" s="1" customFormat="1" ht="24.95" customHeight="1">
      <c r="B4" s="19"/>
      <c r="D4" s="153" t="s">
        <v>109</v>
      </c>
      <c r="L4" s="19"/>
      <c r="M4" s="15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5" t="s">
        <v>16</v>
      </c>
      <c r="L6" s="19"/>
    </row>
    <row r="7" spans="2:12" s="1" customFormat="1" ht="16.5" customHeight="1">
      <c r="B7" s="19"/>
      <c r="E7" s="156" t="str">
        <f>'Rekapitulace stavby'!K6</f>
        <v>Rekonstrukce rybníka Velký Posměch</v>
      </c>
      <c r="F7" s="155"/>
      <c r="G7" s="155"/>
      <c r="H7" s="155"/>
      <c r="L7" s="19"/>
    </row>
    <row r="8" spans="1:31" s="2" customFormat="1" ht="12" customHeight="1">
      <c r="A8" s="39"/>
      <c r="B8" s="42"/>
      <c r="C8" s="39"/>
      <c r="D8" s="155" t="s">
        <v>110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7" t="s">
        <v>111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5" t="s">
        <v>18</v>
      </c>
      <c r="E11" s="39"/>
      <c r="F11" s="158" t="s">
        <v>1</v>
      </c>
      <c r="G11" s="39"/>
      <c r="H11" s="39"/>
      <c r="I11" s="155" t="s">
        <v>19</v>
      </c>
      <c r="J11" s="15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5" t="s">
        <v>20</v>
      </c>
      <c r="E12" s="39"/>
      <c r="F12" s="158" t="s">
        <v>21</v>
      </c>
      <c r="G12" s="39"/>
      <c r="H12" s="39"/>
      <c r="I12" s="155" t="s">
        <v>22</v>
      </c>
      <c r="J12" s="159" t="str">
        <f>'Rekapitulace stavby'!AN8</f>
        <v>15. 1. 2021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5" t="s">
        <v>24</v>
      </c>
      <c r="E14" s="39"/>
      <c r="F14" s="39"/>
      <c r="G14" s="39"/>
      <c r="H14" s="39"/>
      <c r="I14" s="155" t="s">
        <v>25</v>
      </c>
      <c r="J14" s="15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8" t="s">
        <v>26</v>
      </c>
      <c r="F15" s="39"/>
      <c r="G15" s="39"/>
      <c r="H15" s="39"/>
      <c r="I15" s="155" t="s">
        <v>27</v>
      </c>
      <c r="J15" s="15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5" t="s">
        <v>28</v>
      </c>
      <c r="E17" s="39"/>
      <c r="F17" s="39"/>
      <c r="G17" s="39"/>
      <c r="H17" s="39"/>
      <c r="I17" s="155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8"/>
      <c r="G18" s="158"/>
      <c r="H18" s="158"/>
      <c r="I18" s="155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5" t="s">
        <v>30</v>
      </c>
      <c r="E20" s="39"/>
      <c r="F20" s="39"/>
      <c r="G20" s="39"/>
      <c r="H20" s="39"/>
      <c r="I20" s="155" t="s">
        <v>25</v>
      </c>
      <c r="J20" s="158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8" t="str">
        <f>IF('Rekapitulace stavby'!E17="","",'Rekapitulace stavby'!E17)</f>
        <v xml:space="preserve"> </v>
      </c>
      <c r="F21" s="39"/>
      <c r="G21" s="39"/>
      <c r="H21" s="39"/>
      <c r="I21" s="155" t="s">
        <v>27</v>
      </c>
      <c r="J21" s="158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5" t="s">
        <v>33</v>
      </c>
      <c r="E23" s="39"/>
      <c r="F23" s="39"/>
      <c r="G23" s="39"/>
      <c r="H23" s="39"/>
      <c r="I23" s="155" t="s">
        <v>25</v>
      </c>
      <c r="J23" s="158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8" t="s">
        <v>34</v>
      </c>
      <c r="F24" s="39"/>
      <c r="G24" s="39"/>
      <c r="H24" s="39"/>
      <c r="I24" s="155" t="s">
        <v>27</v>
      </c>
      <c r="J24" s="158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5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0"/>
      <c r="J27" s="160"/>
      <c r="K27" s="160"/>
      <c r="L27" s="163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4"/>
      <c r="E29" s="164"/>
      <c r="F29" s="164"/>
      <c r="G29" s="164"/>
      <c r="H29" s="164"/>
      <c r="I29" s="164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5" t="s">
        <v>38</v>
      </c>
      <c r="E30" s="39"/>
      <c r="F30" s="39"/>
      <c r="G30" s="39"/>
      <c r="H30" s="39"/>
      <c r="I30" s="39"/>
      <c r="J30" s="166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4"/>
      <c r="E31" s="164"/>
      <c r="F31" s="164"/>
      <c r="G31" s="164"/>
      <c r="H31" s="164"/>
      <c r="I31" s="164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67" t="s">
        <v>40</v>
      </c>
      <c r="G32" s="39"/>
      <c r="H32" s="39"/>
      <c r="I32" s="167" t="s">
        <v>39</v>
      </c>
      <c r="J32" s="167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68" t="s">
        <v>42</v>
      </c>
      <c r="E33" s="155" t="s">
        <v>43</v>
      </c>
      <c r="F33" s="169">
        <f>ROUND((SUM(BE122:BE243)),2)</f>
        <v>0</v>
      </c>
      <c r="G33" s="39"/>
      <c r="H33" s="39"/>
      <c r="I33" s="170">
        <v>0.21</v>
      </c>
      <c r="J33" s="169">
        <f>ROUND(((SUM(BE122:BE243))*I33),2)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5" t="s">
        <v>44</v>
      </c>
      <c r="F34" s="169">
        <f>ROUND((SUM(BF122:BF243)),2)</f>
        <v>0</v>
      </c>
      <c r="G34" s="39"/>
      <c r="H34" s="39"/>
      <c r="I34" s="170">
        <v>0.15</v>
      </c>
      <c r="J34" s="169">
        <f>ROUND(((SUM(BF122:BF243))*I34),2)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5" t="s">
        <v>45</v>
      </c>
      <c r="F35" s="169">
        <f>ROUND((SUM(BG122:BG243)),2)</f>
        <v>0</v>
      </c>
      <c r="G35" s="39"/>
      <c r="H35" s="39"/>
      <c r="I35" s="170">
        <v>0.21</v>
      </c>
      <c r="J35" s="16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5" t="s">
        <v>46</v>
      </c>
      <c r="F36" s="169">
        <f>ROUND((SUM(BH122:BH243)),2)</f>
        <v>0</v>
      </c>
      <c r="G36" s="39"/>
      <c r="H36" s="39"/>
      <c r="I36" s="170">
        <v>0.15</v>
      </c>
      <c r="J36" s="169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5" t="s">
        <v>47</v>
      </c>
      <c r="F37" s="169">
        <f>ROUND((SUM(BI122:BI243)),2)</f>
        <v>0</v>
      </c>
      <c r="G37" s="39"/>
      <c r="H37" s="39"/>
      <c r="I37" s="170">
        <v>0</v>
      </c>
      <c r="J37" s="16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1"/>
      <c r="D39" s="172" t="s">
        <v>48</v>
      </c>
      <c r="E39" s="173"/>
      <c r="F39" s="173"/>
      <c r="G39" s="174" t="s">
        <v>49</v>
      </c>
      <c r="H39" s="175" t="s">
        <v>50</v>
      </c>
      <c r="I39" s="173"/>
      <c r="J39" s="176">
        <f>SUM(J30:J37)</f>
        <v>0</v>
      </c>
      <c r="K39" s="177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78" t="s">
        <v>51</v>
      </c>
      <c r="E50" s="179"/>
      <c r="F50" s="179"/>
      <c r="G50" s="178" t="s">
        <v>52</v>
      </c>
      <c r="H50" s="179"/>
      <c r="I50" s="179"/>
      <c r="J50" s="179"/>
      <c r="K50" s="179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0" t="s">
        <v>53</v>
      </c>
      <c r="E61" s="181"/>
      <c r="F61" s="182" t="s">
        <v>54</v>
      </c>
      <c r="G61" s="180" t="s">
        <v>53</v>
      </c>
      <c r="H61" s="181"/>
      <c r="I61" s="181"/>
      <c r="J61" s="183" t="s">
        <v>54</v>
      </c>
      <c r="K61" s="18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78" t="s">
        <v>55</v>
      </c>
      <c r="E65" s="184"/>
      <c r="F65" s="184"/>
      <c r="G65" s="178" t="s">
        <v>56</v>
      </c>
      <c r="H65" s="184"/>
      <c r="I65" s="184"/>
      <c r="J65" s="184"/>
      <c r="K65" s="18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0" t="s">
        <v>53</v>
      </c>
      <c r="E76" s="181"/>
      <c r="F76" s="182" t="s">
        <v>54</v>
      </c>
      <c r="G76" s="180" t="s">
        <v>53</v>
      </c>
      <c r="H76" s="181"/>
      <c r="I76" s="181"/>
      <c r="J76" s="183" t="s">
        <v>54</v>
      </c>
      <c r="K76" s="18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2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9" t="str">
        <f>E7</f>
        <v>Rekonstrukce rybníka Velký Posměch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1" t="s">
        <v>110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SO-01 - Rekonstrukce hráze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1" t="s">
        <v>20</v>
      </c>
      <c r="D89" s="41"/>
      <c r="E89" s="41"/>
      <c r="F89" s="26" t="str">
        <f>F12</f>
        <v>Žďár nad Sázavou</v>
      </c>
      <c r="G89" s="41"/>
      <c r="H89" s="41"/>
      <c r="I89" s="31" t="s">
        <v>22</v>
      </c>
      <c r="J89" s="80" t="str">
        <f>IF(J12="","",J12)</f>
        <v>15. 1. 2021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1" t="s">
        <v>24</v>
      </c>
      <c r="D91" s="41"/>
      <c r="E91" s="41"/>
      <c r="F91" s="26" t="str">
        <f>E15</f>
        <v>Město Žďár nad Sázavou</v>
      </c>
      <c r="G91" s="41"/>
      <c r="H91" s="41"/>
      <c r="I91" s="31" t="s">
        <v>30</v>
      </c>
      <c r="J91" s="35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31" t="s">
        <v>33</v>
      </c>
      <c r="J92" s="35" t="str">
        <f>E24</f>
        <v>AGROPROJEKT PSO,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90" t="s">
        <v>113</v>
      </c>
      <c r="D94" s="149"/>
      <c r="E94" s="149"/>
      <c r="F94" s="149"/>
      <c r="G94" s="149"/>
      <c r="H94" s="149"/>
      <c r="I94" s="149"/>
      <c r="J94" s="191" t="s">
        <v>114</v>
      </c>
      <c r="K94" s="14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92" t="s">
        <v>115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116</v>
      </c>
    </row>
    <row r="97" spans="1:31" s="9" customFormat="1" ht="24.95" customHeight="1" hidden="1">
      <c r="A97" s="9"/>
      <c r="B97" s="193"/>
      <c r="C97" s="194"/>
      <c r="D97" s="195" t="s">
        <v>117</v>
      </c>
      <c r="E97" s="196"/>
      <c r="F97" s="196"/>
      <c r="G97" s="196"/>
      <c r="H97" s="196"/>
      <c r="I97" s="196"/>
      <c r="J97" s="197">
        <f>J123</f>
        <v>0</v>
      </c>
      <c r="K97" s="194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9"/>
      <c r="C98" s="200"/>
      <c r="D98" s="201" t="s">
        <v>118</v>
      </c>
      <c r="E98" s="202"/>
      <c r="F98" s="202"/>
      <c r="G98" s="202"/>
      <c r="H98" s="202"/>
      <c r="I98" s="202"/>
      <c r="J98" s="203">
        <f>J124</f>
        <v>0</v>
      </c>
      <c r="K98" s="200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9"/>
      <c r="C99" s="200"/>
      <c r="D99" s="201" t="s">
        <v>119</v>
      </c>
      <c r="E99" s="202"/>
      <c r="F99" s="202"/>
      <c r="G99" s="202"/>
      <c r="H99" s="202"/>
      <c r="I99" s="202"/>
      <c r="J99" s="203">
        <f>J208</f>
        <v>0</v>
      </c>
      <c r="K99" s="200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9"/>
      <c r="C100" s="200"/>
      <c r="D100" s="201" t="s">
        <v>120</v>
      </c>
      <c r="E100" s="202"/>
      <c r="F100" s="202"/>
      <c r="G100" s="202"/>
      <c r="H100" s="202"/>
      <c r="I100" s="202"/>
      <c r="J100" s="203">
        <f>J215</f>
        <v>0</v>
      </c>
      <c r="K100" s="200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9"/>
      <c r="C101" s="200"/>
      <c r="D101" s="201" t="s">
        <v>121</v>
      </c>
      <c r="E101" s="202"/>
      <c r="F101" s="202"/>
      <c r="G101" s="202"/>
      <c r="H101" s="202"/>
      <c r="I101" s="202"/>
      <c r="J101" s="203">
        <f>J229</f>
        <v>0</v>
      </c>
      <c r="K101" s="200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9"/>
      <c r="C102" s="200"/>
      <c r="D102" s="201" t="s">
        <v>122</v>
      </c>
      <c r="E102" s="202"/>
      <c r="F102" s="202"/>
      <c r="G102" s="202"/>
      <c r="H102" s="202"/>
      <c r="I102" s="202"/>
      <c r="J102" s="203">
        <f>J239</f>
        <v>0</v>
      </c>
      <c r="K102" s="200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 hidden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t="12" hidden="1"/>
    <row r="106" ht="12" hidden="1"/>
    <row r="107" ht="12" hidden="1"/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2" t="s">
        <v>123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1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9" t="str">
        <f>E7</f>
        <v>Rekonstrukce rybníka Velký Posměch</v>
      </c>
      <c r="F112" s="31"/>
      <c r="G112" s="31"/>
      <c r="H112" s="3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1" t="s">
        <v>110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SO-01 - Rekonstrukce hráze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1" t="s">
        <v>20</v>
      </c>
      <c r="D116" s="41"/>
      <c r="E116" s="41"/>
      <c r="F116" s="26" t="str">
        <f>F12</f>
        <v>Žďár nad Sázavou</v>
      </c>
      <c r="G116" s="41"/>
      <c r="H116" s="41"/>
      <c r="I116" s="31" t="s">
        <v>22</v>
      </c>
      <c r="J116" s="80" t="str">
        <f>IF(J12="","",J12)</f>
        <v>15. 1. 2021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1" t="s">
        <v>24</v>
      </c>
      <c r="D118" s="41"/>
      <c r="E118" s="41"/>
      <c r="F118" s="26" t="str">
        <f>E15</f>
        <v>Město Žďár nad Sázavou</v>
      </c>
      <c r="G118" s="41"/>
      <c r="H118" s="41"/>
      <c r="I118" s="31" t="s">
        <v>30</v>
      </c>
      <c r="J118" s="35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1" t="s">
        <v>28</v>
      </c>
      <c r="D119" s="41"/>
      <c r="E119" s="41"/>
      <c r="F119" s="26" t="str">
        <f>IF(E18="","",E18)</f>
        <v>Vyplň údaj</v>
      </c>
      <c r="G119" s="41"/>
      <c r="H119" s="41"/>
      <c r="I119" s="31" t="s">
        <v>33</v>
      </c>
      <c r="J119" s="35" t="str">
        <f>E24</f>
        <v>AGROPROJEKT PSO,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5"/>
      <c r="B121" s="206"/>
      <c r="C121" s="207" t="s">
        <v>124</v>
      </c>
      <c r="D121" s="208" t="s">
        <v>63</v>
      </c>
      <c r="E121" s="208" t="s">
        <v>59</v>
      </c>
      <c r="F121" s="208" t="s">
        <v>60</v>
      </c>
      <c r="G121" s="208" t="s">
        <v>125</v>
      </c>
      <c r="H121" s="208" t="s">
        <v>126</v>
      </c>
      <c r="I121" s="208" t="s">
        <v>127</v>
      </c>
      <c r="J121" s="208" t="s">
        <v>114</v>
      </c>
      <c r="K121" s="209" t="s">
        <v>128</v>
      </c>
      <c r="L121" s="210"/>
      <c r="M121" s="101" t="s">
        <v>1</v>
      </c>
      <c r="N121" s="102" t="s">
        <v>42</v>
      </c>
      <c r="O121" s="102" t="s">
        <v>129</v>
      </c>
      <c r="P121" s="102" t="s">
        <v>130</v>
      </c>
      <c r="Q121" s="102" t="s">
        <v>131</v>
      </c>
      <c r="R121" s="102" t="s">
        <v>132</v>
      </c>
      <c r="S121" s="102" t="s">
        <v>133</v>
      </c>
      <c r="T121" s="103" t="s">
        <v>134</v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</row>
    <row r="122" spans="1:63" s="2" customFormat="1" ht="22.8" customHeight="1">
      <c r="A122" s="39"/>
      <c r="B122" s="40"/>
      <c r="C122" s="108" t="s">
        <v>135</v>
      </c>
      <c r="D122" s="41"/>
      <c r="E122" s="41"/>
      <c r="F122" s="41"/>
      <c r="G122" s="41"/>
      <c r="H122" s="41"/>
      <c r="I122" s="41"/>
      <c r="J122" s="211">
        <f>BK122</f>
        <v>0</v>
      </c>
      <c r="K122" s="41"/>
      <c r="L122" s="42"/>
      <c r="M122" s="104"/>
      <c r="N122" s="212"/>
      <c r="O122" s="105"/>
      <c r="P122" s="213">
        <f>P123</f>
        <v>0</v>
      </c>
      <c r="Q122" s="105"/>
      <c r="R122" s="213">
        <f>R123</f>
        <v>2121.2515780000003</v>
      </c>
      <c r="S122" s="105"/>
      <c r="T122" s="214">
        <f>T123</f>
        <v>835.2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6" t="s">
        <v>77</v>
      </c>
      <c r="AU122" s="16" t="s">
        <v>116</v>
      </c>
      <c r="BK122" s="215">
        <f>BK123</f>
        <v>0</v>
      </c>
    </row>
    <row r="123" spans="1:63" s="12" customFormat="1" ht="25.9" customHeight="1">
      <c r="A123" s="12"/>
      <c r="B123" s="216"/>
      <c r="C123" s="217"/>
      <c r="D123" s="218" t="s">
        <v>77</v>
      </c>
      <c r="E123" s="219" t="s">
        <v>136</v>
      </c>
      <c r="F123" s="219" t="s">
        <v>137</v>
      </c>
      <c r="G123" s="217"/>
      <c r="H123" s="217"/>
      <c r="I123" s="220"/>
      <c r="J123" s="221">
        <f>BK123</f>
        <v>0</v>
      </c>
      <c r="K123" s="217"/>
      <c r="L123" s="222"/>
      <c r="M123" s="223"/>
      <c r="N123" s="224"/>
      <c r="O123" s="224"/>
      <c r="P123" s="225">
        <f>P124+P208+P215+P229+P239</f>
        <v>0</v>
      </c>
      <c r="Q123" s="224"/>
      <c r="R123" s="225">
        <f>R124+R208+R215+R229+R239</f>
        <v>2121.2515780000003</v>
      </c>
      <c r="S123" s="224"/>
      <c r="T123" s="226">
        <f>T124+T208+T215+T229+T239</f>
        <v>835.2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7" t="s">
        <v>85</v>
      </c>
      <c r="AT123" s="228" t="s">
        <v>77</v>
      </c>
      <c r="AU123" s="228" t="s">
        <v>78</v>
      </c>
      <c r="AY123" s="227" t="s">
        <v>138</v>
      </c>
      <c r="BK123" s="229">
        <f>BK124+BK208+BK215+BK229+BK239</f>
        <v>0</v>
      </c>
    </row>
    <row r="124" spans="1:63" s="12" customFormat="1" ht="22.8" customHeight="1">
      <c r="A124" s="12"/>
      <c r="B124" s="216"/>
      <c r="C124" s="217"/>
      <c r="D124" s="218" t="s">
        <v>77</v>
      </c>
      <c r="E124" s="230" t="s">
        <v>85</v>
      </c>
      <c r="F124" s="230" t="s">
        <v>139</v>
      </c>
      <c r="G124" s="217"/>
      <c r="H124" s="217"/>
      <c r="I124" s="220"/>
      <c r="J124" s="231">
        <f>BK124</f>
        <v>0</v>
      </c>
      <c r="K124" s="217"/>
      <c r="L124" s="222"/>
      <c r="M124" s="223"/>
      <c r="N124" s="224"/>
      <c r="O124" s="224"/>
      <c r="P124" s="225">
        <f>SUM(P125:P207)</f>
        <v>0</v>
      </c>
      <c r="Q124" s="224"/>
      <c r="R124" s="225">
        <f>SUM(R125:R207)</f>
        <v>0.02125</v>
      </c>
      <c r="S124" s="224"/>
      <c r="T124" s="226">
        <f>SUM(T125:T207)</f>
        <v>835.2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7" t="s">
        <v>85</v>
      </c>
      <c r="AT124" s="228" t="s">
        <v>77</v>
      </c>
      <c r="AU124" s="228" t="s">
        <v>85</v>
      </c>
      <c r="AY124" s="227" t="s">
        <v>138</v>
      </c>
      <c r="BK124" s="229">
        <f>SUM(BK125:BK207)</f>
        <v>0</v>
      </c>
    </row>
    <row r="125" spans="1:65" s="2" customFormat="1" ht="16.5" customHeight="1">
      <c r="A125" s="39"/>
      <c r="B125" s="40"/>
      <c r="C125" s="232" t="s">
        <v>85</v>
      </c>
      <c r="D125" s="232" t="s">
        <v>140</v>
      </c>
      <c r="E125" s="233" t="s">
        <v>141</v>
      </c>
      <c r="F125" s="234" t="s">
        <v>142</v>
      </c>
      <c r="G125" s="235" t="s">
        <v>143</v>
      </c>
      <c r="H125" s="236">
        <v>19</v>
      </c>
      <c r="I125" s="237"/>
      <c r="J125" s="238">
        <f>ROUND(I125*H125,2)</f>
        <v>0</v>
      </c>
      <c r="K125" s="234" t="s">
        <v>144</v>
      </c>
      <c r="L125" s="42"/>
      <c r="M125" s="239" t="s">
        <v>1</v>
      </c>
      <c r="N125" s="240" t="s">
        <v>43</v>
      </c>
      <c r="O125" s="92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3" t="s">
        <v>145</v>
      </c>
      <c r="AT125" s="243" t="s">
        <v>140</v>
      </c>
      <c r="AU125" s="243" t="s">
        <v>87</v>
      </c>
      <c r="AY125" s="16" t="s">
        <v>138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85</v>
      </c>
      <c r="BK125" s="143">
        <f>ROUND(I125*H125,2)</f>
        <v>0</v>
      </c>
      <c r="BL125" s="16" t="s">
        <v>145</v>
      </c>
      <c r="BM125" s="243" t="s">
        <v>146</v>
      </c>
    </row>
    <row r="126" spans="1:47" s="2" customFormat="1" ht="12">
      <c r="A126" s="39"/>
      <c r="B126" s="40"/>
      <c r="C126" s="41"/>
      <c r="D126" s="244" t="s">
        <v>147</v>
      </c>
      <c r="E126" s="41"/>
      <c r="F126" s="245" t="s">
        <v>148</v>
      </c>
      <c r="G126" s="41"/>
      <c r="H126" s="41"/>
      <c r="I126" s="246"/>
      <c r="J126" s="41"/>
      <c r="K126" s="41"/>
      <c r="L126" s="42"/>
      <c r="M126" s="247"/>
      <c r="N126" s="24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6" t="s">
        <v>147</v>
      </c>
      <c r="AU126" s="16" t="s">
        <v>87</v>
      </c>
    </row>
    <row r="127" spans="1:47" s="2" customFormat="1" ht="12">
      <c r="A127" s="39"/>
      <c r="B127" s="40"/>
      <c r="C127" s="41"/>
      <c r="D127" s="249" t="s">
        <v>149</v>
      </c>
      <c r="E127" s="41"/>
      <c r="F127" s="250" t="s">
        <v>150</v>
      </c>
      <c r="G127" s="41"/>
      <c r="H127" s="41"/>
      <c r="I127" s="246"/>
      <c r="J127" s="41"/>
      <c r="K127" s="41"/>
      <c r="L127" s="42"/>
      <c r="M127" s="247"/>
      <c r="N127" s="24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6" t="s">
        <v>149</v>
      </c>
      <c r="AU127" s="16" t="s">
        <v>87</v>
      </c>
    </row>
    <row r="128" spans="1:47" s="2" customFormat="1" ht="12">
      <c r="A128" s="39"/>
      <c r="B128" s="40"/>
      <c r="C128" s="41"/>
      <c r="D128" s="244" t="s">
        <v>151</v>
      </c>
      <c r="E128" s="41"/>
      <c r="F128" s="251" t="s">
        <v>152</v>
      </c>
      <c r="G128" s="41"/>
      <c r="H128" s="41"/>
      <c r="I128" s="246"/>
      <c r="J128" s="41"/>
      <c r="K128" s="41"/>
      <c r="L128" s="42"/>
      <c r="M128" s="247"/>
      <c r="N128" s="24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6" t="s">
        <v>151</v>
      </c>
      <c r="AU128" s="16" t="s">
        <v>87</v>
      </c>
    </row>
    <row r="129" spans="1:65" s="2" customFormat="1" ht="16.5" customHeight="1">
      <c r="A129" s="39"/>
      <c r="B129" s="40"/>
      <c r="C129" s="232" t="s">
        <v>87</v>
      </c>
      <c r="D129" s="232" t="s">
        <v>140</v>
      </c>
      <c r="E129" s="233" t="s">
        <v>153</v>
      </c>
      <c r="F129" s="234" t="s">
        <v>154</v>
      </c>
      <c r="G129" s="235" t="s">
        <v>143</v>
      </c>
      <c r="H129" s="236">
        <v>15</v>
      </c>
      <c r="I129" s="237"/>
      <c r="J129" s="238">
        <f>ROUND(I129*H129,2)</f>
        <v>0</v>
      </c>
      <c r="K129" s="234" t="s">
        <v>144</v>
      </c>
      <c r="L129" s="42"/>
      <c r="M129" s="239" t="s">
        <v>1</v>
      </c>
      <c r="N129" s="240" t="s">
        <v>43</v>
      </c>
      <c r="O129" s="92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3" t="s">
        <v>145</v>
      </c>
      <c r="AT129" s="243" t="s">
        <v>140</v>
      </c>
      <c r="AU129" s="243" t="s">
        <v>87</v>
      </c>
      <c r="AY129" s="16" t="s">
        <v>138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85</v>
      </c>
      <c r="BK129" s="143">
        <f>ROUND(I129*H129,2)</f>
        <v>0</v>
      </c>
      <c r="BL129" s="16" t="s">
        <v>145</v>
      </c>
      <c r="BM129" s="243" t="s">
        <v>155</v>
      </c>
    </row>
    <row r="130" spans="1:47" s="2" customFormat="1" ht="12">
      <c r="A130" s="39"/>
      <c r="B130" s="40"/>
      <c r="C130" s="41"/>
      <c r="D130" s="244" t="s">
        <v>147</v>
      </c>
      <c r="E130" s="41"/>
      <c r="F130" s="245" t="s">
        <v>156</v>
      </c>
      <c r="G130" s="41"/>
      <c r="H130" s="41"/>
      <c r="I130" s="246"/>
      <c r="J130" s="41"/>
      <c r="K130" s="41"/>
      <c r="L130" s="42"/>
      <c r="M130" s="247"/>
      <c r="N130" s="24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6" t="s">
        <v>147</v>
      </c>
      <c r="AU130" s="16" t="s">
        <v>87</v>
      </c>
    </row>
    <row r="131" spans="1:47" s="2" customFormat="1" ht="12">
      <c r="A131" s="39"/>
      <c r="B131" s="40"/>
      <c r="C131" s="41"/>
      <c r="D131" s="249" t="s">
        <v>149</v>
      </c>
      <c r="E131" s="41"/>
      <c r="F131" s="250" t="s">
        <v>157</v>
      </c>
      <c r="G131" s="41"/>
      <c r="H131" s="41"/>
      <c r="I131" s="246"/>
      <c r="J131" s="41"/>
      <c r="K131" s="41"/>
      <c r="L131" s="42"/>
      <c r="M131" s="247"/>
      <c r="N131" s="24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6" t="s">
        <v>149</v>
      </c>
      <c r="AU131" s="16" t="s">
        <v>87</v>
      </c>
    </row>
    <row r="132" spans="1:47" s="2" customFormat="1" ht="12">
      <c r="A132" s="39"/>
      <c r="B132" s="40"/>
      <c r="C132" s="41"/>
      <c r="D132" s="244" t="s">
        <v>151</v>
      </c>
      <c r="E132" s="41"/>
      <c r="F132" s="251" t="s">
        <v>152</v>
      </c>
      <c r="G132" s="41"/>
      <c r="H132" s="41"/>
      <c r="I132" s="246"/>
      <c r="J132" s="41"/>
      <c r="K132" s="41"/>
      <c r="L132" s="42"/>
      <c r="M132" s="247"/>
      <c r="N132" s="24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6" t="s">
        <v>151</v>
      </c>
      <c r="AU132" s="16" t="s">
        <v>87</v>
      </c>
    </row>
    <row r="133" spans="1:65" s="2" customFormat="1" ht="24.15" customHeight="1">
      <c r="A133" s="39"/>
      <c r="B133" s="40"/>
      <c r="C133" s="232" t="s">
        <v>158</v>
      </c>
      <c r="D133" s="232" t="s">
        <v>140</v>
      </c>
      <c r="E133" s="233" t="s">
        <v>159</v>
      </c>
      <c r="F133" s="234" t="s">
        <v>160</v>
      </c>
      <c r="G133" s="235" t="s">
        <v>161</v>
      </c>
      <c r="H133" s="236">
        <v>464</v>
      </c>
      <c r="I133" s="237"/>
      <c r="J133" s="238">
        <f>ROUND(I133*H133,2)</f>
        <v>0</v>
      </c>
      <c r="K133" s="234" t="s">
        <v>144</v>
      </c>
      <c r="L133" s="42"/>
      <c r="M133" s="239" t="s">
        <v>1</v>
      </c>
      <c r="N133" s="240" t="s">
        <v>43</v>
      </c>
      <c r="O133" s="92"/>
      <c r="P133" s="241">
        <f>O133*H133</f>
        <v>0</v>
      </c>
      <c r="Q133" s="241">
        <v>0</v>
      </c>
      <c r="R133" s="241">
        <f>Q133*H133</f>
        <v>0</v>
      </c>
      <c r="S133" s="241">
        <v>1.8</v>
      </c>
      <c r="T133" s="242">
        <f>S133*H133</f>
        <v>835.2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3" t="s">
        <v>145</v>
      </c>
      <c r="AT133" s="243" t="s">
        <v>140</v>
      </c>
      <c r="AU133" s="243" t="s">
        <v>87</v>
      </c>
      <c r="AY133" s="16" t="s">
        <v>138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85</v>
      </c>
      <c r="BK133" s="143">
        <f>ROUND(I133*H133,2)</f>
        <v>0</v>
      </c>
      <c r="BL133" s="16" t="s">
        <v>145</v>
      </c>
      <c r="BM133" s="243" t="s">
        <v>162</v>
      </c>
    </row>
    <row r="134" spans="1:47" s="2" customFormat="1" ht="12">
      <c r="A134" s="39"/>
      <c r="B134" s="40"/>
      <c r="C134" s="41"/>
      <c r="D134" s="244" t="s">
        <v>147</v>
      </c>
      <c r="E134" s="41"/>
      <c r="F134" s="245" t="s">
        <v>163</v>
      </c>
      <c r="G134" s="41"/>
      <c r="H134" s="41"/>
      <c r="I134" s="246"/>
      <c r="J134" s="41"/>
      <c r="K134" s="41"/>
      <c r="L134" s="42"/>
      <c r="M134" s="247"/>
      <c r="N134" s="24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6" t="s">
        <v>147</v>
      </c>
      <c r="AU134" s="16" t="s">
        <v>87</v>
      </c>
    </row>
    <row r="135" spans="1:47" s="2" customFormat="1" ht="12">
      <c r="A135" s="39"/>
      <c r="B135" s="40"/>
      <c r="C135" s="41"/>
      <c r="D135" s="249" t="s">
        <v>149</v>
      </c>
      <c r="E135" s="41"/>
      <c r="F135" s="250" t="s">
        <v>164</v>
      </c>
      <c r="G135" s="41"/>
      <c r="H135" s="41"/>
      <c r="I135" s="246"/>
      <c r="J135" s="41"/>
      <c r="K135" s="41"/>
      <c r="L135" s="42"/>
      <c r="M135" s="247"/>
      <c r="N135" s="24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6" t="s">
        <v>149</v>
      </c>
      <c r="AU135" s="16" t="s">
        <v>87</v>
      </c>
    </row>
    <row r="136" spans="1:47" s="2" customFormat="1" ht="12">
      <c r="A136" s="39"/>
      <c r="B136" s="40"/>
      <c r="C136" s="41"/>
      <c r="D136" s="244" t="s">
        <v>151</v>
      </c>
      <c r="E136" s="41"/>
      <c r="F136" s="251" t="s">
        <v>165</v>
      </c>
      <c r="G136" s="41"/>
      <c r="H136" s="41"/>
      <c r="I136" s="246"/>
      <c r="J136" s="41"/>
      <c r="K136" s="41"/>
      <c r="L136" s="42"/>
      <c r="M136" s="247"/>
      <c r="N136" s="24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6" t="s">
        <v>151</v>
      </c>
      <c r="AU136" s="16" t="s">
        <v>87</v>
      </c>
    </row>
    <row r="137" spans="1:65" s="2" customFormat="1" ht="24.15" customHeight="1">
      <c r="A137" s="39"/>
      <c r="B137" s="40"/>
      <c r="C137" s="232" t="s">
        <v>145</v>
      </c>
      <c r="D137" s="232" t="s">
        <v>140</v>
      </c>
      <c r="E137" s="233" t="s">
        <v>166</v>
      </c>
      <c r="F137" s="234" t="s">
        <v>167</v>
      </c>
      <c r="G137" s="235" t="s">
        <v>161</v>
      </c>
      <c r="H137" s="236">
        <v>464</v>
      </c>
      <c r="I137" s="237"/>
      <c r="J137" s="238">
        <f>ROUND(I137*H137,2)</f>
        <v>0</v>
      </c>
      <c r="K137" s="234" t="s">
        <v>144</v>
      </c>
      <c r="L137" s="42"/>
      <c r="M137" s="239" t="s">
        <v>1</v>
      </c>
      <c r="N137" s="240" t="s">
        <v>43</v>
      </c>
      <c r="O137" s="92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3" t="s">
        <v>145</v>
      </c>
      <c r="AT137" s="243" t="s">
        <v>140</v>
      </c>
      <c r="AU137" s="243" t="s">
        <v>87</v>
      </c>
      <c r="AY137" s="16" t="s">
        <v>138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85</v>
      </c>
      <c r="BK137" s="143">
        <f>ROUND(I137*H137,2)</f>
        <v>0</v>
      </c>
      <c r="BL137" s="16" t="s">
        <v>145</v>
      </c>
      <c r="BM137" s="243" t="s">
        <v>168</v>
      </c>
    </row>
    <row r="138" spans="1:47" s="2" customFormat="1" ht="12">
      <c r="A138" s="39"/>
      <c r="B138" s="40"/>
      <c r="C138" s="41"/>
      <c r="D138" s="244" t="s">
        <v>147</v>
      </c>
      <c r="E138" s="41"/>
      <c r="F138" s="245" t="s">
        <v>169</v>
      </c>
      <c r="G138" s="41"/>
      <c r="H138" s="41"/>
      <c r="I138" s="246"/>
      <c r="J138" s="41"/>
      <c r="K138" s="41"/>
      <c r="L138" s="42"/>
      <c r="M138" s="247"/>
      <c r="N138" s="24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6" t="s">
        <v>147</v>
      </c>
      <c r="AU138" s="16" t="s">
        <v>87</v>
      </c>
    </row>
    <row r="139" spans="1:47" s="2" customFormat="1" ht="12">
      <c r="A139" s="39"/>
      <c r="B139" s="40"/>
      <c r="C139" s="41"/>
      <c r="D139" s="249" t="s">
        <v>149</v>
      </c>
      <c r="E139" s="41"/>
      <c r="F139" s="250" t="s">
        <v>170</v>
      </c>
      <c r="G139" s="41"/>
      <c r="H139" s="41"/>
      <c r="I139" s="246"/>
      <c r="J139" s="41"/>
      <c r="K139" s="41"/>
      <c r="L139" s="42"/>
      <c r="M139" s="247"/>
      <c r="N139" s="24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6" t="s">
        <v>149</v>
      </c>
      <c r="AU139" s="16" t="s">
        <v>87</v>
      </c>
    </row>
    <row r="140" spans="1:47" s="2" customFormat="1" ht="12">
      <c r="A140" s="39"/>
      <c r="B140" s="40"/>
      <c r="C140" s="41"/>
      <c r="D140" s="244" t="s">
        <v>151</v>
      </c>
      <c r="E140" s="41"/>
      <c r="F140" s="251" t="s">
        <v>171</v>
      </c>
      <c r="G140" s="41"/>
      <c r="H140" s="41"/>
      <c r="I140" s="246"/>
      <c r="J140" s="41"/>
      <c r="K140" s="41"/>
      <c r="L140" s="42"/>
      <c r="M140" s="247"/>
      <c r="N140" s="24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6" t="s">
        <v>151</v>
      </c>
      <c r="AU140" s="16" t="s">
        <v>87</v>
      </c>
    </row>
    <row r="141" spans="1:65" s="2" customFormat="1" ht="24.15" customHeight="1">
      <c r="A141" s="39"/>
      <c r="B141" s="40"/>
      <c r="C141" s="232" t="s">
        <v>172</v>
      </c>
      <c r="D141" s="232" t="s">
        <v>140</v>
      </c>
      <c r="E141" s="233" t="s">
        <v>173</v>
      </c>
      <c r="F141" s="234" t="s">
        <v>174</v>
      </c>
      <c r="G141" s="235" t="s">
        <v>175</v>
      </c>
      <c r="H141" s="236">
        <v>1070</v>
      </c>
      <c r="I141" s="237"/>
      <c r="J141" s="238">
        <f>ROUND(I141*H141,2)</f>
        <v>0</v>
      </c>
      <c r="K141" s="234" t="s">
        <v>144</v>
      </c>
      <c r="L141" s="42"/>
      <c r="M141" s="239" t="s">
        <v>1</v>
      </c>
      <c r="N141" s="240" t="s">
        <v>43</v>
      </c>
      <c r="O141" s="92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3" t="s">
        <v>145</v>
      </c>
      <c r="AT141" s="243" t="s">
        <v>140</v>
      </c>
      <c r="AU141" s="243" t="s">
        <v>87</v>
      </c>
      <c r="AY141" s="16" t="s">
        <v>138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85</v>
      </c>
      <c r="BK141" s="143">
        <f>ROUND(I141*H141,2)</f>
        <v>0</v>
      </c>
      <c r="BL141" s="16" t="s">
        <v>145</v>
      </c>
      <c r="BM141" s="243" t="s">
        <v>176</v>
      </c>
    </row>
    <row r="142" spans="1:47" s="2" customFormat="1" ht="12">
      <c r="A142" s="39"/>
      <c r="B142" s="40"/>
      <c r="C142" s="41"/>
      <c r="D142" s="244" t="s">
        <v>147</v>
      </c>
      <c r="E142" s="41"/>
      <c r="F142" s="245" t="s">
        <v>177</v>
      </c>
      <c r="G142" s="41"/>
      <c r="H142" s="41"/>
      <c r="I142" s="246"/>
      <c r="J142" s="41"/>
      <c r="K142" s="41"/>
      <c r="L142" s="42"/>
      <c r="M142" s="247"/>
      <c r="N142" s="24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6" t="s">
        <v>147</v>
      </c>
      <c r="AU142" s="16" t="s">
        <v>87</v>
      </c>
    </row>
    <row r="143" spans="1:47" s="2" customFormat="1" ht="12">
      <c r="A143" s="39"/>
      <c r="B143" s="40"/>
      <c r="C143" s="41"/>
      <c r="D143" s="249" t="s">
        <v>149</v>
      </c>
      <c r="E143" s="41"/>
      <c r="F143" s="250" t="s">
        <v>178</v>
      </c>
      <c r="G143" s="41"/>
      <c r="H143" s="41"/>
      <c r="I143" s="246"/>
      <c r="J143" s="41"/>
      <c r="K143" s="41"/>
      <c r="L143" s="42"/>
      <c r="M143" s="247"/>
      <c r="N143" s="24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149</v>
      </c>
      <c r="AU143" s="16" t="s">
        <v>87</v>
      </c>
    </row>
    <row r="144" spans="1:47" s="2" customFormat="1" ht="12">
      <c r="A144" s="39"/>
      <c r="B144" s="40"/>
      <c r="C144" s="41"/>
      <c r="D144" s="244" t="s">
        <v>151</v>
      </c>
      <c r="E144" s="41"/>
      <c r="F144" s="251" t="s">
        <v>179</v>
      </c>
      <c r="G144" s="41"/>
      <c r="H144" s="41"/>
      <c r="I144" s="246"/>
      <c r="J144" s="41"/>
      <c r="K144" s="41"/>
      <c r="L144" s="42"/>
      <c r="M144" s="247"/>
      <c r="N144" s="24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6" t="s">
        <v>151</v>
      </c>
      <c r="AU144" s="16" t="s">
        <v>87</v>
      </c>
    </row>
    <row r="145" spans="1:51" s="13" customFormat="1" ht="12">
      <c r="A145" s="13"/>
      <c r="B145" s="252"/>
      <c r="C145" s="253"/>
      <c r="D145" s="244" t="s">
        <v>180</v>
      </c>
      <c r="E145" s="254" t="s">
        <v>1</v>
      </c>
      <c r="F145" s="255" t="s">
        <v>181</v>
      </c>
      <c r="G145" s="253"/>
      <c r="H145" s="256">
        <v>1070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180</v>
      </c>
      <c r="AU145" s="262" t="s">
        <v>87</v>
      </c>
      <c r="AV145" s="13" t="s">
        <v>87</v>
      </c>
      <c r="AW145" s="13" t="s">
        <v>32</v>
      </c>
      <c r="AX145" s="13" t="s">
        <v>85</v>
      </c>
      <c r="AY145" s="262" t="s">
        <v>138</v>
      </c>
    </row>
    <row r="146" spans="1:65" s="2" customFormat="1" ht="33" customHeight="1">
      <c r="A146" s="39"/>
      <c r="B146" s="40"/>
      <c r="C146" s="232" t="s">
        <v>182</v>
      </c>
      <c r="D146" s="232" t="s">
        <v>140</v>
      </c>
      <c r="E146" s="233" t="s">
        <v>183</v>
      </c>
      <c r="F146" s="234" t="s">
        <v>184</v>
      </c>
      <c r="G146" s="235" t="s">
        <v>161</v>
      </c>
      <c r="H146" s="236">
        <v>1486</v>
      </c>
      <c r="I146" s="237"/>
      <c r="J146" s="238">
        <f>ROUND(I146*H146,2)</f>
        <v>0</v>
      </c>
      <c r="K146" s="234" t="s">
        <v>144</v>
      </c>
      <c r="L146" s="42"/>
      <c r="M146" s="239" t="s">
        <v>1</v>
      </c>
      <c r="N146" s="240" t="s">
        <v>43</v>
      </c>
      <c r="O146" s="92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3" t="s">
        <v>145</v>
      </c>
      <c r="AT146" s="243" t="s">
        <v>140</v>
      </c>
      <c r="AU146" s="243" t="s">
        <v>87</v>
      </c>
      <c r="AY146" s="16" t="s">
        <v>138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85</v>
      </c>
      <c r="BK146" s="143">
        <f>ROUND(I146*H146,2)</f>
        <v>0</v>
      </c>
      <c r="BL146" s="16" t="s">
        <v>145</v>
      </c>
      <c r="BM146" s="243" t="s">
        <v>185</v>
      </c>
    </row>
    <row r="147" spans="1:47" s="2" customFormat="1" ht="12">
      <c r="A147" s="39"/>
      <c r="B147" s="40"/>
      <c r="C147" s="41"/>
      <c r="D147" s="244" t="s">
        <v>147</v>
      </c>
      <c r="E147" s="41"/>
      <c r="F147" s="245" t="s">
        <v>186</v>
      </c>
      <c r="G147" s="41"/>
      <c r="H147" s="41"/>
      <c r="I147" s="246"/>
      <c r="J147" s="41"/>
      <c r="K147" s="41"/>
      <c r="L147" s="42"/>
      <c r="M147" s="247"/>
      <c r="N147" s="24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6" t="s">
        <v>147</v>
      </c>
      <c r="AU147" s="16" t="s">
        <v>87</v>
      </c>
    </row>
    <row r="148" spans="1:47" s="2" customFormat="1" ht="12">
      <c r="A148" s="39"/>
      <c r="B148" s="40"/>
      <c r="C148" s="41"/>
      <c r="D148" s="249" t="s">
        <v>149</v>
      </c>
      <c r="E148" s="41"/>
      <c r="F148" s="250" t="s">
        <v>187</v>
      </c>
      <c r="G148" s="41"/>
      <c r="H148" s="41"/>
      <c r="I148" s="246"/>
      <c r="J148" s="41"/>
      <c r="K148" s="41"/>
      <c r="L148" s="42"/>
      <c r="M148" s="247"/>
      <c r="N148" s="24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6" t="s">
        <v>149</v>
      </c>
      <c r="AU148" s="16" t="s">
        <v>87</v>
      </c>
    </row>
    <row r="149" spans="1:47" s="2" customFormat="1" ht="12">
      <c r="A149" s="39"/>
      <c r="B149" s="40"/>
      <c r="C149" s="41"/>
      <c r="D149" s="244" t="s">
        <v>151</v>
      </c>
      <c r="E149" s="41"/>
      <c r="F149" s="251" t="s">
        <v>188</v>
      </c>
      <c r="G149" s="41"/>
      <c r="H149" s="41"/>
      <c r="I149" s="246"/>
      <c r="J149" s="41"/>
      <c r="K149" s="41"/>
      <c r="L149" s="42"/>
      <c r="M149" s="247"/>
      <c r="N149" s="24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6" t="s">
        <v>151</v>
      </c>
      <c r="AU149" s="16" t="s">
        <v>87</v>
      </c>
    </row>
    <row r="150" spans="1:65" s="2" customFormat="1" ht="24.15" customHeight="1">
      <c r="A150" s="39"/>
      <c r="B150" s="40"/>
      <c r="C150" s="232" t="s">
        <v>189</v>
      </c>
      <c r="D150" s="232" t="s">
        <v>140</v>
      </c>
      <c r="E150" s="233" t="s">
        <v>190</v>
      </c>
      <c r="F150" s="234" t="s">
        <v>191</v>
      </c>
      <c r="G150" s="235" t="s">
        <v>143</v>
      </c>
      <c r="H150" s="236">
        <v>19</v>
      </c>
      <c r="I150" s="237"/>
      <c r="J150" s="238">
        <f>ROUND(I150*H150,2)</f>
        <v>0</v>
      </c>
      <c r="K150" s="234" t="s">
        <v>144</v>
      </c>
      <c r="L150" s="42"/>
      <c r="M150" s="239" t="s">
        <v>1</v>
      </c>
      <c r="N150" s="240" t="s">
        <v>43</v>
      </c>
      <c r="O150" s="92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3" t="s">
        <v>145</v>
      </c>
      <c r="AT150" s="243" t="s">
        <v>140</v>
      </c>
      <c r="AU150" s="243" t="s">
        <v>87</v>
      </c>
      <c r="AY150" s="16" t="s">
        <v>138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6" t="s">
        <v>85</v>
      </c>
      <c r="BK150" s="143">
        <f>ROUND(I150*H150,2)</f>
        <v>0</v>
      </c>
      <c r="BL150" s="16" t="s">
        <v>145</v>
      </c>
      <c r="BM150" s="243" t="s">
        <v>192</v>
      </c>
    </row>
    <row r="151" spans="1:47" s="2" customFormat="1" ht="12">
      <c r="A151" s="39"/>
      <c r="B151" s="40"/>
      <c r="C151" s="41"/>
      <c r="D151" s="244" t="s">
        <v>147</v>
      </c>
      <c r="E151" s="41"/>
      <c r="F151" s="245" t="s">
        <v>193</v>
      </c>
      <c r="G151" s="41"/>
      <c r="H151" s="41"/>
      <c r="I151" s="246"/>
      <c r="J151" s="41"/>
      <c r="K151" s="41"/>
      <c r="L151" s="42"/>
      <c r="M151" s="247"/>
      <c r="N151" s="24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6" t="s">
        <v>147</v>
      </c>
      <c r="AU151" s="16" t="s">
        <v>87</v>
      </c>
    </row>
    <row r="152" spans="1:47" s="2" customFormat="1" ht="12">
      <c r="A152" s="39"/>
      <c r="B152" s="40"/>
      <c r="C152" s="41"/>
      <c r="D152" s="249" t="s">
        <v>149</v>
      </c>
      <c r="E152" s="41"/>
      <c r="F152" s="250" t="s">
        <v>194</v>
      </c>
      <c r="G152" s="41"/>
      <c r="H152" s="41"/>
      <c r="I152" s="246"/>
      <c r="J152" s="41"/>
      <c r="K152" s="41"/>
      <c r="L152" s="42"/>
      <c r="M152" s="247"/>
      <c r="N152" s="24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6" t="s">
        <v>149</v>
      </c>
      <c r="AU152" s="16" t="s">
        <v>87</v>
      </c>
    </row>
    <row r="153" spans="1:47" s="2" customFormat="1" ht="12">
      <c r="A153" s="39"/>
      <c r="B153" s="40"/>
      <c r="C153" s="41"/>
      <c r="D153" s="244" t="s">
        <v>151</v>
      </c>
      <c r="E153" s="41"/>
      <c r="F153" s="251" t="s">
        <v>195</v>
      </c>
      <c r="G153" s="41"/>
      <c r="H153" s="41"/>
      <c r="I153" s="246"/>
      <c r="J153" s="41"/>
      <c r="K153" s="41"/>
      <c r="L153" s="42"/>
      <c r="M153" s="247"/>
      <c r="N153" s="24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6" t="s">
        <v>151</v>
      </c>
      <c r="AU153" s="16" t="s">
        <v>87</v>
      </c>
    </row>
    <row r="154" spans="1:65" s="2" customFormat="1" ht="24.15" customHeight="1">
      <c r="A154" s="39"/>
      <c r="B154" s="40"/>
      <c r="C154" s="232" t="s">
        <v>196</v>
      </c>
      <c r="D154" s="232" t="s">
        <v>140</v>
      </c>
      <c r="E154" s="233" t="s">
        <v>197</v>
      </c>
      <c r="F154" s="234" t="s">
        <v>198</v>
      </c>
      <c r="G154" s="235" t="s">
        <v>143</v>
      </c>
      <c r="H154" s="236">
        <v>15</v>
      </c>
      <c r="I154" s="237"/>
      <c r="J154" s="238">
        <f>ROUND(I154*H154,2)</f>
        <v>0</v>
      </c>
      <c r="K154" s="234" t="s">
        <v>144</v>
      </c>
      <c r="L154" s="42"/>
      <c r="M154" s="239" t="s">
        <v>1</v>
      </c>
      <c r="N154" s="240" t="s">
        <v>43</v>
      </c>
      <c r="O154" s="92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3" t="s">
        <v>145</v>
      </c>
      <c r="AT154" s="243" t="s">
        <v>140</v>
      </c>
      <c r="AU154" s="243" t="s">
        <v>87</v>
      </c>
      <c r="AY154" s="16" t="s">
        <v>138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6" t="s">
        <v>85</v>
      </c>
      <c r="BK154" s="143">
        <f>ROUND(I154*H154,2)</f>
        <v>0</v>
      </c>
      <c r="BL154" s="16" t="s">
        <v>145</v>
      </c>
      <c r="BM154" s="243" t="s">
        <v>199</v>
      </c>
    </row>
    <row r="155" spans="1:47" s="2" customFormat="1" ht="12">
      <c r="A155" s="39"/>
      <c r="B155" s="40"/>
      <c r="C155" s="41"/>
      <c r="D155" s="244" t="s">
        <v>147</v>
      </c>
      <c r="E155" s="41"/>
      <c r="F155" s="245" t="s">
        <v>200</v>
      </c>
      <c r="G155" s="41"/>
      <c r="H155" s="41"/>
      <c r="I155" s="246"/>
      <c r="J155" s="41"/>
      <c r="K155" s="41"/>
      <c r="L155" s="42"/>
      <c r="M155" s="247"/>
      <c r="N155" s="24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6" t="s">
        <v>147</v>
      </c>
      <c r="AU155" s="16" t="s">
        <v>87</v>
      </c>
    </row>
    <row r="156" spans="1:47" s="2" customFormat="1" ht="12">
      <c r="A156" s="39"/>
      <c r="B156" s="40"/>
      <c r="C156" s="41"/>
      <c r="D156" s="249" t="s">
        <v>149</v>
      </c>
      <c r="E156" s="41"/>
      <c r="F156" s="250" t="s">
        <v>201</v>
      </c>
      <c r="G156" s="41"/>
      <c r="H156" s="41"/>
      <c r="I156" s="246"/>
      <c r="J156" s="41"/>
      <c r="K156" s="41"/>
      <c r="L156" s="42"/>
      <c r="M156" s="247"/>
      <c r="N156" s="24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6" t="s">
        <v>149</v>
      </c>
      <c r="AU156" s="16" t="s">
        <v>87</v>
      </c>
    </row>
    <row r="157" spans="1:47" s="2" customFormat="1" ht="12">
      <c r="A157" s="39"/>
      <c r="B157" s="40"/>
      <c r="C157" s="41"/>
      <c r="D157" s="244" t="s">
        <v>151</v>
      </c>
      <c r="E157" s="41"/>
      <c r="F157" s="251" t="s">
        <v>195</v>
      </c>
      <c r="G157" s="41"/>
      <c r="H157" s="41"/>
      <c r="I157" s="246"/>
      <c r="J157" s="41"/>
      <c r="K157" s="41"/>
      <c r="L157" s="42"/>
      <c r="M157" s="247"/>
      <c r="N157" s="24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6" t="s">
        <v>151</v>
      </c>
      <c r="AU157" s="16" t="s">
        <v>87</v>
      </c>
    </row>
    <row r="158" spans="1:65" s="2" customFormat="1" ht="33" customHeight="1">
      <c r="A158" s="39"/>
      <c r="B158" s="40"/>
      <c r="C158" s="232" t="s">
        <v>202</v>
      </c>
      <c r="D158" s="232" t="s">
        <v>140</v>
      </c>
      <c r="E158" s="233" t="s">
        <v>203</v>
      </c>
      <c r="F158" s="234" t="s">
        <v>204</v>
      </c>
      <c r="G158" s="235" t="s">
        <v>143</v>
      </c>
      <c r="H158" s="236">
        <v>19</v>
      </c>
      <c r="I158" s="237"/>
      <c r="J158" s="238">
        <f>ROUND(I158*H158,2)</f>
        <v>0</v>
      </c>
      <c r="K158" s="234" t="s">
        <v>144</v>
      </c>
      <c r="L158" s="42"/>
      <c r="M158" s="239" t="s">
        <v>1</v>
      </c>
      <c r="N158" s="240" t="s">
        <v>43</v>
      </c>
      <c r="O158" s="92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3" t="s">
        <v>145</v>
      </c>
      <c r="AT158" s="243" t="s">
        <v>140</v>
      </c>
      <c r="AU158" s="243" t="s">
        <v>87</v>
      </c>
      <c r="AY158" s="16" t="s">
        <v>138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6" t="s">
        <v>85</v>
      </c>
      <c r="BK158" s="143">
        <f>ROUND(I158*H158,2)</f>
        <v>0</v>
      </c>
      <c r="BL158" s="16" t="s">
        <v>145</v>
      </c>
      <c r="BM158" s="243" t="s">
        <v>205</v>
      </c>
    </row>
    <row r="159" spans="1:47" s="2" customFormat="1" ht="12">
      <c r="A159" s="39"/>
      <c r="B159" s="40"/>
      <c r="C159" s="41"/>
      <c r="D159" s="244" t="s">
        <v>147</v>
      </c>
      <c r="E159" s="41"/>
      <c r="F159" s="245" t="s">
        <v>206</v>
      </c>
      <c r="G159" s="41"/>
      <c r="H159" s="41"/>
      <c r="I159" s="246"/>
      <c r="J159" s="41"/>
      <c r="K159" s="41"/>
      <c r="L159" s="42"/>
      <c r="M159" s="247"/>
      <c r="N159" s="24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6" t="s">
        <v>147</v>
      </c>
      <c r="AU159" s="16" t="s">
        <v>87</v>
      </c>
    </row>
    <row r="160" spans="1:47" s="2" customFormat="1" ht="12">
      <c r="A160" s="39"/>
      <c r="B160" s="40"/>
      <c r="C160" s="41"/>
      <c r="D160" s="249" t="s">
        <v>149</v>
      </c>
      <c r="E160" s="41"/>
      <c r="F160" s="250" t="s">
        <v>207</v>
      </c>
      <c r="G160" s="41"/>
      <c r="H160" s="41"/>
      <c r="I160" s="246"/>
      <c r="J160" s="41"/>
      <c r="K160" s="41"/>
      <c r="L160" s="42"/>
      <c r="M160" s="247"/>
      <c r="N160" s="24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6" t="s">
        <v>149</v>
      </c>
      <c r="AU160" s="16" t="s">
        <v>87</v>
      </c>
    </row>
    <row r="161" spans="1:47" s="2" customFormat="1" ht="12">
      <c r="A161" s="39"/>
      <c r="B161" s="40"/>
      <c r="C161" s="41"/>
      <c r="D161" s="244" t="s">
        <v>151</v>
      </c>
      <c r="E161" s="41"/>
      <c r="F161" s="251" t="s">
        <v>195</v>
      </c>
      <c r="G161" s="41"/>
      <c r="H161" s="41"/>
      <c r="I161" s="246"/>
      <c r="J161" s="41"/>
      <c r="K161" s="41"/>
      <c r="L161" s="42"/>
      <c r="M161" s="247"/>
      <c r="N161" s="24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6" t="s">
        <v>151</v>
      </c>
      <c r="AU161" s="16" t="s">
        <v>87</v>
      </c>
    </row>
    <row r="162" spans="1:65" s="2" customFormat="1" ht="24.15" customHeight="1">
      <c r="A162" s="39"/>
      <c r="B162" s="40"/>
      <c r="C162" s="232" t="s">
        <v>208</v>
      </c>
      <c r="D162" s="232" t="s">
        <v>140</v>
      </c>
      <c r="E162" s="233" t="s">
        <v>209</v>
      </c>
      <c r="F162" s="234" t="s">
        <v>210</v>
      </c>
      <c r="G162" s="235" t="s">
        <v>143</v>
      </c>
      <c r="H162" s="236">
        <v>15</v>
      </c>
      <c r="I162" s="237"/>
      <c r="J162" s="238">
        <f>ROUND(I162*H162,2)</f>
        <v>0</v>
      </c>
      <c r="K162" s="234" t="s">
        <v>144</v>
      </c>
      <c r="L162" s="42"/>
      <c r="M162" s="239" t="s">
        <v>1</v>
      </c>
      <c r="N162" s="240" t="s">
        <v>43</v>
      </c>
      <c r="O162" s="92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3" t="s">
        <v>145</v>
      </c>
      <c r="AT162" s="243" t="s">
        <v>140</v>
      </c>
      <c r="AU162" s="243" t="s">
        <v>87</v>
      </c>
      <c r="AY162" s="16" t="s">
        <v>138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85</v>
      </c>
      <c r="BK162" s="143">
        <f>ROUND(I162*H162,2)</f>
        <v>0</v>
      </c>
      <c r="BL162" s="16" t="s">
        <v>145</v>
      </c>
      <c r="BM162" s="243" t="s">
        <v>211</v>
      </c>
    </row>
    <row r="163" spans="1:47" s="2" customFormat="1" ht="12">
      <c r="A163" s="39"/>
      <c r="B163" s="40"/>
      <c r="C163" s="41"/>
      <c r="D163" s="244" t="s">
        <v>147</v>
      </c>
      <c r="E163" s="41"/>
      <c r="F163" s="245" t="s">
        <v>212</v>
      </c>
      <c r="G163" s="41"/>
      <c r="H163" s="41"/>
      <c r="I163" s="246"/>
      <c r="J163" s="41"/>
      <c r="K163" s="41"/>
      <c r="L163" s="42"/>
      <c r="M163" s="247"/>
      <c r="N163" s="24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6" t="s">
        <v>147</v>
      </c>
      <c r="AU163" s="16" t="s">
        <v>87</v>
      </c>
    </row>
    <row r="164" spans="1:47" s="2" customFormat="1" ht="12">
      <c r="A164" s="39"/>
      <c r="B164" s="40"/>
      <c r="C164" s="41"/>
      <c r="D164" s="249" t="s">
        <v>149</v>
      </c>
      <c r="E164" s="41"/>
      <c r="F164" s="250" t="s">
        <v>213</v>
      </c>
      <c r="G164" s="41"/>
      <c r="H164" s="41"/>
      <c r="I164" s="246"/>
      <c r="J164" s="41"/>
      <c r="K164" s="41"/>
      <c r="L164" s="42"/>
      <c r="M164" s="247"/>
      <c r="N164" s="24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6" t="s">
        <v>149</v>
      </c>
      <c r="AU164" s="16" t="s">
        <v>87</v>
      </c>
    </row>
    <row r="165" spans="1:47" s="2" customFormat="1" ht="12">
      <c r="A165" s="39"/>
      <c r="B165" s="40"/>
      <c r="C165" s="41"/>
      <c r="D165" s="244" t="s">
        <v>151</v>
      </c>
      <c r="E165" s="41"/>
      <c r="F165" s="251" t="s">
        <v>195</v>
      </c>
      <c r="G165" s="41"/>
      <c r="H165" s="41"/>
      <c r="I165" s="246"/>
      <c r="J165" s="41"/>
      <c r="K165" s="41"/>
      <c r="L165" s="42"/>
      <c r="M165" s="247"/>
      <c r="N165" s="24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6" t="s">
        <v>151</v>
      </c>
      <c r="AU165" s="16" t="s">
        <v>87</v>
      </c>
    </row>
    <row r="166" spans="1:65" s="2" customFormat="1" ht="37.8" customHeight="1">
      <c r="A166" s="39"/>
      <c r="B166" s="40"/>
      <c r="C166" s="232" t="s">
        <v>214</v>
      </c>
      <c r="D166" s="232" t="s">
        <v>140</v>
      </c>
      <c r="E166" s="233" t="s">
        <v>215</v>
      </c>
      <c r="F166" s="234" t="s">
        <v>216</v>
      </c>
      <c r="G166" s="235" t="s">
        <v>161</v>
      </c>
      <c r="H166" s="236">
        <v>295</v>
      </c>
      <c r="I166" s="237"/>
      <c r="J166" s="238">
        <f>ROUND(I166*H166,2)</f>
        <v>0</v>
      </c>
      <c r="K166" s="234" t="s">
        <v>144</v>
      </c>
      <c r="L166" s="42"/>
      <c r="M166" s="239" t="s">
        <v>1</v>
      </c>
      <c r="N166" s="240" t="s">
        <v>43</v>
      </c>
      <c r="O166" s="92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3" t="s">
        <v>145</v>
      </c>
      <c r="AT166" s="243" t="s">
        <v>140</v>
      </c>
      <c r="AU166" s="243" t="s">
        <v>87</v>
      </c>
      <c r="AY166" s="16" t="s">
        <v>138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85</v>
      </c>
      <c r="BK166" s="143">
        <f>ROUND(I166*H166,2)</f>
        <v>0</v>
      </c>
      <c r="BL166" s="16" t="s">
        <v>145</v>
      </c>
      <c r="BM166" s="243" t="s">
        <v>217</v>
      </c>
    </row>
    <row r="167" spans="1:47" s="2" customFormat="1" ht="12">
      <c r="A167" s="39"/>
      <c r="B167" s="40"/>
      <c r="C167" s="41"/>
      <c r="D167" s="244" t="s">
        <v>147</v>
      </c>
      <c r="E167" s="41"/>
      <c r="F167" s="245" t="s">
        <v>218</v>
      </c>
      <c r="G167" s="41"/>
      <c r="H167" s="41"/>
      <c r="I167" s="246"/>
      <c r="J167" s="41"/>
      <c r="K167" s="41"/>
      <c r="L167" s="42"/>
      <c r="M167" s="247"/>
      <c r="N167" s="24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6" t="s">
        <v>147</v>
      </c>
      <c r="AU167" s="16" t="s">
        <v>87</v>
      </c>
    </row>
    <row r="168" spans="1:47" s="2" customFormat="1" ht="12">
      <c r="A168" s="39"/>
      <c r="B168" s="40"/>
      <c r="C168" s="41"/>
      <c r="D168" s="249" t="s">
        <v>149</v>
      </c>
      <c r="E168" s="41"/>
      <c r="F168" s="250" t="s">
        <v>219</v>
      </c>
      <c r="G168" s="41"/>
      <c r="H168" s="41"/>
      <c r="I168" s="246"/>
      <c r="J168" s="41"/>
      <c r="K168" s="41"/>
      <c r="L168" s="42"/>
      <c r="M168" s="247"/>
      <c r="N168" s="24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6" t="s">
        <v>149</v>
      </c>
      <c r="AU168" s="16" t="s">
        <v>87</v>
      </c>
    </row>
    <row r="169" spans="1:47" s="2" customFormat="1" ht="12">
      <c r="A169" s="39"/>
      <c r="B169" s="40"/>
      <c r="C169" s="41"/>
      <c r="D169" s="244" t="s">
        <v>151</v>
      </c>
      <c r="E169" s="41"/>
      <c r="F169" s="251" t="s">
        <v>220</v>
      </c>
      <c r="G169" s="41"/>
      <c r="H169" s="41"/>
      <c r="I169" s="246"/>
      <c r="J169" s="41"/>
      <c r="K169" s="41"/>
      <c r="L169" s="42"/>
      <c r="M169" s="247"/>
      <c r="N169" s="24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6" t="s">
        <v>151</v>
      </c>
      <c r="AU169" s="16" t="s">
        <v>87</v>
      </c>
    </row>
    <row r="170" spans="1:51" s="13" customFormat="1" ht="12">
      <c r="A170" s="13"/>
      <c r="B170" s="252"/>
      <c r="C170" s="253"/>
      <c r="D170" s="244" t="s">
        <v>180</v>
      </c>
      <c r="E170" s="254" t="s">
        <v>1</v>
      </c>
      <c r="F170" s="255" t="s">
        <v>221</v>
      </c>
      <c r="G170" s="253"/>
      <c r="H170" s="256">
        <v>295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180</v>
      </c>
      <c r="AU170" s="262" t="s">
        <v>87</v>
      </c>
      <c r="AV170" s="13" t="s">
        <v>87</v>
      </c>
      <c r="AW170" s="13" t="s">
        <v>32</v>
      </c>
      <c r="AX170" s="13" t="s">
        <v>85</v>
      </c>
      <c r="AY170" s="262" t="s">
        <v>138</v>
      </c>
    </row>
    <row r="171" spans="1:65" s="2" customFormat="1" ht="37.8" customHeight="1">
      <c r="A171" s="39"/>
      <c r="B171" s="40"/>
      <c r="C171" s="232" t="s">
        <v>222</v>
      </c>
      <c r="D171" s="232" t="s">
        <v>140</v>
      </c>
      <c r="E171" s="233" t="s">
        <v>223</v>
      </c>
      <c r="F171" s="234" t="s">
        <v>224</v>
      </c>
      <c r="G171" s="235" t="s">
        <v>161</v>
      </c>
      <c r="H171" s="236">
        <v>1191</v>
      </c>
      <c r="I171" s="237"/>
      <c r="J171" s="238">
        <f>ROUND(I171*H171,2)</f>
        <v>0</v>
      </c>
      <c r="K171" s="234" t="s">
        <v>144</v>
      </c>
      <c r="L171" s="42"/>
      <c r="M171" s="239" t="s">
        <v>1</v>
      </c>
      <c r="N171" s="240" t="s">
        <v>43</v>
      </c>
      <c r="O171" s="92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3" t="s">
        <v>145</v>
      </c>
      <c r="AT171" s="243" t="s">
        <v>140</v>
      </c>
      <c r="AU171" s="243" t="s">
        <v>87</v>
      </c>
      <c r="AY171" s="16" t="s">
        <v>138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85</v>
      </c>
      <c r="BK171" s="143">
        <f>ROUND(I171*H171,2)</f>
        <v>0</v>
      </c>
      <c r="BL171" s="16" t="s">
        <v>145</v>
      </c>
      <c r="BM171" s="243" t="s">
        <v>225</v>
      </c>
    </row>
    <row r="172" spans="1:47" s="2" customFormat="1" ht="12">
      <c r="A172" s="39"/>
      <c r="B172" s="40"/>
      <c r="C172" s="41"/>
      <c r="D172" s="244" t="s">
        <v>147</v>
      </c>
      <c r="E172" s="41"/>
      <c r="F172" s="245" t="s">
        <v>226</v>
      </c>
      <c r="G172" s="41"/>
      <c r="H172" s="41"/>
      <c r="I172" s="246"/>
      <c r="J172" s="41"/>
      <c r="K172" s="41"/>
      <c r="L172" s="42"/>
      <c r="M172" s="247"/>
      <c r="N172" s="24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6" t="s">
        <v>147</v>
      </c>
      <c r="AU172" s="16" t="s">
        <v>87</v>
      </c>
    </row>
    <row r="173" spans="1:47" s="2" customFormat="1" ht="12">
      <c r="A173" s="39"/>
      <c r="B173" s="40"/>
      <c r="C173" s="41"/>
      <c r="D173" s="249" t="s">
        <v>149</v>
      </c>
      <c r="E173" s="41"/>
      <c r="F173" s="250" t="s">
        <v>227</v>
      </c>
      <c r="G173" s="41"/>
      <c r="H173" s="41"/>
      <c r="I173" s="246"/>
      <c r="J173" s="41"/>
      <c r="K173" s="41"/>
      <c r="L173" s="42"/>
      <c r="M173" s="247"/>
      <c r="N173" s="24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6" t="s">
        <v>149</v>
      </c>
      <c r="AU173" s="16" t="s">
        <v>87</v>
      </c>
    </row>
    <row r="174" spans="1:47" s="2" customFormat="1" ht="12">
      <c r="A174" s="39"/>
      <c r="B174" s="40"/>
      <c r="C174" s="41"/>
      <c r="D174" s="244" t="s">
        <v>151</v>
      </c>
      <c r="E174" s="41"/>
      <c r="F174" s="251" t="s">
        <v>228</v>
      </c>
      <c r="G174" s="41"/>
      <c r="H174" s="41"/>
      <c r="I174" s="246"/>
      <c r="J174" s="41"/>
      <c r="K174" s="41"/>
      <c r="L174" s="42"/>
      <c r="M174" s="247"/>
      <c r="N174" s="248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6" t="s">
        <v>151</v>
      </c>
      <c r="AU174" s="16" t="s">
        <v>87</v>
      </c>
    </row>
    <row r="175" spans="1:65" s="2" customFormat="1" ht="16.5" customHeight="1">
      <c r="A175" s="39"/>
      <c r="B175" s="40"/>
      <c r="C175" s="232" t="s">
        <v>229</v>
      </c>
      <c r="D175" s="232" t="s">
        <v>140</v>
      </c>
      <c r="E175" s="233" t="s">
        <v>230</v>
      </c>
      <c r="F175" s="234" t="s">
        <v>231</v>
      </c>
      <c r="G175" s="235" t="s">
        <v>161</v>
      </c>
      <c r="H175" s="236">
        <v>295</v>
      </c>
      <c r="I175" s="237"/>
      <c r="J175" s="238">
        <f>ROUND(I175*H175,2)</f>
        <v>0</v>
      </c>
      <c r="K175" s="234" t="s">
        <v>144</v>
      </c>
      <c r="L175" s="42"/>
      <c r="M175" s="239" t="s">
        <v>1</v>
      </c>
      <c r="N175" s="240" t="s">
        <v>43</v>
      </c>
      <c r="O175" s="92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3" t="s">
        <v>145</v>
      </c>
      <c r="AT175" s="243" t="s">
        <v>140</v>
      </c>
      <c r="AU175" s="243" t="s">
        <v>87</v>
      </c>
      <c r="AY175" s="16" t="s">
        <v>138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6" t="s">
        <v>85</v>
      </c>
      <c r="BK175" s="143">
        <f>ROUND(I175*H175,2)</f>
        <v>0</v>
      </c>
      <c r="BL175" s="16" t="s">
        <v>145</v>
      </c>
      <c r="BM175" s="243" t="s">
        <v>232</v>
      </c>
    </row>
    <row r="176" spans="1:47" s="2" customFormat="1" ht="12">
      <c r="A176" s="39"/>
      <c r="B176" s="40"/>
      <c r="C176" s="41"/>
      <c r="D176" s="244" t="s">
        <v>147</v>
      </c>
      <c r="E176" s="41"/>
      <c r="F176" s="245" t="s">
        <v>233</v>
      </c>
      <c r="G176" s="41"/>
      <c r="H176" s="41"/>
      <c r="I176" s="246"/>
      <c r="J176" s="41"/>
      <c r="K176" s="41"/>
      <c r="L176" s="42"/>
      <c r="M176" s="247"/>
      <c r="N176" s="24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6" t="s">
        <v>147</v>
      </c>
      <c r="AU176" s="16" t="s">
        <v>87</v>
      </c>
    </row>
    <row r="177" spans="1:47" s="2" customFormat="1" ht="12">
      <c r="A177" s="39"/>
      <c r="B177" s="40"/>
      <c r="C177" s="41"/>
      <c r="D177" s="249" t="s">
        <v>149</v>
      </c>
      <c r="E177" s="41"/>
      <c r="F177" s="250" t="s">
        <v>234</v>
      </c>
      <c r="G177" s="41"/>
      <c r="H177" s="41"/>
      <c r="I177" s="246"/>
      <c r="J177" s="41"/>
      <c r="K177" s="41"/>
      <c r="L177" s="42"/>
      <c r="M177" s="247"/>
      <c r="N177" s="24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6" t="s">
        <v>149</v>
      </c>
      <c r="AU177" s="16" t="s">
        <v>87</v>
      </c>
    </row>
    <row r="178" spans="1:47" s="2" customFormat="1" ht="12">
      <c r="A178" s="39"/>
      <c r="B178" s="40"/>
      <c r="C178" s="41"/>
      <c r="D178" s="244" t="s">
        <v>151</v>
      </c>
      <c r="E178" s="41"/>
      <c r="F178" s="251" t="s">
        <v>235</v>
      </c>
      <c r="G178" s="41"/>
      <c r="H178" s="41"/>
      <c r="I178" s="246"/>
      <c r="J178" s="41"/>
      <c r="K178" s="41"/>
      <c r="L178" s="42"/>
      <c r="M178" s="247"/>
      <c r="N178" s="24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6" t="s">
        <v>151</v>
      </c>
      <c r="AU178" s="16" t="s">
        <v>87</v>
      </c>
    </row>
    <row r="179" spans="1:51" s="13" customFormat="1" ht="12">
      <c r="A179" s="13"/>
      <c r="B179" s="252"/>
      <c r="C179" s="253"/>
      <c r="D179" s="244" t="s">
        <v>180</v>
      </c>
      <c r="E179" s="254" t="s">
        <v>1</v>
      </c>
      <c r="F179" s="255" t="s">
        <v>221</v>
      </c>
      <c r="G179" s="253"/>
      <c r="H179" s="256">
        <v>295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2" t="s">
        <v>180</v>
      </c>
      <c r="AU179" s="262" t="s">
        <v>87</v>
      </c>
      <c r="AV179" s="13" t="s">
        <v>87</v>
      </c>
      <c r="AW179" s="13" t="s">
        <v>32</v>
      </c>
      <c r="AX179" s="13" t="s">
        <v>85</v>
      </c>
      <c r="AY179" s="262" t="s">
        <v>138</v>
      </c>
    </row>
    <row r="180" spans="1:65" s="2" customFormat="1" ht="33" customHeight="1">
      <c r="A180" s="39"/>
      <c r="B180" s="40"/>
      <c r="C180" s="232" t="s">
        <v>236</v>
      </c>
      <c r="D180" s="232" t="s">
        <v>140</v>
      </c>
      <c r="E180" s="233" t="s">
        <v>237</v>
      </c>
      <c r="F180" s="234" t="s">
        <v>238</v>
      </c>
      <c r="G180" s="235" t="s">
        <v>175</v>
      </c>
      <c r="H180" s="236">
        <v>150</v>
      </c>
      <c r="I180" s="237"/>
      <c r="J180" s="238">
        <f>ROUND(I180*H180,2)</f>
        <v>0</v>
      </c>
      <c r="K180" s="234" t="s">
        <v>144</v>
      </c>
      <c r="L180" s="42"/>
      <c r="M180" s="239" t="s">
        <v>1</v>
      </c>
      <c r="N180" s="240" t="s">
        <v>43</v>
      </c>
      <c r="O180" s="92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3" t="s">
        <v>145</v>
      </c>
      <c r="AT180" s="243" t="s">
        <v>140</v>
      </c>
      <c r="AU180" s="243" t="s">
        <v>87</v>
      </c>
      <c r="AY180" s="16" t="s">
        <v>138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6" t="s">
        <v>85</v>
      </c>
      <c r="BK180" s="143">
        <f>ROUND(I180*H180,2)</f>
        <v>0</v>
      </c>
      <c r="BL180" s="16" t="s">
        <v>145</v>
      </c>
      <c r="BM180" s="243" t="s">
        <v>239</v>
      </c>
    </row>
    <row r="181" spans="1:47" s="2" customFormat="1" ht="12">
      <c r="A181" s="39"/>
      <c r="B181" s="40"/>
      <c r="C181" s="41"/>
      <c r="D181" s="244" t="s">
        <v>147</v>
      </c>
      <c r="E181" s="41"/>
      <c r="F181" s="245" t="s">
        <v>240</v>
      </c>
      <c r="G181" s="41"/>
      <c r="H181" s="41"/>
      <c r="I181" s="246"/>
      <c r="J181" s="41"/>
      <c r="K181" s="41"/>
      <c r="L181" s="42"/>
      <c r="M181" s="247"/>
      <c r="N181" s="24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6" t="s">
        <v>147</v>
      </c>
      <c r="AU181" s="16" t="s">
        <v>87</v>
      </c>
    </row>
    <row r="182" spans="1:47" s="2" customFormat="1" ht="12">
      <c r="A182" s="39"/>
      <c r="B182" s="40"/>
      <c r="C182" s="41"/>
      <c r="D182" s="249" t="s">
        <v>149</v>
      </c>
      <c r="E182" s="41"/>
      <c r="F182" s="250" t="s">
        <v>241</v>
      </c>
      <c r="G182" s="41"/>
      <c r="H182" s="41"/>
      <c r="I182" s="246"/>
      <c r="J182" s="41"/>
      <c r="K182" s="41"/>
      <c r="L182" s="42"/>
      <c r="M182" s="247"/>
      <c r="N182" s="24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6" t="s">
        <v>149</v>
      </c>
      <c r="AU182" s="16" t="s">
        <v>87</v>
      </c>
    </row>
    <row r="183" spans="1:47" s="2" customFormat="1" ht="12">
      <c r="A183" s="39"/>
      <c r="B183" s="40"/>
      <c r="C183" s="41"/>
      <c r="D183" s="244" t="s">
        <v>151</v>
      </c>
      <c r="E183" s="41"/>
      <c r="F183" s="251" t="s">
        <v>242</v>
      </c>
      <c r="G183" s="41"/>
      <c r="H183" s="41"/>
      <c r="I183" s="246"/>
      <c r="J183" s="41"/>
      <c r="K183" s="41"/>
      <c r="L183" s="42"/>
      <c r="M183" s="247"/>
      <c r="N183" s="24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6" t="s">
        <v>151</v>
      </c>
      <c r="AU183" s="16" t="s">
        <v>87</v>
      </c>
    </row>
    <row r="184" spans="1:51" s="13" customFormat="1" ht="12">
      <c r="A184" s="13"/>
      <c r="B184" s="252"/>
      <c r="C184" s="253"/>
      <c r="D184" s="244" t="s">
        <v>180</v>
      </c>
      <c r="E184" s="254" t="s">
        <v>1</v>
      </c>
      <c r="F184" s="255" t="s">
        <v>243</v>
      </c>
      <c r="G184" s="253"/>
      <c r="H184" s="256">
        <v>150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2" t="s">
        <v>180</v>
      </c>
      <c r="AU184" s="262" t="s">
        <v>87</v>
      </c>
      <c r="AV184" s="13" t="s">
        <v>87</v>
      </c>
      <c r="AW184" s="13" t="s">
        <v>32</v>
      </c>
      <c r="AX184" s="13" t="s">
        <v>85</v>
      </c>
      <c r="AY184" s="262" t="s">
        <v>138</v>
      </c>
    </row>
    <row r="185" spans="1:65" s="2" customFormat="1" ht="24.15" customHeight="1">
      <c r="A185" s="39"/>
      <c r="B185" s="40"/>
      <c r="C185" s="232" t="s">
        <v>8</v>
      </c>
      <c r="D185" s="232" t="s">
        <v>140</v>
      </c>
      <c r="E185" s="233" t="s">
        <v>244</v>
      </c>
      <c r="F185" s="234" t="s">
        <v>245</v>
      </c>
      <c r="G185" s="235" t="s">
        <v>175</v>
      </c>
      <c r="H185" s="236">
        <v>150</v>
      </c>
      <c r="I185" s="237"/>
      <c r="J185" s="238">
        <f>ROUND(I185*H185,2)</f>
        <v>0</v>
      </c>
      <c r="K185" s="234" t="s">
        <v>144</v>
      </c>
      <c r="L185" s="42"/>
      <c r="M185" s="239" t="s">
        <v>1</v>
      </c>
      <c r="N185" s="240" t="s">
        <v>43</v>
      </c>
      <c r="O185" s="92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3" t="s">
        <v>145</v>
      </c>
      <c r="AT185" s="243" t="s">
        <v>140</v>
      </c>
      <c r="AU185" s="243" t="s">
        <v>87</v>
      </c>
      <c r="AY185" s="16" t="s">
        <v>138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6" t="s">
        <v>85</v>
      </c>
      <c r="BK185" s="143">
        <f>ROUND(I185*H185,2)</f>
        <v>0</v>
      </c>
      <c r="BL185" s="16" t="s">
        <v>145</v>
      </c>
      <c r="BM185" s="243" t="s">
        <v>246</v>
      </c>
    </row>
    <row r="186" spans="1:47" s="2" customFormat="1" ht="12">
      <c r="A186" s="39"/>
      <c r="B186" s="40"/>
      <c r="C186" s="41"/>
      <c r="D186" s="244" t="s">
        <v>147</v>
      </c>
      <c r="E186" s="41"/>
      <c r="F186" s="245" t="s">
        <v>247</v>
      </c>
      <c r="G186" s="41"/>
      <c r="H186" s="41"/>
      <c r="I186" s="246"/>
      <c r="J186" s="41"/>
      <c r="K186" s="41"/>
      <c r="L186" s="42"/>
      <c r="M186" s="247"/>
      <c r="N186" s="24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6" t="s">
        <v>147</v>
      </c>
      <c r="AU186" s="16" t="s">
        <v>87</v>
      </c>
    </row>
    <row r="187" spans="1:47" s="2" customFormat="1" ht="12">
      <c r="A187" s="39"/>
      <c r="B187" s="40"/>
      <c r="C187" s="41"/>
      <c r="D187" s="249" t="s">
        <v>149</v>
      </c>
      <c r="E187" s="41"/>
      <c r="F187" s="250" t="s">
        <v>248</v>
      </c>
      <c r="G187" s="41"/>
      <c r="H187" s="41"/>
      <c r="I187" s="246"/>
      <c r="J187" s="41"/>
      <c r="K187" s="41"/>
      <c r="L187" s="42"/>
      <c r="M187" s="247"/>
      <c r="N187" s="24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6" t="s">
        <v>149</v>
      </c>
      <c r="AU187" s="16" t="s">
        <v>87</v>
      </c>
    </row>
    <row r="188" spans="1:47" s="2" customFormat="1" ht="12">
      <c r="A188" s="39"/>
      <c r="B188" s="40"/>
      <c r="C188" s="41"/>
      <c r="D188" s="244" t="s">
        <v>151</v>
      </c>
      <c r="E188" s="41"/>
      <c r="F188" s="251" t="s">
        <v>249</v>
      </c>
      <c r="G188" s="41"/>
      <c r="H188" s="41"/>
      <c r="I188" s="246"/>
      <c r="J188" s="41"/>
      <c r="K188" s="41"/>
      <c r="L188" s="42"/>
      <c r="M188" s="247"/>
      <c r="N188" s="24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6" t="s">
        <v>151</v>
      </c>
      <c r="AU188" s="16" t="s">
        <v>87</v>
      </c>
    </row>
    <row r="189" spans="1:51" s="13" customFormat="1" ht="12">
      <c r="A189" s="13"/>
      <c r="B189" s="252"/>
      <c r="C189" s="253"/>
      <c r="D189" s="244" t="s">
        <v>180</v>
      </c>
      <c r="E189" s="254" t="s">
        <v>1</v>
      </c>
      <c r="F189" s="255" t="s">
        <v>243</v>
      </c>
      <c r="G189" s="253"/>
      <c r="H189" s="256">
        <v>150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2" t="s">
        <v>180</v>
      </c>
      <c r="AU189" s="262" t="s">
        <v>87</v>
      </c>
      <c r="AV189" s="13" t="s">
        <v>87</v>
      </c>
      <c r="AW189" s="13" t="s">
        <v>32</v>
      </c>
      <c r="AX189" s="13" t="s">
        <v>85</v>
      </c>
      <c r="AY189" s="262" t="s">
        <v>138</v>
      </c>
    </row>
    <row r="190" spans="1:65" s="2" customFormat="1" ht="24.15" customHeight="1">
      <c r="A190" s="39"/>
      <c r="B190" s="40"/>
      <c r="C190" s="232" t="s">
        <v>250</v>
      </c>
      <c r="D190" s="232" t="s">
        <v>140</v>
      </c>
      <c r="E190" s="233" t="s">
        <v>251</v>
      </c>
      <c r="F190" s="234" t="s">
        <v>252</v>
      </c>
      <c r="G190" s="235" t="s">
        <v>175</v>
      </c>
      <c r="H190" s="236">
        <v>700</v>
      </c>
      <c r="I190" s="237"/>
      <c r="J190" s="238">
        <f>ROUND(I190*H190,2)</f>
        <v>0</v>
      </c>
      <c r="K190" s="234" t="s">
        <v>144</v>
      </c>
      <c r="L190" s="42"/>
      <c r="M190" s="239" t="s">
        <v>1</v>
      </c>
      <c r="N190" s="240" t="s">
        <v>43</v>
      </c>
      <c r="O190" s="92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3" t="s">
        <v>145</v>
      </c>
      <c r="AT190" s="243" t="s">
        <v>140</v>
      </c>
      <c r="AU190" s="243" t="s">
        <v>87</v>
      </c>
      <c r="AY190" s="16" t="s">
        <v>138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6" t="s">
        <v>85</v>
      </c>
      <c r="BK190" s="143">
        <f>ROUND(I190*H190,2)</f>
        <v>0</v>
      </c>
      <c r="BL190" s="16" t="s">
        <v>145</v>
      </c>
      <c r="BM190" s="243" t="s">
        <v>253</v>
      </c>
    </row>
    <row r="191" spans="1:47" s="2" customFormat="1" ht="12">
      <c r="A191" s="39"/>
      <c r="B191" s="40"/>
      <c r="C191" s="41"/>
      <c r="D191" s="244" t="s">
        <v>147</v>
      </c>
      <c r="E191" s="41"/>
      <c r="F191" s="245" t="s">
        <v>254</v>
      </c>
      <c r="G191" s="41"/>
      <c r="H191" s="41"/>
      <c r="I191" s="246"/>
      <c r="J191" s="41"/>
      <c r="K191" s="41"/>
      <c r="L191" s="42"/>
      <c r="M191" s="247"/>
      <c r="N191" s="24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6" t="s">
        <v>147</v>
      </c>
      <c r="AU191" s="16" t="s">
        <v>87</v>
      </c>
    </row>
    <row r="192" spans="1:47" s="2" customFormat="1" ht="12">
      <c r="A192" s="39"/>
      <c r="B192" s="40"/>
      <c r="C192" s="41"/>
      <c r="D192" s="249" t="s">
        <v>149</v>
      </c>
      <c r="E192" s="41"/>
      <c r="F192" s="250" t="s">
        <v>255</v>
      </c>
      <c r="G192" s="41"/>
      <c r="H192" s="41"/>
      <c r="I192" s="246"/>
      <c r="J192" s="41"/>
      <c r="K192" s="41"/>
      <c r="L192" s="42"/>
      <c r="M192" s="247"/>
      <c r="N192" s="24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6" t="s">
        <v>149</v>
      </c>
      <c r="AU192" s="16" t="s">
        <v>87</v>
      </c>
    </row>
    <row r="193" spans="1:47" s="2" customFormat="1" ht="12">
      <c r="A193" s="39"/>
      <c r="B193" s="40"/>
      <c r="C193" s="41"/>
      <c r="D193" s="244" t="s">
        <v>151</v>
      </c>
      <c r="E193" s="41"/>
      <c r="F193" s="251" t="s">
        <v>249</v>
      </c>
      <c r="G193" s="41"/>
      <c r="H193" s="41"/>
      <c r="I193" s="246"/>
      <c r="J193" s="41"/>
      <c r="K193" s="41"/>
      <c r="L193" s="42"/>
      <c r="M193" s="247"/>
      <c r="N193" s="24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6" t="s">
        <v>151</v>
      </c>
      <c r="AU193" s="16" t="s">
        <v>87</v>
      </c>
    </row>
    <row r="194" spans="1:51" s="13" customFormat="1" ht="12">
      <c r="A194" s="13"/>
      <c r="B194" s="252"/>
      <c r="C194" s="253"/>
      <c r="D194" s="244" t="s">
        <v>180</v>
      </c>
      <c r="E194" s="254" t="s">
        <v>1</v>
      </c>
      <c r="F194" s="255" t="s">
        <v>256</v>
      </c>
      <c r="G194" s="253"/>
      <c r="H194" s="256">
        <v>700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2" t="s">
        <v>180</v>
      </c>
      <c r="AU194" s="262" t="s">
        <v>87</v>
      </c>
      <c r="AV194" s="13" t="s">
        <v>87</v>
      </c>
      <c r="AW194" s="13" t="s">
        <v>32</v>
      </c>
      <c r="AX194" s="13" t="s">
        <v>85</v>
      </c>
      <c r="AY194" s="262" t="s">
        <v>138</v>
      </c>
    </row>
    <row r="195" spans="1:65" s="2" customFormat="1" ht="16.5" customHeight="1">
      <c r="A195" s="39"/>
      <c r="B195" s="40"/>
      <c r="C195" s="263" t="s">
        <v>257</v>
      </c>
      <c r="D195" s="263" t="s">
        <v>258</v>
      </c>
      <c r="E195" s="264" t="s">
        <v>259</v>
      </c>
      <c r="F195" s="265" t="s">
        <v>260</v>
      </c>
      <c r="G195" s="266" t="s">
        <v>261</v>
      </c>
      <c r="H195" s="267">
        <v>21.25</v>
      </c>
      <c r="I195" s="268"/>
      <c r="J195" s="269">
        <f>ROUND(I195*H195,2)</f>
        <v>0</v>
      </c>
      <c r="K195" s="265" t="s">
        <v>144</v>
      </c>
      <c r="L195" s="270"/>
      <c r="M195" s="271" t="s">
        <v>1</v>
      </c>
      <c r="N195" s="272" t="s">
        <v>43</v>
      </c>
      <c r="O195" s="92"/>
      <c r="P195" s="241">
        <f>O195*H195</f>
        <v>0</v>
      </c>
      <c r="Q195" s="241">
        <v>0.001</v>
      </c>
      <c r="R195" s="241">
        <f>Q195*H195</f>
        <v>0.02125</v>
      </c>
      <c r="S195" s="241">
        <v>0</v>
      </c>
      <c r="T195" s="24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3" t="s">
        <v>196</v>
      </c>
      <c r="AT195" s="243" t="s">
        <v>258</v>
      </c>
      <c r="AU195" s="243" t="s">
        <v>87</v>
      </c>
      <c r="AY195" s="16" t="s">
        <v>138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6" t="s">
        <v>85</v>
      </c>
      <c r="BK195" s="143">
        <f>ROUND(I195*H195,2)</f>
        <v>0</v>
      </c>
      <c r="BL195" s="16" t="s">
        <v>145</v>
      </c>
      <c r="BM195" s="243" t="s">
        <v>262</v>
      </c>
    </row>
    <row r="196" spans="1:47" s="2" customFormat="1" ht="12">
      <c r="A196" s="39"/>
      <c r="B196" s="40"/>
      <c r="C196" s="41"/>
      <c r="D196" s="244" t="s">
        <v>147</v>
      </c>
      <c r="E196" s="41"/>
      <c r="F196" s="245" t="s">
        <v>260</v>
      </c>
      <c r="G196" s="41"/>
      <c r="H196" s="41"/>
      <c r="I196" s="246"/>
      <c r="J196" s="41"/>
      <c r="K196" s="41"/>
      <c r="L196" s="42"/>
      <c r="M196" s="247"/>
      <c r="N196" s="24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6" t="s">
        <v>147</v>
      </c>
      <c r="AU196" s="16" t="s">
        <v>87</v>
      </c>
    </row>
    <row r="197" spans="1:51" s="13" customFormat="1" ht="12">
      <c r="A197" s="13"/>
      <c r="B197" s="252"/>
      <c r="C197" s="253"/>
      <c r="D197" s="244" t="s">
        <v>180</v>
      </c>
      <c r="E197" s="254" t="s">
        <v>1</v>
      </c>
      <c r="F197" s="255" t="s">
        <v>263</v>
      </c>
      <c r="G197" s="253"/>
      <c r="H197" s="256">
        <v>850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2" t="s">
        <v>180</v>
      </c>
      <c r="AU197" s="262" t="s">
        <v>87</v>
      </c>
      <c r="AV197" s="13" t="s">
        <v>87</v>
      </c>
      <c r="AW197" s="13" t="s">
        <v>32</v>
      </c>
      <c r="AX197" s="13" t="s">
        <v>85</v>
      </c>
      <c r="AY197" s="262" t="s">
        <v>138</v>
      </c>
    </row>
    <row r="198" spans="1:51" s="13" customFormat="1" ht="12">
      <c r="A198" s="13"/>
      <c r="B198" s="252"/>
      <c r="C198" s="253"/>
      <c r="D198" s="244" t="s">
        <v>180</v>
      </c>
      <c r="E198" s="253"/>
      <c r="F198" s="255" t="s">
        <v>264</v>
      </c>
      <c r="G198" s="253"/>
      <c r="H198" s="256">
        <v>21.25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2" t="s">
        <v>180</v>
      </c>
      <c r="AU198" s="262" t="s">
        <v>87</v>
      </c>
      <c r="AV198" s="13" t="s">
        <v>87</v>
      </c>
      <c r="AW198" s="13" t="s">
        <v>4</v>
      </c>
      <c r="AX198" s="13" t="s">
        <v>85</v>
      </c>
      <c r="AY198" s="262" t="s">
        <v>138</v>
      </c>
    </row>
    <row r="199" spans="1:65" s="2" customFormat="1" ht="16.5" customHeight="1">
      <c r="A199" s="39"/>
      <c r="B199" s="40"/>
      <c r="C199" s="232" t="s">
        <v>265</v>
      </c>
      <c r="D199" s="232" t="s">
        <v>140</v>
      </c>
      <c r="E199" s="233" t="s">
        <v>266</v>
      </c>
      <c r="F199" s="234" t="s">
        <v>267</v>
      </c>
      <c r="G199" s="235" t="s">
        <v>175</v>
      </c>
      <c r="H199" s="236">
        <v>1540</v>
      </c>
      <c r="I199" s="237"/>
      <c r="J199" s="238">
        <f>ROUND(I199*H199,2)</f>
        <v>0</v>
      </c>
      <c r="K199" s="234" t="s">
        <v>144</v>
      </c>
      <c r="L199" s="42"/>
      <c r="M199" s="239" t="s">
        <v>1</v>
      </c>
      <c r="N199" s="240" t="s">
        <v>43</v>
      </c>
      <c r="O199" s="92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3" t="s">
        <v>145</v>
      </c>
      <c r="AT199" s="243" t="s">
        <v>140</v>
      </c>
      <c r="AU199" s="243" t="s">
        <v>87</v>
      </c>
      <c r="AY199" s="16" t="s">
        <v>138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6" t="s">
        <v>85</v>
      </c>
      <c r="BK199" s="143">
        <f>ROUND(I199*H199,2)</f>
        <v>0</v>
      </c>
      <c r="BL199" s="16" t="s">
        <v>145</v>
      </c>
      <c r="BM199" s="243" t="s">
        <v>268</v>
      </c>
    </row>
    <row r="200" spans="1:47" s="2" customFormat="1" ht="12">
      <c r="A200" s="39"/>
      <c r="B200" s="40"/>
      <c r="C200" s="41"/>
      <c r="D200" s="244" t="s">
        <v>147</v>
      </c>
      <c r="E200" s="41"/>
      <c r="F200" s="245" t="s">
        <v>269</v>
      </c>
      <c r="G200" s="41"/>
      <c r="H200" s="41"/>
      <c r="I200" s="246"/>
      <c r="J200" s="41"/>
      <c r="K200" s="41"/>
      <c r="L200" s="42"/>
      <c r="M200" s="247"/>
      <c r="N200" s="24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6" t="s">
        <v>147</v>
      </c>
      <c r="AU200" s="16" t="s">
        <v>87</v>
      </c>
    </row>
    <row r="201" spans="1:47" s="2" customFormat="1" ht="12">
      <c r="A201" s="39"/>
      <c r="B201" s="40"/>
      <c r="C201" s="41"/>
      <c r="D201" s="249" t="s">
        <v>149</v>
      </c>
      <c r="E201" s="41"/>
      <c r="F201" s="250" t="s">
        <v>270</v>
      </c>
      <c r="G201" s="41"/>
      <c r="H201" s="41"/>
      <c r="I201" s="246"/>
      <c r="J201" s="41"/>
      <c r="K201" s="41"/>
      <c r="L201" s="42"/>
      <c r="M201" s="247"/>
      <c r="N201" s="248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6" t="s">
        <v>149</v>
      </c>
      <c r="AU201" s="16" t="s">
        <v>87</v>
      </c>
    </row>
    <row r="202" spans="1:47" s="2" customFormat="1" ht="12">
      <c r="A202" s="39"/>
      <c r="B202" s="40"/>
      <c r="C202" s="41"/>
      <c r="D202" s="244" t="s">
        <v>151</v>
      </c>
      <c r="E202" s="41"/>
      <c r="F202" s="251" t="s">
        <v>271</v>
      </c>
      <c r="G202" s="41"/>
      <c r="H202" s="41"/>
      <c r="I202" s="246"/>
      <c r="J202" s="41"/>
      <c r="K202" s="41"/>
      <c r="L202" s="42"/>
      <c r="M202" s="247"/>
      <c r="N202" s="24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6" t="s">
        <v>151</v>
      </c>
      <c r="AU202" s="16" t="s">
        <v>87</v>
      </c>
    </row>
    <row r="203" spans="1:65" s="2" customFormat="1" ht="24.15" customHeight="1">
      <c r="A203" s="39"/>
      <c r="B203" s="40"/>
      <c r="C203" s="232" t="s">
        <v>272</v>
      </c>
      <c r="D203" s="232" t="s">
        <v>140</v>
      </c>
      <c r="E203" s="233" t="s">
        <v>273</v>
      </c>
      <c r="F203" s="234" t="s">
        <v>274</v>
      </c>
      <c r="G203" s="235" t="s">
        <v>175</v>
      </c>
      <c r="H203" s="236">
        <v>340</v>
      </c>
      <c r="I203" s="237"/>
      <c r="J203" s="238">
        <f>ROUND(I203*H203,2)</f>
        <v>0</v>
      </c>
      <c r="K203" s="234" t="s">
        <v>144</v>
      </c>
      <c r="L203" s="42"/>
      <c r="M203" s="239" t="s">
        <v>1</v>
      </c>
      <c r="N203" s="240" t="s">
        <v>43</v>
      </c>
      <c r="O203" s="92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3" t="s">
        <v>145</v>
      </c>
      <c r="AT203" s="243" t="s">
        <v>140</v>
      </c>
      <c r="AU203" s="243" t="s">
        <v>87</v>
      </c>
      <c r="AY203" s="16" t="s">
        <v>138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6" t="s">
        <v>85</v>
      </c>
      <c r="BK203" s="143">
        <f>ROUND(I203*H203,2)</f>
        <v>0</v>
      </c>
      <c r="BL203" s="16" t="s">
        <v>145</v>
      </c>
      <c r="BM203" s="243" t="s">
        <v>275</v>
      </c>
    </row>
    <row r="204" spans="1:47" s="2" customFormat="1" ht="12">
      <c r="A204" s="39"/>
      <c r="B204" s="40"/>
      <c r="C204" s="41"/>
      <c r="D204" s="244" t="s">
        <v>147</v>
      </c>
      <c r="E204" s="41"/>
      <c r="F204" s="245" t="s">
        <v>276</v>
      </c>
      <c r="G204" s="41"/>
      <c r="H204" s="41"/>
      <c r="I204" s="246"/>
      <c r="J204" s="41"/>
      <c r="K204" s="41"/>
      <c r="L204" s="42"/>
      <c r="M204" s="247"/>
      <c r="N204" s="24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6" t="s">
        <v>147</v>
      </c>
      <c r="AU204" s="16" t="s">
        <v>87</v>
      </c>
    </row>
    <row r="205" spans="1:47" s="2" customFormat="1" ht="12">
      <c r="A205" s="39"/>
      <c r="B205" s="40"/>
      <c r="C205" s="41"/>
      <c r="D205" s="249" t="s">
        <v>149</v>
      </c>
      <c r="E205" s="41"/>
      <c r="F205" s="250" t="s">
        <v>277</v>
      </c>
      <c r="G205" s="41"/>
      <c r="H205" s="41"/>
      <c r="I205" s="246"/>
      <c r="J205" s="41"/>
      <c r="K205" s="41"/>
      <c r="L205" s="42"/>
      <c r="M205" s="247"/>
      <c r="N205" s="248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6" t="s">
        <v>149</v>
      </c>
      <c r="AU205" s="16" t="s">
        <v>87</v>
      </c>
    </row>
    <row r="206" spans="1:47" s="2" customFormat="1" ht="12">
      <c r="A206" s="39"/>
      <c r="B206" s="40"/>
      <c r="C206" s="41"/>
      <c r="D206" s="244" t="s">
        <v>151</v>
      </c>
      <c r="E206" s="41"/>
      <c r="F206" s="251" t="s">
        <v>242</v>
      </c>
      <c r="G206" s="41"/>
      <c r="H206" s="41"/>
      <c r="I206" s="246"/>
      <c r="J206" s="41"/>
      <c r="K206" s="41"/>
      <c r="L206" s="42"/>
      <c r="M206" s="247"/>
      <c r="N206" s="24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6" t="s">
        <v>151</v>
      </c>
      <c r="AU206" s="16" t="s">
        <v>87</v>
      </c>
    </row>
    <row r="207" spans="1:51" s="13" customFormat="1" ht="12">
      <c r="A207" s="13"/>
      <c r="B207" s="252"/>
      <c r="C207" s="253"/>
      <c r="D207" s="244" t="s">
        <v>180</v>
      </c>
      <c r="E207" s="254" t="s">
        <v>1</v>
      </c>
      <c r="F207" s="255" t="s">
        <v>278</v>
      </c>
      <c r="G207" s="253"/>
      <c r="H207" s="256">
        <v>340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2" t="s">
        <v>180</v>
      </c>
      <c r="AU207" s="262" t="s">
        <v>87</v>
      </c>
      <c r="AV207" s="13" t="s">
        <v>87</v>
      </c>
      <c r="AW207" s="13" t="s">
        <v>32</v>
      </c>
      <c r="AX207" s="13" t="s">
        <v>85</v>
      </c>
      <c r="AY207" s="262" t="s">
        <v>138</v>
      </c>
    </row>
    <row r="208" spans="1:63" s="12" customFormat="1" ht="22.8" customHeight="1">
      <c r="A208" s="12"/>
      <c r="B208" s="216"/>
      <c r="C208" s="217"/>
      <c r="D208" s="218" t="s">
        <v>77</v>
      </c>
      <c r="E208" s="230" t="s">
        <v>87</v>
      </c>
      <c r="F208" s="230" t="s">
        <v>279</v>
      </c>
      <c r="G208" s="217"/>
      <c r="H208" s="217"/>
      <c r="I208" s="220"/>
      <c r="J208" s="231">
        <f>BK208</f>
        <v>0</v>
      </c>
      <c r="K208" s="217"/>
      <c r="L208" s="222"/>
      <c r="M208" s="223"/>
      <c r="N208" s="224"/>
      <c r="O208" s="224"/>
      <c r="P208" s="225">
        <f>SUM(P209:P214)</f>
        <v>0</v>
      </c>
      <c r="Q208" s="224"/>
      <c r="R208" s="225">
        <f>SUM(R209:R214)</f>
        <v>8.289000000000001</v>
      </c>
      <c r="S208" s="224"/>
      <c r="T208" s="226">
        <f>SUM(T209:T214)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7" t="s">
        <v>85</v>
      </c>
      <c r="AT208" s="228" t="s">
        <v>77</v>
      </c>
      <c r="AU208" s="228" t="s">
        <v>85</v>
      </c>
      <c r="AY208" s="227" t="s">
        <v>138</v>
      </c>
      <c r="BK208" s="229">
        <f>SUM(BK209:BK214)</f>
        <v>0</v>
      </c>
    </row>
    <row r="209" spans="1:65" s="2" customFormat="1" ht="24.15" customHeight="1">
      <c r="A209" s="39"/>
      <c r="B209" s="40"/>
      <c r="C209" s="232" t="s">
        <v>280</v>
      </c>
      <c r="D209" s="232" t="s">
        <v>140</v>
      </c>
      <c r="E209" s="233" t="s">
        <v>281</v>
      </c>
      <c r="F209" s="234" t="s">
        <v>282</v>
      </c>
      <c r="G209" s="235" t="s">
        <v>175</v>
      </c>
      <c r="H209" s="236">
        <v>18</v>
      </c>
      <c r="I209" s="237"/>
      <c r="J209" s="238">
        <f>ROUND(I209*H209,2)</f>
        <v>0</v>
      </c>
      <c r="K209" s="234" t="s">
        <v>144</v>
      </c>
      <c r="L209" s="42"/>
      <c r="M209" s="239" t="s">
        <v>1</v>
      </c>
      <c r="N209" s="240" t="s">
        <v>43</v>
      </c>
      <c r="O209" s="92"/>
      <c r="P209" s="241">
        <f>O209*H209</f>
        <v>0</v>
      </c>
      <c r="Q209" s="241">
        <v>0.108</v>
      </c>
      <c r="R209" s="241">
        <f>Q209*H209</f>
        <v>1.944</v>
      </c>
      <c r="S209" s="241">
        <v>0</v>
      </c>
      <c r="T209" s="242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3" t="s">
        <v>145</v>
      </c>
      <c r="AT209" s="243" t="s">
        <v>140</v>
      </c>
      <c r="AU209" s="243" t="s">
        <v>87</v>
      </c>
      <c r="AY209" s="16" t="s">
        <v>138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6" t="s">
        <v>85</v>
      </c>
      <c r="BK209" s="143">
        <f>ROUND(I209*H209,2)</f>
        <v>0</v>
      </c>
      <c r="BL209" s="16" t="s">
        <v>145</v>
      </c>
      <c r="BM209" s="243" t="s">
        <v>283</v>
      </c>
    </row>
    <row r="210" spans="1:47" s="2" customFormat="1" ht="12">
      <c r="A210" s="39"/>
      <c r="B210" s="40"/>
      <c r="C210" s="41"/>
      <c r="D210" s="244" t="s">
        <v>147</v>
      </c>
      <c r="E210" s="41"/>
      <c r="F210" s="245" t="s">
        <v>284</v>
      </c>
      <c r="G210" s="41"/>
      <c r="H210" s="41"/>
      <c r="I210" s="246"/>
      <c r="J210" s="41"/>
      <c r="K210" s="41"/>
      <c r="L210" s="42"/>
      <c r="M210" s="247"/>
      <c r="N210" s="24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6" t="s">
        <v>147</v>
      </c>
      <c r="AU210" s="16" t="s">
        <v>87</v>
      </c>
    </row>
    <row r="211" spans="1:47" s="2" customFormat="1" ht="12">
      <c r="A211" s="39"/>
      <c r="B211" s="40"/>
      <c r="C211" s="41"/>
      <c r="D211" s="249" t="s">
        <v>149</v>
      </c>
      <c r="E211" s="41"/>
      <c r="F211" s="250" t="s">
        <v>285</v>
      </c>
      <c r="G211" s="41"/>
      <c r="H211" s="41"/>
      <c r="I211" s="246"/>
      <c r="J211" s="41"/>
      <c r="K211" s="41"/>
      <c r="L211" s="42"/>
      <c r="M211" s="247"/>
      <c r="N211" s="248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6" t="s">
        <v>149</v>
      </c>
      <c r="AU211" s="16" t="s">
        <v>87</v>
      </c>
    </row>
    <row r="212" spans="1:47" s="2" customFormat="1" ht="12">
      <c r="A212" s="39"/>
      <c r="B212" s="40"/>
      <c r="C212" s="41"/>
      <c r="D212" s="244" t="s">
        <v>151</v>
      </c>
      <c r="E212" s="41"/>
      <c r="F212" s="251" t="s">
        <v>286</v>
      </c>
      <c r="G212" s="41"/>
      <c r="H212" s="41"/>
      <c r="I212" s="246"/>
      <c r="J212" s="41"/>
      <c r="K212" s="41"/>
      <c r="L212" s="42"/>
      <c r="M212" s="247"/>
      <c r="N212" s="24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6" t="s">
        <v>151</v>
      </c>
      <c r="AU212" s="16" t="s">
        <v>87</v>
      </c>
    </row>
    <row r="213" spans="1:65" s="2" customFormat="1" ht="16.5" customHeight="1">
      <c r="A213" s="39"/>
      <c r="B213" s="40"/>
      <c r="C213" s="263" t="s">
        <v>7</v>
      </c>
      <c r="D213" s="263" t="s">
        <v>258</v>
      </c>
      <c r="E213" s="264" t="s">
        <v>287</v>
      </c>
      <c r="F213" s="265" t="s">
        <v>288</v>
      </c>
      <c r="G213" s="266" t="s">
        <v>143</v>
      </c>
      <c r="H213" s="267">
        <v>3</v>
      </c>
      <c r="I213" s="268"/>
      <c r="J213" s="269">
        <f>ROUND(I213*H213,2)</f>
        <v>0</v>
      </c>
      <c r="K213" s="265" t="s">
        <v>144</v>
      </c>
      <c r="L213" s="270"/>
      <c r="M213" s="271" t="s">
        <v>1</v>
      </c>
      <c r="N213" s="272" t="s">
        <v>43</v>
      </c>
      <c r="O213" s="92"/>
      <c r="P213" s="241">
        <f>O213*H213</f>
        <v>0</v>
      </c>
      <c r="Q213" s="241">
        <v>2.115</v>
      </c>
      <c r="R213" s="241">
        <f>Q213*H213</f>
        <v>6.345000000000001</v>
      </c>
      <c r="S213" s="241">
        <v>0</v>
      </c>
      <c r="T213" s="242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3" t="s">
        <v>196</v>
      </c>
      <c r="AT213" s="243" t="s">
        <v>258</v>
      </c>
      <c r="AU213" s="243" t="s">
        <v>87</v>
      </c>
      <c r="AY213" s="16" t="s">
        <v>138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6" t="s">
        <v>85</v>
      </c>
      <c r="BK213" s="143">
        <f>ROUND(I213*H213,2)</f>
        <v>0</v>
      </c>
      <c r="BL213" s="16" t="s">
        <v>145</v>
      </c>
      <c r="BM213" s="243" t="s">
        <v>289</v>
      </c>
    </row>
    <row r="214" spans="1:47" s="2" customFormat="1" ht="12">
      <c r="A214" s="39"/>
      <c r="B214" s="40"/>
      <c r="C214" s="41"/>
      <c r="D214" s="244" t="s">
        <v>147</v>
      </c>
      <c r="E214" s="41"/>
      <c r="F214" s="245" t="s">
        <v>288</v>
      </c>
      <c r="G214" s="41"/>
      <c r="H214" s="41"/>
      <c r="I214" s="246"/>
      <c r="J214" s="41"/>
      <c r="K214" s="41"/>
      <c r="L214" s="42"/>
      <c r="M214" s="247"/>
      <c r="N214" s="24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6" t="s">
        <v>147</v>
      </c>
      <c r="AU214" s="16" t="s">
        <v>87</v>
      </c>
    </row>
    <row r="215" spans="1:63" s="12" customFormat="1" ht="22.8" customHeight="1">
      <c r="A215" s="12"/>
      <c r="B215" s="216"/>
      <c r="C215" s="217"/>
      <c r="D215" s="218" t="s">
        <v>77</v>
      </c>
      <c r="E215" s="230" t="s">
        <v>145</v>
      </c>
      <c r="F215" s="230" t="s">
        <v>290</v>
      </c>
      <c r="G215" s="217"/>
      <c r="H215" s="217"/>
      <c r="I215" s="220"/>
      <c r="J215" s="231">
        <f>BK215</f>
        <v>0</v>
      </c>
      <c r="K215" s="217"/>
      <c r="L215" s="222"/>
      <c r="M215" s="223"/>
      <c r="N215" s="224"/>
      <c r="O215" s="224"/>
      <c r="P215" s="225">
        <f>SUM(P216:P228)</f>
        <v>0</v>
      </c>
      <c r="Q215" s="224"/>
      <c r="R215" s="225">
        <f>SUM(R216:R228)</f>
        <v>1781.73168</v>
      </c>
      <c r="S215" s="224"/>
      <c r="T215" s="226">
        <f>SUM(T216:T228)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7" t="s">
        <v>85</v>
      </c>
      <c r="AT215" s="228" t="s">
        <v>77</v>
      </c>
      <c r="AU215" s="228" t="s">
        <v>85</v>
      </c>
      <c r="AY215" s="227" t="s">
        <v>138</v>
      </c>
      <c r="BK215" s="229">
        <f>SUM(BK216:BK228)</f>
        <v>0</v>
      </c>
    </row>
    <row r="216" spans="1:65" s="2" customFormat="1" ht="24.15" customHeight="1">
      <c r="A216" s="39"/>
      <c r="B216" s="40"/>
      <c r="C216" s="232" t="s">
        <v>291</v>
      </c>
      <c r="D216" s="232" t="s">
        <v>140</v>
      </c>
      <c r="E216" s="233" t="s">
        <v>292</v>
      </c>
      <c r="F216" s="234" t="s">
        <v>293</v>
      </c>
      <c r="G216" s="235" t="s">
        <v>161</v>
      </c>
      <c r="H216" s="236">
        <v>150</v>
      </c>
      <c r="I216" s="237"/>
      <c r="J216" s="238">
        <f>ROUND(I216*H216,2)</f>
        <v>0</v>
      </c>
      <c r="K216" s="234" t="s">
        <v>144</v>
      </c>
      <c r="L216" s="42"/>
      <c r="M216" s="239" t="s">
        <v>1</v>
      </c>
      <c r="N216" s="240" t="s">
        <v>43</v>
      </c>
      <c r="O216" s="92"/>
      <c r="P216" s="241">
        <f>O216*H216</f>
        <v>0</v>
      </c>
      <c r="Q216" s="241">
        <v>1.89</v>
      </c>
      <c r="R216" s="241">
        <f>Q216*H216</f>
        <v>283.5</v>
      </c>
      <c r="S216" s="241">
        <v>0</v>
      </c>
      <c r="T216" s="242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3" t="s">
        <v>145</v>
      </c>
      <c r="AT216" s="243" t="s">
        <v>140</v>
      </c>
      <c r="AU216" s="243" t="s">
        <v>87</v>
      </c>
      <c r="AY216" s="16" t="s">
        <v>138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6" t="s">
        <v>85</v>
      </c>
      <c r="BK216" s="143">
        <f>ROUND(I216*H216,2)</f>
        <v>0</v>
      </c>
      <c r="BL216" s="16" t="s">
        <v>145</v>
      </c>
      <c r="BM216" s="243" t="s">
        <v>294</v>
      </c>
    </row>
    <row r="217" spans="1:47" s="2" customFormat="1" ht="12">
      <c r="A217" s="39"/>
      <c r="B217" s="40"/>
      <c r="C217" s="41"/>
      <c r="D217" s="244" t="s">
        <v>147</v>
      </c>
      <c r="E217" s="41"/>
      <c r="F217" s="245" t="s">
        <v>295</v>
      </c>
      <c r="G217" s="41"/>
      <c r="H217" s="41"/>
      <c r="I217" s="246"/>
      <c r="J217" s="41"/>
      <c r="K217" s="41"/>
      <c r="L217" s="42"/>
      <c r="M217" s="247"/>
      <c r="N217" s="24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6" t="s">
        <v>147</v>
      </c>
      <c r="AU217" s="16" t="s">
        <v>87</v>
      </c>
    </row>
    <row r="218" spans="1:47" s="2" customFormat="1" ht="12">
      <c r="A218" s="39"/>
      <c r="B218" s="40"/>
      <c r="C218" s="41"/>
      <c r="D218" s="249" t="s">
        <v>149</v>
      </c>
      <c r="E218" s="41"/>
      <c r="F218" s="250" t="s">
        <v>296</v>
      </c>
      <c r="G218" s="41"/>
      <c r="H218" s="41"/>
      <c r="I218" s="246"/>
      <c r="J218" s="41"/>
      <c r="K218" s="41"/>
      <c r="L218" s="42"/>
      <c r="M218" s="247"/>
      <c r="N218" s="24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6" t="s">
        <v>149</v>
      </c>
      <c r="AU218" s="16" t="s">
        <v>87</v>
      </c>
    </row>
    <row r="219" spans="1:47" s="2" customFormat="1" ht="12">
      <c r="A219" s="39"/>
      <c r="B219" s="40"/>
      <c r="C219" s="41"/>
      <c r="D219" s="244" t="s">
        <v>151</v>
      </c>
      <c r="E219" s="41"/>
      <c r="F219" s="251" t="s">
        <v>297</v>
      </c>
      <c r="G219" s="41"/>
      <c r="H219" s="41"/>
      <c r="I219" s="246"/>
      <c r="J219" s="41"/>
      <c r="K219" s="41"/>
      <c r="L219" s="42"/>
      <c r="M219" s="247"/>
      <c r="N219" s="24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6" t="s">
        <v>151</v>
      </c>
      <c r="AU219" s="16" t="s">
        <v>87</v>
      </c>
    </row>
    <row r="220" spans="1:65" s="2" customFormat="1" ht="24.15" customHeight="1">
      <c r="A220" s="39"/>
      <c r="B220" s="40"/>
      <c r="C220" s="232" t="s">
        <v>298</v>
      </c>
      <c r="D220" s="232" t="s">
        <v>140</v>
      </c>
      <c r="E220" s="233" t="s">
        <v>299</v>
      </c>
      <c r="F220" s="234" t="s">
        <v>300</v>
      </c>
      <c r="G220" s="235" t="s">
        <v>161</v>
      </c>
      <c r="H220" s="236">
        <v>121</v>
      </c>
      <c r="I220" s="237"/>
      <c r="J220" s="238">
        <f>ROUND(I220*H220,2)</f>
        <v>0</v>
      </c>
      <c r="K220" s="234" t="s">
        <v>144</v>
      </c>
      <c r="L220" s="42"/>
      <c r="M220" s="239" t="s">
        <v>1</v>
      </c>
      <c r="N220" s="240" t="s">
        <v>43</v>
      </c>
      <c r="O220" s="92"/>
      <c r="P220" s="241">
        <f>O220*H220</f>
        <v>0</v>
      </c>
      <c r="Q220" s="241">
        <v>2.13408</v>
      </c>
      <c r="R220" s="241">
        <f>Q220*H220</f>
        <v>258.22368</v>
      </c>
      <c r="S220" s="241">
        <v>0</v>
      </c>
      <c r="T220" s="242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3" t="s">
        <v>145</v>
      </c>
      <c r="AT220" s="243" t="s">
        <v>140</v>
      </c>
      <c r="AU220" s="243" t="s">
        <v>87</v>
      </c>
      <c r="AY220" s="16" t="s">
        <v>138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6" t="s">
        <v>85</v>
      </c>
      <c r="BK220" s="143">
        <f>ROUND(I220*H220,2)</f>
        <v>0</v>
      </c>
      <c r="BL220" s="16" t="s">
        <v>145</v>
      </c>
      <c r="BM220" s="243" t="s">
        <v>301</v>
      </c>
    </row>
    <row r="221" spans="1:47" s="2" customFormat="1" ht="12">
      <c r="A221" s="39"/>
      <c r="B221" s="40"/>
      <c r="C221" s="41"/>
      <c r="D221" s="244" t="s">
        <v>147</v>
      </c>
      <c r="E221" s="41"/>
      <c r="F221" s="245" t="s">
        <v>302</v>
      </c>
      <c r="G221" s="41"/>
      <c r="H221" s="41"/>
      <c r="I221" s="246"/>
      <c r="J221" s="41"/>
      <c r="K221" s="41"/>
      <c r="L221" s="42"/>
      <c r="M221" s="247"/>
      <c r="N221" s="24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6" t="s">
        <v>147</v>
      </c>
      <c r="AU221" s="16" t="s">
        <v>87</v>
      </c>
    </row>
    <row r="222" spans="1:47" s="2" customFormat="1" ht="12">
      <c r="A222" s="39"/>
      <c r="B222" s="40"/>
      <c r="C222" s="41"/>
      <c r="D222" s="249" t="s">
        <v>149</v>
      </c>
      <c r="E222" s="41"/>
      <c r="F222" s="250" t="s">
        <v>303</v>
      </c>
      <c r="G222" s="41"/>
      <c r="H222" s="41"/>
      <c r="I222" s="246"/>
      <c r="J222" s="41"/>
      <c r="K222" s="41"/>
      <c r="L222" s="42"/>
      <c r="M222" s="247"/>
      <c r="N222" s="24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6" t="s">
        <v>149</v>
      </c>
      <c r="AU222" s="16" t="s">
        <v>87</v>
      </c>
    </row>
    <row r="223" spans="1:47" s="2" customFormat="1" ht="12">
      <c r="A223" s="39"/>
      <c r="B223" s="40"/>
      <c r="C223" s="41"/>
      <c r="D223" s="244" t="s">
        <v>151</v>
      </c>
      <c r="E223" s="41"/>
      <c r="F223" s="251" t="s">
        <v>304</v>
      </c>
      <c r="G223" s="41"/>
      <c r="H223" s="41"/>
      <c r="I223" s="246"/>
      <c r="J223" s="41"/>
      <c r="K223" s="41"/>
      <c r="L223" s="42"/>
      <c r="M223" s="247"/>
      <c r="N223" s="24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6" t="s">
        <v>151</v>
      </c>
      <c r="AU223" s="16" t="s">
        <v>87</v>
      </c>
    </row>
    <row r="224" spans="1:51" s="13" customFormat="1" ht="12">
      <c r="A224" s="13"/>
      <c r="B224" s="252"/>
      <c r="C224" s="253"/>
      <c r="D224" s="244" t="s">
        <v>180</v>
      </c>
      <c r="E224" s="254" t="s">
        <v>1</v>
      </c>
      <c r="F224" s="255" t="s">
        <v>305</v>
      </c>
      <c r="G224" s="253"/>
      <c r="H224" s="256">
        <v>121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2" t="s">
        <v>180</v>
      </c>
      <c r="AU224" s="262" t="s">
        <v>87</v>
      </c>
      <c r="AV224" s="13" t="s">
        <v>87</v>
      </c>
      <c r="AW224" s="13" t="s">
        <v>32</v>
      </c>
      <c r="AX224" s="13" t="s">
        <v>85</v>
      </c>
      <c r="AY224" s="262" t="s">
        <v>138</v>
      </c>
    </row>
    <row r="225" spans="1:65" s="2" customFormat="1" ht="24.15" customHeight="1">
      <c r="A225" s="39"/>
      <c r="B225" s="40"/>
      <c r="C225" s="232" t="s">
        <v>306</v>
      </c>
      <c r="D225" s="232" t="s">
        <v>140</v>
      </c>
      <c r="E225" s="233" t="s">
        <v>307</v>
      </c>
      <c r="F225" s="234" t="s">
        <v>308</v>
      </c>
      <c r="G225" s="235" t="s">
        <v>161</v>
      </c>
      <c r="H225" s="236">
        <v>671</v>
      </c>
      <c r="I225" s="237"/>
      <c r="J225" s="238">
        <f>ROUND(I225*H225,2)</f>
        <v>0</v>
      </c>
      <c r="K225" s="234" t="s">
        <v>144</v>
      </c>
      <c r="L225" s="42"/>
      <c r="M225" s="239" t="s">
        <v>1</v>
      </c>
      <c r="N225" s="240" t="s">
        <v>43</v>
      </c>
      <c r="O225" s="92"/>
      <c r="P225" s="241">
        <f>O225*H225</f>
        <v>0</v>
      </c>
      <c r="Q225" s="241">
        <v>1.848</v>
      </c>
      <c r="R225" s="241">
        <f>Q225*H225</f>
        <v>1240.008</v>
      </c>
      <c r="S225" s="241">
        <v>0</v>
      </c>
      <c r="T225" s="242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3" t="s">
        <v>145</v>
      </c>
      <c r="AT225" s="243" t="s">
        <v>140</v>
      </c>
      <c r="AU225" s="243" t="s">
        <v>87</v>
      </c>
      <c r="AY225" s="16" t="s">
        <v>138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6" t="s">
        <v>85</v>
      </c>
      <c r="BK225" s="143">
        <f>ROUND(I225*H225,2)</f>
        <v>0</v>
      </c>
      <c r="BL225" s="16" t="s">
        <v>145</v>
      </c>
      <c r="BM225" s="243" t="s">
        <v>309</v>
      </c>
    </row>
    <row r="226" spans="1:47" s="2" customFormat="1" ht="12">
      <c r="A226" s="39"/>
      <c r="B226" s="40"/>
      <c r="C226" s="41"/>
      <c r="D226" s="244" t="s">
        <v>147</v>
      </c>
      <c r="E226" s="41"/>
      <c r="F226" s="245" t="s">
        <v>310</v>
      </c>
      <c r="G226" s="41"/>
      <c r="H226" s="41"/>
      <c r="I226" s="246"/>
      <c r="J226" s="41"/>
      <c r="K226" s="41"/>
      <c r="L226" s="42"/>
      <c r="M226" s="247"/>
      <c r="N226" s="24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6" t="s">
        <v>147</v>
      </c>
      <c r="AU226" s="16" t="s">
        <v>87</v>
      </c>
    </row>
    <row r="227" spans="1:47" s="2" customFormat="1" ht="12">
      <c r="A227" s="39"/>
      <c r="B227" s="40"/>
      <c r="C227" s="41"/>
      <c r="D227" s="249" t="s">
        <v>149</v>
      </c>
      <c r="E227" s="41"/>
      <c r="F227" s="250" t="s">
        <v>311</v>
      </c>
      <c r="G227" s="41"/>
      <c r="H227" s="41"/>
      <c r="I227" s="246"/>
      <c r="J227" s="41"/>
      <c r="K227" s="41"/>
      <c r="L227" s="42"/>
      <c r="M227" s="247"/>
      <c r="N227" s="24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6" t="s">
        <v>149</v>
      </c>
      <c r="AU227" s="16" t="s">
        <v>87</v>
      </c>
    </row>
    <row r="228" spans="1:47" s="2" customFormat="1" ht="12">
      <c r="A228" s="39"/>
      <c r="B228" s="40"/>
      <c r="C228" s="41"/>
      <c r="D228" s="244" t="s">
        <v>151</v>
      </c>
      <c r="E228" s="41"/>
      <c r="F228" s="251" t="s">
        <v>312</v>
      </c>
      <c r="G228" s="41"/>
      <c r="H228" s="41"/>
      <c r="I228" s="246"/>
      <c r="J228" s="41"/>
      <c r="K228" s="41"/>
      <c r="L228" s="42"/>
      <c r="M228" s="247"/>
      <c r="N228" s="24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6" t="s">
        <v>151</v>
      </c>
      <c r="AU228" s="16" t="s">
        <v>87</v>
      </c>
    </row>
    <row r="229" spans="1:63" s="12" customFormat="1" ht="22.8" customHeight="1">
      <c r="A229" s="12"/>
      <c r="B229" s="216"/>
      <c r="C229" s="217"/>
      <c r="D229" s="218" t="s">
        <v>77</v>
      </c>
      <c r="E229" s="230" t="s">
        <v>172</v>
      </c>
      <c r="F229" s="230" t="s">
        <v>313</v>
      </c>
      <c r="G229" s="217"/>
      <c r="H229" s="217"/>
      <c r="I229" s="220"/>
      <c r="J229" s="231">
        <f>BK229</f>
        <v>0</v>
      </c>
      <c r="K229" s="217"/>
      <c r="L229" s="222"/>
      <c r="M229" s="223"/>
      <c r="N229" s="224"/>
      <c r="O229" s="224"/>
      <c r="P229" s="225">
        <f>SUM(P230:P238)</f>
        <v>0</v>
      </c>
      <c r="Q229" s="224"/>
      <c r="R229" s="225">
        <f>SUM(R230:R238)</f>
        <v>331.209648</v>
      </c>
      <c r="S229" s="224"/>
      <c r="T229" s="226">
        <f>SUM(T230:T238)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7" t="s">
        <v>85</v>
      </c>
      <c r="AT229" s="228" t="s">
        <v>77</v>
      </c>
      <c r="AU229" s="228" t="s">
        <v>85</v>
      </c>
      <c r="AY229" s="227" t="s">
        <v>138</v>
      </c>
      <c r="BK229" s="229">
        <f>SUM(BK230:BK238)</f>
        <v>0</v>
      </c>
    </row>
    <row r="230" spans="1:65" s="2" customFormat="1" ht="16.5" customHeight="1">
      <c r="A230" s="39"/>
      <c r="B230" s="40"/>
      <c r="C230" s="232" t="s">
        <v>314</v>
      </c>
      <c r="D230" s="232" t="s">
        <v>140</v>
      </c>
      <c r="E230" s="233" t="s">
        <v>315</v>
      </c>
      <c r="F230" s="234" t="s">
        <v>316</v>
      </c>
      <c r="G230" s="235" t="s">
        <v>175</v>
      </c>
      <c r="H230" s="236">
        <v>462</v>
      </c>
      <c r="I230" s="237"/>
      <c r="J230" s="238">
        <f>ROUND(I230*H230,2)</f>
        <v>0</v>
      </c>
      <c r="K230" s="234" t="s">
        <v>144</v>
      </c>
      <c r="L230" s="42"/>
      <c r="M230" s="239" t="s">
        <v>1</v>
      </c>
      <c r="N230" s="240" t="s">
        <v>43</v>
      </c>
      <c r="O230" s="92"/>
      <c r="P230" s="241">
        <f>O230*H230</f>
        <v>0</v>
      </c>
      <c r="Q230" s="241">
        <v>0.345</v>
      </c>
      <c r="R230" s="241">
        <f>Q230*H230</f>
        <v>159.39</v>
      </c>
      <c r="S230" s="241">
        <v>0</v>
      </c>
      <c r="T230" s="242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3" t="s">
        <v>145</v>
      </c>
      <c r="AT230" s="243" t="s">
        <v>140</v>
      </c>
      <c r="AU230" s="243" t="s">
        <v>87</v>
      </c>
      <c r="AY230" s="16" t="s">
        <v>138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6" t="s">
        <v>85</v>
      </c>
      <c r="BK230" s="143">
        <f>ROUND(I230*H230,2)</f>
        <v>0</v>
      </c>
      <c r="BL230" s="16" t="s">
        <v>145</v>
      </c>
      <c r="BM230" s="243" t="s">
        <v>317</v>
      </c>
    </row>
    <row r="231" spans="1:47" s="2" customFormat="1" ht="12">
      <c r="A231" s="39"/>
      <c r="B231" s="40"/>
      <c r="C231" s="41"/>
      <c r="D231" s="244" t="s">
        <v>147</v>
      </c>
      <c r="E231" s="41"/>
      <c r="F231" s="245" t="s">
        <v>318</v>
      </c>
      <c r="G231" s="41"/>
      <c r="H231" s="41"/>
      <c r="I231" s="246"/>
      <c r="J231" s="41"/>
      <c r="K231" s="41"/>
      <c r="L231" s="42"/>
      <c r="M231" s="247"/>
      <c r="N231" s="248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6" t="s">
        <v>147</v>
      </c>
      <c r="AU231" s="16" t="s">
        <v>87</v>
      </c>
    </row>
    <row r="232" spans="1:47" s="2" customFormat="1" ht="12">
      <c r="A232" s="39"/>
      <c r="B232" s="40"/>
      <c r="C232" s="41"/>
      <c r="D232" s="249" t="s">
        <v>149</v>
      </c>
      <c r="E232" s="41"/>
      <c r="F232" s="250" t="s">
        <v>319</v>
      </c>
      <c r="G232" s="41"/>
      <c r="H232" s="41"/>
      <c r="I232" s="246"/>
      <c r="J232" s="41"/>
      <c r="K232" s="41"/>
      <c r="L232" s="42"/>
      <c r="M232" s="247"/>
      <c r="N232" s="24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6" t="s">
        <v>149</v>
      </c>
      <c r="AU232" s="16" t="s">
        <v>87</v>
      </c>
    </row>
    <row r="233" spans="1:51" s="13" customFormat="1" ht="12">
      <c r="A233" s="13"/>
      <c r="B233" s="252"/>
      <c r="C233" s="253"/>
      <c r="D233" s="244" t="s">
        <v>180</v>
      </c>
      <c r="E233" s="254" t="s">
        <v>1</v>
      </c>
      <c r="F233" s="255" t="s">
        <v>320</v>
      </c>
      <c r="G233" s="253"/>
      <c r="H233" s="256">
        <v>462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2" t="s">
        <v>180</v>
      </c>
      <c r="AU233" s="262" t="s">
        <v>87</v>
      </c>
      <c r="AV233" s="13" t="s">
        <v>87</v>
      </c>
      <c r="AW233" s="13" t="s">
        <v>32</v>
      </c>
      <c r="AX233" s="13" t="s">
        <v>85</v>
      </c>
      <c r="AY233" s="262" t="s">
        <v>138</v>
      </c>
    </row>
    <row r="234" spans="1:65" s="2" customFormat="1" ht="24.15" customHeight="1">
      <c r="A234" s="39"/>
      <c r="B234" s="40"/>
      <c r="C234" s="232" t="s">
        <v>321</v>
      </c>
      <c r="D234" s="232" t="s">
        <v>140</v>
      </c>
      <c r="E234" s="233" t="s">
        <v>322</v>
      </c>
      <c r="F234" s="234" t="s">
        <v>323</v>
      </c>
      <c r="G234" s="235" t="s">
        <v>175</v>
      </c>
      <c r="H234" s="236">
        <v>462</v>
      </c>
      <c r="I234" s="237"/>
      <c r="J234" s="238">
        <f>ROUND(I234*H234,2)</f>
        <v>0</v>
      </c>
      <c r="K234" s="234" t="s">
        <v>144</v>
      </c>
      <c r="L234" s="42"/>
      <c r="M234" s="239" t="s">
        <v>1</v>
      </c>
      <c r="N234" s="240" t="s">
        <v>43</v>
      </c>
      <c r="O234" s="92"/>
      <c r="P234" s="241">
        <f>O234*H234</f>
        <v>0</v>
      </c>
      <c r="Q234" s="241">
        <v>0.371904</v>
      </c>
      <c r="R234" s="241">
        <f>Q234*H234</f>
        <v>171.819648</v>
      </c>
      <c r="S234" s="241">
        <v>0</v>
      </c>
      <c r="T234" s="242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3" t="s">
        <v>145</v>
      </c>
      <c r="AT234" s="243" t="s">
        <v>140</v>
      </c>
      <c r="AU234" s="243" t="s">
        <v>87</v>
      </c>
      <c r="AY234" s="16" t="s">
        <v>138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6" t="s">
        <v>85</v>
      </c>
      <c r="BK234" s="143">
        <f>ROUND(I234*H234,2)</f>
        <v>0</v>
      </c>
      <c r="BL234" s="16" t="s">
        <v>145</v>
      </c>
      <c r="BM234" s="243" t="s">
        <v>324</v>
      </c>
    </row>
    <row r="235" spans="1:47" s="2" customFormat="1" ht="12">
      <c r="A235" s="39"/>
      <c r="B235" s="40"/>
      <c r="C235" s="41"/>
      <c r="D235" s="244" t="s">
        <v>147</v>
      </c>
      <c r="E235" s="41"/>
      <c r="F235" s="245" t="s">
        <v>325</v>
      </c>
      <c r="G235" s="41"/>
      <c r="H235" s="41"/>
      <c r="I235" s="246"/>
      <c r="J235" s="41"/>
      <c r="K235" s="41"/>
      <c r="L235" s="42"/>
      <c r="M235" s="247"/>
      <c r="N235" s="248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6" t="s">
        <v>147</v>
      </c>
      <c r="AU235" s="16" t="s">
        <v>87</v>
      </c>
    </row>
    <row r="236" spans="1:47" s="2" customFormat="1" ht="12">
      <c r="A236" s="39"/>
      <c r="B236" s="40"/>
      <c r="C236" s="41"/>
      <c r="D236" s="249" t="s">
        <v>149</v>
      </c>
      <c r="E236" s="41"/>
      <c r="F236" s="250" t="s">
        <v>326</v>
      </c>
      <c r="G236" s="41"/>
      <c r="H236" s="41"/>
      <c r="I236" s="246"/>
      <c r="J236" s="41"/>
      <c r="K236" s="41"/>
      <c r="L236" s="42"/>
      <c r="M236" s="247"/>
      <c r="N236" s="24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6" t="s">
        <v>149</v>
      </c>
      <c r="AU236" s="16" t="s">
        <v>87</v>
      </c>
    </row>
    <row r="237" spans="1:47" s="2" customFormat="1" ht="12">
      <c r="A237" s="39"/>
      <c r="B237" s="40"/>
      <c r="C237" s="41"/>
      <c r="D237" s="244" t="s">
        <v>151</v>
      </c>
      <c r="E237" s="41"/>
      <c r="F237" s="251" t="s">
        <v>327</v>
      </c>
      <c r="G237" s="41"/>
      <c r="H237" s="41"/>
      <c r="I237" s="246"/>
      <c r="J237" s="41"/>
      <c r="K237" s="41"/>
      <c r="L237" s="42"/>
      <c r="M237" s="247"/>
      <c r="N237" s="248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6" t="s">
        <v>151</v>
      </c>
      <c r="AU237" s="16" t="s">
        <v>87</v>
      </c>
    </row>
    <row r="238" spans="1:51" s="13" customFormat="1" ht="12">
      <c r="A238" s="13"/>
      <c r="B238" s="252"/>
      <c r="C238" s="253"/>
      <c r="D238" s="244" t="s">
        <v>180</v>
      </c>
      <c r="E238" s="254" t="s">
        <v>1</v>
      </c>
      <c r="F238" s="255" t="s">
        <v>320</v>
      </c>
      <c r="G238" s="253"/>
      <c r="H238" s="256">
        <v>462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2" t="s">
        <v>180</v>
      </c>
      <c r="AU238" s="262" t="s">
        <v>87</v>
      </c>
      <c r="AV238" s="13" t="s">
        <v>87</v>
      </c>
      <c r="AW238" s="13" t="s">
        <v>32</v>
      </c>
      <c r="AX238" s="13" t="s">
        <v>85</v>
      </c>
      <c r="AY238" s="262" t="s">
        <v>138</v>
      </c>
    </row>
    <row r="239" spans="1:63" s="12" customFormat="1" ht="22.8" customHeight="1">
      <c r="A239" s="12"/>
      <c r="B239" s="216"/>
      <c r="C239" s="217"/>
      <c r="D239" s="218" t="s">
        <v>77</v>
      </c>
      <c r="E239" s="230" t="s">
        <v>328</v>
      </c>
      <c r="F239" s="230" t="s">
        <v>329</v>
      </c>
      <c r="G239" s="217"/>
      <c r="H239" s="217"/>
      <c r="I239" s="220"/>
      <c r="J239" s="231">
        <f>BK239</f>
        <v>0</v>
      </c>
      <c r="K239" s="217"/>
      <c r="L239" s="222"/>
      <c r="M239" s="223"/>
      <c r="N239" s="224"/>
      <c r="O239" s="224"/>
      <c r="P239" s="225">
        <f>SUM(P240:P243)</f>
        <v>0</v>
      </c>
      <c r="Q239" s="224"/>
      <c r="R239" s="225">
        <f>SUM(R240:R243)</f>
        <v>0</v>
      </c>
      <c r="S239" s="224"/>
      <c r="T239" s="226">
        <f>SUM(T240:T243)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7" t="s">
        <v>85</v>
      </c>
      <c r="AT239" s="228" t="s">
        <v>77</v>
      </c>
      <c r="AU239" s="228" t="s">
        <v>85</v>
      </c>
      <c r="AY239" s="227" t="s">
        <v>138</v>
      </c>
      <c r="BK239" s="229">
        <f>SUM(BK240:BK243)</f>
        <v>0</v>
      </c>
    </row>
    <row r="240" spans="1:65" s="2" customFormat="1" ht="16.5" customHeight="1">
      <c r="A240" s="39"/>
      <c r="B240" s="40"/>
      <c r="C240" s="232" t="s">
        <v>330</v>
      </c>
      <c r="D240" s="232" t="s">
        <v>140</v>
      </c>
      <c r="E240" s="233" t="s">
        <v>331</v>
      </c>
      <c r="F240" s="234" t="s">
        <v>332</v>
      </c>
      <c r="G240" s="235" t="s">
        <v>333</v>
      </c>
      <c r="H240" s="236">
        <v>2121.252</v>
      </c>
      <c r="I240" s="237"/>
      <c r="J240" s="238">
        <f>ROUND(I240*H240,2)</f>
        <v>0</v>
      </c>
      <c r="K240" s="234" t="s">
        <v>144</v>
      </c>
      <c r="L240" s="42"/>
      <c r="M240" s="239" t="s">
        <v>1</v>
      </c>
      <c r="N240" s="240" t="s">
        <v>43</v>
      </c>
      <c r="O240" s="92"/>
      <c r="P240" s="241">
        <f>O240*H240</f>
        <v>0</v>
      </c>
      <c r="Q240" s="241">
        <v>0</v>
      </c>
      <c r="R240" s="241">
        <f>Q240*H240</f>
        <v>0</v>
      </c>
      <c r="S240" s="241">
        <v>0</v>
      </c>
      <c r="T240" s="242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3" t="s">
        <v>145</v>
      </c>
      <c r="AT240" s="243" t="s">
        <v>140</v>
      </c>
      <c r="AU240" s="243" t="s">
        <v>87</v>
      </c>
      <c r="AY240" s="16" t="s">
        <v>138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6" t="s">
        <v>85</v>
      </c>
      <c r="BK240" s="143">
        <f>ROUND(I240*H240,2)</f>
        <v>0</v>
      </c>
      <c r="BL240" s="16" t="s">
        <v>145</v>
      </c>
      <c r="BM240" s="243" t="s">
        <v>334</v>
      </c>
    </row>
    <row r="241" spans="1:47" s="2" customFormat="1" ht="12">
      <c r="A241" s="39"/>
      <c r="B241" s="40"/>
      <c r="C241" s="41"/>
      <c r="D241" s="244" t="s">
        <v>147</v>
      </c>
      <c r="E241" s="41"/>
      <c r="F241" s="245" t="s">
        <v>335</v>
      </c>
      <c r="G241" s="41"/>
      <c r="H241" s="41"/>
      <c r="I241" s="246"/>
      <c r="J241" s="41"/>
      <c r="K241" s="41"/>
      <c r="L241" s="42"/>
      <c r="M241" s="247"/>
      <c r="N241" s="248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6" t="s">
        <v>147</v>
      </c>
      <c r="AU241" s="16" t="s">
        <v>87</v>
      </c>
    </row>
    <row r="242" spans="1:47" s="2" customFormat="1" ht="12">
      <c r="A242" s="39"/>
      <c r="B242" s="40"/>
      <c r="C242" s="41"/>
      <c r="D242" s="249" t="s">
        <v>149</v>
      </c>
      <c r="E242" s="41"/>
      <c r="F242" s="250" t="s">
        <v>336</v>
      </c>
      <c r="G242" s="41"/>
      <c r="H242" s="41"/>
      <c r="I242" s="246"/>
      <c r="J242" s="41"/>
      <c r="K242" s="41"/>
      <c r="L242" s="42"/>
      <c r="M242" s="247"/>
      <c r="N242" s="248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6" t="s">
        <v>149</v>
      </c>
      <c r="AU242" s="16" t="s">
        <v>87</v>
      </c>
    </row>
    <row r="243" spans="1:47" s="2" customFormat="1" ht="12">
      <c r="A243" s="39"/>
      <c r="B243" s="40"/>
      <c r="C243" s="41"/>
      <c r="D243" s="244" t="s">
        <v>151</v>
      </c>
      <c r="E243" s="41"/>
      <c r="F243" s="251" t="s">
        <v>337</v>
      </c>
      <c r="G243" s="41"/>
      <c r="H243" s="41"/>
      <c r="I243" s="246"/>
      <c r="J243" s="41"/>
      <c r="K243" s="41"/>
      <c r="L243" s="42"/>
      <c r="M243" s="273"/>
      <c r="N243" s="274"/>
      <c r="O243" s="275"/>
      <c r="P243" s="275"/>
      <c r="Q243" s="275"/>
      <c r="R243" s="275"/>
      <c r="S243" s="275"/>
      <c r="T243" s="27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6" t="s">
        <v>151</v>
      </c>
      <c r="AU243" s="16" t="s">
        <v>87</v>
      </c>
    </row>
    <row r="244" spans="1:31" s="2" customFormat="1" ht="6.95" customHeight="1">
      <c r="A244" s="39"/>
      <c r="B244" s="67"/>
      <c r="C244" s="68"/>
      <c r="D244" s="68"/>
      <c r="E244" s="68"/>
      <c r="F244" s="68"/>
      <c r="G244" s="68"/>
      <c r="H244" s="68"/>
      <c r="I244" s="68"/>
      <c r="J244" s="68"/>
      <c r="K244" s="68"/>
      <c r="L244" s="42"/>
      <c r="M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</row>
  </sheetData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7" r:id="rId1" display="https://podminky.urs.cz/item/CS_URS_2021_02/112251101"/>
    <hyperlink ref="F131" r:id="rId2" display="https://podminky.urs.cz/item/CS_URS_2021_02/112251102"/>
    <hyperlink ref="F135" r:id="rId3" display="https://podminky.urs.cz/item/CS_URS_2021_02/114203101"/>
    <hyperlink ref="F139" r:id="rId4" display="https://podminky.urs.cz/item/CS_URS_2021_02/114203301"/>
    <hyperlink ref="F143" r:id="rId5" display="https://podminky.urs.cz/item/CS_URS_2021_02/121151103"/>
    <hyperlink ref="F148" r:id="rId6" display="https://podminky.urs.cz/item/CS_URS_2021_02/122151106"/>
    <hyperlink ref="F152" r:id="rId7" display="https://podminky.urs.cz/item/CS_URS_2021_02/162201421"/>
    <hyperlink ref="F156" r:id="rId8" display="https://podminky.urs.cz/item/CS_URS_2021_02/162201422"/>
    <hyperlink ref="F160" r:id="rId9" display="https://podminky.urs.cz/item/CS_URS_2021_02/162301931"/>
    <hyperlink ref="F164" r:id="rId10" display="https://podminky.urs.cz/item/CS_URS_2021_02/162301972"/>
    <hyperlink ref="F168" r:id="rId11" display="https://podminky.urs.cz/item/CS_URS_2021_02/162551108"/>
    <hyperlink ref="F173" r:id="rId12" display="https://podminky.urs.cz/item/CS_URS_2021_02/171103201"/>
    <hyperlink ref="F177" r:id="rId13" display="https://podminky.urs.cz/item/CS_URS_2021_02/171251201"/>
    <hyperlink ref="F182" r:id="rId14" display="https://podminky.urs.cz/item/CS_URS_2021_02/181351103"/>
    <hyperlink ref="F187" r:id="rId15" display="https://podminky.urs.cz/item/CS_URS_2021_02/181411121"/>
    <hyperlink ref="F192" r:id="rId16" display="https://podminky.urs.cz/item/CS_URS_2021_02/181411122"/>
    <hyperlink ref="F201" r:id="rId17" display="https://podminky.urs.cz/item/CS_URS_2021_02/182251101"/>
    <hyperlink ref="F205" r:id="rId18" display="https://podminky.urs.cz/item/CS_URS_2021_02/182351133"/>
    <hyperlink ref="F211" r:id="rId19" display="https://podminky.urs.cz/item/CS_URS_2021_02/291211111"/>
    <hyperlink ref="F218" r:id="rId20" display="https://podminky.urs.cz/item/CS_URS_2021_02/457541111"/>
    <hyperlink ref="F222" r:id="rId21" display="https://podminky.urs.cz/item/CS_URS_2021_02/462511270"/>
    <hyperlink ref="F227" r:id="rId22" display="https://podminky.urs.cz/item/CS_URS_2021_02/464511111"/>
    <hyperlink ref="F232" r:id="rId23" display="https://podminky.urs.cz/item/CS_URS_2021_02/564851111"/>
    <hyperlink ref="F236" r:id="rId24" display="https://podminky.urs.cz/item/CS_URS_2021_02/564952111"/>
    <hyperlink ref="F242" r:id="rId25" display="https://podminky.urs.cz/item/CS_URS_2021_02/998332011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9"/>
      <c r="AT3" s="16" t="s">
        <v>87</v>
      </c>
    </row>
    <row r="4" spans="2:46" s="1" customFormat="1" ht="24.95" customHeight="1">
      <c r="B4" s="19"/>
      <c r="D4" s="153" t="s">
        <v>109</v>
      </c>
      <c r="L4" s="19"/>
      <c r="M4" s="15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5" t="s">
        <v>16</v>
      </c>
      <c r="L6" s="19"/>
    </row>
    <row r="7" spans="2:12" s="1" customFormat="1" ht="16.5" customHeight="1">
      <c r="B7" s="19"/>
      <c r="E7" s="156" t="str">
        <f>'Rekapitulace stavby'!K6</f>
        <v>Rekonstrukce rybníka Velký Posměch</v>
      </c>
      <c r="F7" s="155"/>
      <c r="G7" s="155"/>
      <c r="H7" s="155"/>
      <c r="L7" s="19"/>
    </row>
    <row r="8" spans="1:31" s="2" customFormat="1" ht="12" customHeight="1">
      <c r="A8" s="39"/>
      <c r="B8" s="42"/>
      <c r="C8" s="39"/>
      <c r="D8" s="155" t="s">
        <v>110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7" t="s">
        <v>338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5" t="s">
        <v>18</v>
      </c>
      <c r="E11" s="39"/>
      <c r="F11" s="158" t="s">
        <v>1</v>
      </c>
      <c r="G11" s="39"/>
      <c r="H11" s="39"/>
      <c r="I11" s="155" t="s">
        <v>19</v>
      </c>
      <c r="J11" s="15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5" t="s">
        <v>20</v>
      </c>
      <c r="E12" s="39"/>
      <c r="F12" s="158" t="s">
        <v>21</v>
      </c>
      <c r="G12" s="39"/>
      <c r="H12" s="39"/>
      <c r="I12" s="155" t="s">
        <v>22</v>
      </c>
      <c r="J12" s="159" t="str">
        <f>'Rekapitulace stavby'!AN8</f>
        <v>15. 1. 2021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5" t="s">
        <v>24</v>
      </c>
      <c r="E14" s="39"/>
      <c r="F14" s="39"/>
      <c r="G14" s="39"/>
      <c r="H14" s="39"/>
      <c r="I14" s="155" t="s">
        <v>25</v>
      </c>
      <c r="J14" s="15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8" t="s">
        <v>26</v>
      </c>
      <c r="F15" s="39"/>
      <c r="G15" s="39"/>
      <c r="H15" s="39"/>
      <c r="I15" s="155" t="s">
        <v>27</v>
      </c>
      <c r="J15" s="15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5" t="s">
        <v>28</v>
      </c>
      <c r="E17" s="39"/>
      <c r="F17" s="39"/>
      <c r="G17" s="39"/>
      <c r="H17" s="39"/>
      <c r="I17" s="155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8"/>
      <c r="G18" s="158"/>
      <c r="H18" s="158"/>
      <c r="I18" s="155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5" t="s">
        <v>30</v>
      </c>
      <c r="E20" s="39"/>
      <c r="F20" s="39"/>
      <c r="G20" s="39"/>
      <c r="H20" s="39"/>
      <c r="I20" s="155" t="s">
        <v>25</v>
      </c>
      <c r="J20" s="158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8" t="str">
        <f>IF('Rekapitulace stavby'!E17="","",'Rekapitulace stavby'!E17)</f>
        <v xml:space="preserve"> </v>
      </c>
      <c r="F21" s="39"/>
      <c r="G21" s="39"/>
      <c r="H21" s="39"/>
      <c r="I21" s="155" t="s">
        <v>27</v>
      </c>
      <c r="J21" s="158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5" t="s">
        <v>33</v>
      </c>
      <c r="E23" s="39"/>
      <c r="F23" s="39"/>
      <c r="G23" s="39"/>
      <c r="H23" s="39"/>
      <c r="I23" s="155" t="s">
        <v>25</v>
      </c>
      <c r="J23" s="158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8" t="s">
        <v>34</v>
      </c>
      <c r="F24" s="39"/>
      <c r="G24" s="39"/>
      <c r="H24" s="39"/>
      <c r="I24" s="155" t="s">
        <v>27</v>
      </c>
      <c r="J24" s="158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5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0"/>
      <c r="J27" s="160"/>
      <c r="K27" s="160"/>
      <c r="L27" s="163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4"/>
      <c r="E29" s="164"/>
      <c r="F29" s="164"/>
      <c r="G29" s="164"/>
      <c r="H29" s="164"/>
      <c r="I29" s="164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5" t="s">
        <v>38</v>
      </c>
      <c r="E30" s="39"/>
      <c r="F30" s="39"/>
      <c r="G30" s="39"/>
      <c r="H30" s="39"/>
      <c r="I30" s="39"/>
      <c r="J30" s="166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4"/>
      <c r="E31" s="164"/>
      <c r="F31" s="164"/>
      <c r="G31" s="164"/>
      <c r="H31" s="164"/>
      <c r="I31" s="164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67" t="s">
        <v>40</v>
      </c>
      <c r="G32" s="39"/>
      <c r="H32" s="39"/>
      <c r="I32" s="167" t="s">
        <v>39</v>
      </c>
      <c r="J32" s="167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68" t="s">
        <v>42</v>
      </c>
      <c r="E33" s="155" t="s">
        <v>43</v>
      </c>
      <c r="F33" s="169">
        <f>ROUND((SUM(BE122:BE212)),2)</f>
        <v>0</v>
      </c>
      <c r="G33" s="39"/>
      <c r="H33" s="39"/>
      <c r="I33" s="170">
        <v>0.21</v>
      </c>
      <c r="J33" s="169">
        <f>ROUND(((SUM(BE122:BE212))*I33),2)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5" t="s">
        <v>44</v>
      </c>
      <c r="F34" s="169">
        <f>ROUND((SUM(BF122:BF212)),2)</f>
        <v>0</v>
      </c>
      <c r="G34" s="39"/>
      <c r="H34" s="39"/>
      <c r="I34" s="170">
        <v>0.15</v>
      </c>
      <c r="J34" s="169">
        <f>ROUND(((SUM(BF122:BF212))*I34),2)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5" t="s">
        <v>45</v>
      </c>
      <c r="F35" s="169">
        <f>ROUND((SUM(BG122:BG212)),2)</f>
        <v>0</v>
      </c>
      <c r="G35" s="39"/>
      <c r="H35" s="39"/>
      <c r="I35" s="170">
        <v>0.21</v>
      </c>
      <c r="J35" s="16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5" t="s">
        <v>46</v>
      </c>
      <c r="F36" s="169">
        <f>ROUND((SUM(BH122:BH212)),2)</f>
        <v>0</v>
      </c>
      <c r="G36" s="39"/>
      <c r="H36" s="39"/>
      <c r="I36" s="170">
        <v>0.15</v>
      </c>
      <c r="J36" s="169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5" t="s">
        <v>47</v>
      </c>
      <c r="F37" s="169">
        <f>ROUND((SUM(BI122:BI212)),2)</f>
        <v>0</v>
      </c>
      <c r="G37" s="39"/>
      <c r="H37" s="39"/>
      <c r="I37" s="170">
        <v>0</v>
      </c>
      <c r="J37" s="16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1"/>
      <c r="D39" s="172" t="s">
        <v>48</v>
      </c>
      <c r="E39" s="173"/>
      <c r="F39" s="173"/>
      <c r="G39" s="174" t="s">
        <v>49</v>
      </c>
      <c r="H39" s="175" t="s">
        <v>50</v>
      </c>
      <c r="I39" s="173"/>
      <c r="J39" s="176">
        <f>SUM(J30:J37)</f>
        <v>0</v>
      </c>
      <c r="K39" s="177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78" t="s">
        <v>51</v>
      </c>
      <c r="E50" s="179"/>
      <c r="F50" s="179"/>
      <c r="G50" s="178" t="s">
        <v>52</v>
      </c>
      <c r="H50" s="179"/>
      <c r="I50" s="179"/>
      <c r="J50" s="179"/>
      <c r="K50" s="179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0" t="s">
        <v>53</v>
      </c>
      <c r="E61" s="181"/>
      <c r="F61" s="182" t="s">
        <v>54</v>
      </c>
      <c r="G61" s="180" t="s">
        <v>53</v>
      </c>
      <c r="H61" s="181"/>
      <c r="I61" s="181"/>
      <c r="J61" s="183" t="s">
        <v>54</v>
      </c>
      <c r="K61" s="18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78" t="s">
        <v>55</v>
      </c>
      <c r="E65" s="184"/>
      <c r="F65" s="184"/>
      <c r="G65" s="178" t="s">
        <v>56</v>
      </c>
      <c r="H65" s="184"/>
      <c r="I65" s="184"/>
      <c r="J65" s="184"/>
      <c r="K65" s="18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0" t="s">
        <v>53</v>
      </c>
      <c r="E76" s="181"/>
      <c r="F76" s="182" t="s">
        <v>54</v>
      </c>
      <c r="G76" s="180" t="s">
        <v>53</v>
      </c>
      <c r="H76" s="181"/>
      <c r="I76" s="181"/>
      <c r="J76" s="183" t="s">
        <v>54</v>
      </c>
      <c r="K76" s="18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2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9" t="str">
        <f>E7</f>
        <v>Rekonstrukce rybníka Velký Posměch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1" t="s">
        <v>110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SO-02 - Úprava dna a rozšíření zátopy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1" t="s">
        <v>20</v>
      </c>
      <c r="D89" s="41"/>
      <c r="E89" s="41"/>
      <c r="F89" s="26" t="str">
        <f>F12</f>
        <v>Žďár nad Sázavou</v>
      </c>
      <c r="G89" s="41"/>
      <c r="H89" s="41"/>
      <c r="I89" s="31" t="s">
        <v>22</v>
      </c>
      <c r="J89" s="80" t="str">
        <f>IF(J12="","",J12)</f>
        <v>15. 1. 2021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1" t="s">
        <v>24</v>
      </c>
      <c r="D91" s="41"/>
      <c r="E91" s="41"/>
      <c r="F91" s="26" t="str">
        <f>E15</f>
        <v>Město Žďár nad Sázavou</v>
      </c>
      <c r="G91" s="41"/>
      <c r="H91" s="41"/>
      <c r="I91" s="31" t="s">
        <v>30</v>
      </c>
      <c r="J91" s="35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31" t="s">
        <v>33</v>
      </c>
      <c r="J92" s="35" t="str">
        <f>E24</f>
        <v>AGROPROJEKT PSO,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90" t="s">
        <v>113</v>
      </c>
      <c r="D94" s="149"/>
      <c r="E94" s="149"/>
      <c r="F94" s="149"/>
      <c r="G94" s="149"/>
      <c r="H94" s="149"/>
      <c r="I94" s="149"/>
      <c r="J94" s="191" t="s">
        <v>114</v>
      </c>
      <c r="K94" s="14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92" t="s">
        <v>115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116</v>
      </c>
    </row>
    <row r="97" spans="1:31" s="9" customFormat="1" ht="24.95" customHeight="1" hidden="1">
      <c r="A97" s="9"/>
      <c r="B97" s="193"/>
      <c r="C97" s="194"/>
      <c r="D97" s="195" t="s">
        <v>117</v>
      </c>
      <c r="E97" s="196"/>
      <c r="F97" s="196"/>
      <c r="G97" s="196"/>
      <c r="H97" s="196"/>
      <c r="I97" s="196"/>
      <c r="J97" s="197">
        <f>J123</f>
        <v>0</v>
      </c>
      <c r="K97" s="194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9"/>
      <c r="C98" s="200"/>
      <c r="D98" s="201" t="s">
        <v>118</v>
      </c>
      <c r="E98" s="202"/>
      <c r="F98" s="202"/>
      <c r="G98" s="202"/>
      <c r="H98" s="202"/>
      <c r="I98" s="202"/>
      <c r="J98" s="203">
        <f>J124</f>
        <v>0</v>
      </c>
      <c r="K98" s="200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9"/>
      <c r="C99" s="200"/>
      <c r="D99" s="201" t="s">
        <v>120</v>
      </c>
      <c r="E99" s="202"/>
      <c r="F99" s="202"/>
      <c r="G99" s="202"/>
      <c r="H99" s="202"/>
      <c r="I99" s="202"/>
      <c r="J99" s="203">
        <f>J187</f>
        <v>0</v>
      </c>
      <c r="K99" s="200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9"/>
      <c r="C100" s="200"/>
      <c r="D100" s="201" t="s">
        <v>339</v>
      </c>
      <c r="E100" s="202"/>
      <c r="F100" s="202"/>
      <c r="G100" s="202"/>
      <c r="H100" s="202"/>
      <c r="I100" s="202"/>
      <c r="J100" s="203">
        <f>J194</f>
        <v>0</v>
      </c>
      <c r="K100" s="200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9"/>
      <c r="C101" s="200"/>
      <c r="D101" s="201" t="s">
        <v>340</v>
      </c>
      <c r="E101" s="202"/>
      <c r="F101" s="202"/>
      <c r="G101" s="202"/>
      <c r="H101" s="202"/>
      <c r="I101" s="202"/>
      <c r="J101" s="203">
        <f>J198</f>
        <v>0</v>
      </c>
      <c r="K101" s="200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9"/>
      <c r="C102" s="200"/>
      <c r="D102" s="201" t="s">
        <v>122</v>
      </c>
      <c r="E102" s="202"/>
      <c r="F102" s="202"/>
      <c r="G102" s="202"/>
      <c r="H102" s="202"/>
      <c r="I102" s="202"/>
      <c r="J102" s="203">
        <f>J209</f>
        <v>0</v>
      </c>
      <c r="K102" s="200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 hidden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t="12" hidden="1"/>
    <row r="106" ht="12" hidden="1"/>
    <row r="107" ht="12" hidden="1"/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2" t="s">
        <v>123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1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9" t="str">
        <f>E7</f>
        <v>Rekonstrukce rybníka Velký Posměch</v>
      </c>
      <c r="F112" s="31"/>
      <c r="G112" s="31"/>
      <c r="H112" s="3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1" t="s">
        <v>110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SO-02 - Úprava dna a rozšíření zátopy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1" t="s">
        <v>20</v>
      </c>
      <c r="D116" s="41"/>
      <c r="E116" s="41"/>
      <c r="F116" s="26" t="str">
        <f>F12</f>
        <v>Žďár nad Sázavou</v>
      </c>
      <c r="G116" s="41"/>
      <c r="H116" s="41"/>
      <c r="I116" s="31" t="s">
        <v>22</v>
      </c>
      <c r="J116" s="80" t="str">
        <f>IF(J12="","",J12)</f>
        <v>15. 1. 2021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1" t="s">
        <v>24</v>
      </c>
      <c r="D118" s="41"/>
      <c r="E118" s="41"/>
      <c r="F118" s="26" t="str">
        <f>E15</f>
        <v>Město Žďár nad Sázavou</v>
      </c>
      <c r="G118" s="41"/>
      <c r="H118" s="41"/>
      <c r="I118" s="31" t="s">
        <v>30</v>
      </c>
      <c r="J118" s="35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1" t="s">
        <v>28</v>
      </c>
      <c r="D119" s="41"/>
      <c r="E119" s="41"/>
      <c r="F119" s="26" t="str">
        <f>IF(E18="","",E18)</f>
        <v>Vyplň údaj</v>
      </c>
      <c r="G119" s="41"/>
      <c r="H119" s="41"/>
      <c r="I119" s="31" t="s">
        <v>33</v>
      </c>
      <c r="J119" s="35" t="str">
        <f>E24</f>
        <v>AGROPROJEKT PSO,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5"/>
      <c r="B121" s="206"/>
      <c r="C121" s="207" t="s">
        <v>124</v>
      </c>
      <c r="D121" s="208" t="s">
        <v>63</v>
      </c>
      <c r="E121" s="208" t="s">
        <v>59</v>
      </c>
      <c r="F121" s="208" t="s">
        <v>60</v>
      </c>
      <c r="G121" s="208" t="s">
        <v>125</v>
      </c>
      <c r="H121" s="208" t="s">
        <v>126</v>
      </c>
      <c r="I121" s="208" t="s">
        <v>127</v>
      </c>
      <c r="J121" s="208" t="s">
        <v>114</v>
      </c>
      <c r="K121" s="209" t="s">
        <v>128</v>
      </c>
      <c r="L121" s="210"/>
      <c r="M121" s="101" t="s">
        <v>1</v>
      </c>
      <c r="N121" s="102" t="s">
        <v>42</v>
      </c>
      <c r="O121" s="102" t="s">
        <v>129</v>
      </c>
      <c r="P121" s="102" t="s">
        <v>130</v>
      </c>
      <c r="Q121" s="102" t="s">
        <v>131</v>
      </c>
      <c r="R121" s="102" t="s">
        <v>132</v>
      </c>
      <c r="S121" s="102" t="s">
        <v>133</v>
      </c>
      <c r="T121" s="103" t="s">
        <v>134</v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</row>
    <row r="122" spans="1:63" s="2" customFormat="1" ht="22.8" customHeight="1">
      <c r="A122" s="39"/>
      <c r="B122" s="40"/>
      <c r="C122" s="108" t="s">
        <v>135</v>
      </c>
      <c r="D122" s="41"/>
      <c r="E122" s="41"/>
      <c r="F122" s="41"/>
      <c r="G122" s="41"/>
      <c r="H122" s="41"/>
      <c r="I122" s="41"/>
      <c r="J122" s="211">
        <f>BK122</f>
        <v>0</v>
      </c>
      <c r="K122" s="41"/>
      <c r="L122" s="42"/>
      <c r="M122" s="104"/>
      <c r="N122" s="212"/>
      <c r="O122" s="105"/>
      <c r="P122" s="213">
        <f>P123</f>
        <v>0</v>
      </c>
      <c r="Q122" s="105"/>
      <c r="R122" s="213">
        <f>R123</f>
        <v>492.27425000000005</v>
      </c>
      <c r="S122" s="105"/>
      <c r="T122" s="214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6" t="s">
        <v>77</v>
      </c>
      <c r="AU122" s="16" t="s">
        <v>116</v>
      </c>
      <c r="BK122" s="215">
        <f>BK123</f>
        <v>0</v>
      </c>
    </row>
    <row r="123" spans="1:63" s="12" customFormat="1" ht="25.9" customHeight="1">
      <c r="A123" s="12"/>
      <c r="B123" s="216"/>
      <c r="C123" s="217"/>
      <c r="D123" s="218" t="s">
        <v>77</v>
      </c>
      <c r="E123" s="219" t="s">
        <v>136</v>
      </c>
      <c r="F123" s="219" t="s">
        <v>137</v>
      </c>
      <c r="G123" s="217"/>
      <c r="H123" s="217"/>
      <c r="I123" s="220"/>
      <c r="J123" s="221">
        <f>BK123</f>
        <v>0</v>
      </c>
      <c r="K123" s="217"/>
      <c r="L123" s="222"/>
      <c r="M123" s="223"/>
      <c r="N123" s="224"/>
      <c r="O123" s="224"/>
      <c r="P123" s="225">
        <f>P124+P187+P194+P198+P209</f>
        <v>0</v>
      </c>
      <c r="Q123" s="224"/>
      <c r="R123" s="225">
        <f>R124+R187+R194+R198+R209</f>
        <v>492.27425000000005</v>
      </c>
      <c r="S123" s="224"/>
      <c r="T123" s="226">
        <f>T124+T187+T194+T198+T209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7" t="s">
        <v>85</v>
      </c>
      <c r="AT123" s="228" t="s">
        <v>77</v>
      </c>
      <c r="AU123" s="228" t="s">
        <v>78</v>
      </c>
      <c r="AY123" s="227" t="s">
        <v>138</v>
      </c>
      <c r="BK123" s="229">
        <f>BK124+BK187+BK194+BK198+BK209</f>
        <v>0</v>
      </c>
    </row>
    <row r="124" spans="1:63" s="12" customFormat="1" ht="22.8" customHeight="1">
      <c r="A124" s="12"/>
      <c r="B124" s="216"/>
      <c r="C124" s="217"/>
      <c r="D124" s="218" t="s">
        <v>77</v>
      </c>
      <c r="E124" s="230" t="s">
        <v>85</v>
      </c>
      <c r="F124" s="230" t="s">
        <v>139</v>
      </c>
      <c r="G124" s="217"/>
      <c r="H124" s="217"/>
      <c r="I124" s="220"/>
      <c r="J124" s="231">
        <f>BK124</f>
        <v>0</v>
      </c>
      <c r="K124" s="217"/>
      <c r="L124" s="222"/>
      <c r="M124" s="223"/>
      <c r="N124" s="224"/>
      <c r="O124" s="224"/>
      <c r="P124" s="225">
        <f>SUM(P125:P186)</f>
        <v>0</v>
      </c>
      <c r="Q124" s="224"/>
      <c r="R124" s="225">
        <f>SUM(R125:R186)</f>
        <v>0.07625</v>
      </c>
      <c r="S124" s="224"/>
      <c r="T124" s="226">
        <f>SUM(T125:T186)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7" t="s">
        <v>85</v>
      </c>
      <c r="AT124" s="228" t="s">
        <v>77</v>
      </c>
      <c r="AU124" s="228" t="s">
        <v>85</v>
      </c>
      <c r="AY124" s="227" t="s">
        <v>138</v>
      </c>
      <c r="BK124" s="229">
        <f>SUM(BK125:BK186)</f>
        <v>0</v>
      </c>
    </row>
    <row r="125" spans="1:65" s="2" customFormat="1" ht="16.5" customHeight="1">
      <c r="A125" s="39"/>
      <c r="B125" s="40"/>
      <c r="C125" s="232" t="s">
        <v>85</v>
      </c>
      <c r="D125" s="232" t="s">
        <v>140</v>
      </c>
      <c r="E125" s="233" t="s">
        <v>141</v>
      </c>
      <c r="F125" s="234" t="s">
        <v>142</v>
      </c>
      <c r="G125" s="235" t="s">
        <v>143</v>
      </c>
      <c r="H125" s="236">
        <v>45</v>
      </c>
      <c r="I125" s="237"/>
      <c r="J125" s="238">
        <f>ROUND(I125*H125,2)</f>
        <v>0</v>
      </c>
      <c r="K125" s="234" t="s">
        <v>144</v>
      </c>
      <c r="L125" s="42"/>
      <c r="M125" s="239" t="s">
        <v>1</v>
      </c>
      <c r="N125" s="240" t="s">
        <v>43</v>
      </c>
      <c r="O125" s="92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3" t="s">
        <v>145</v>
      </c>
      <c r="AT125" s="243" t="s">
        <v>140</v>
      </c>
      <c r="AU125" s="243" t="s">
        <v>87</v>
      </c>
      <c r="AY125" s="16" t="s">
        <v>138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85</v>
      </c>
      <c r="BK125" s="143">
        <f>ROUND(I125*H125,2)</f>
        <v>0</v>
      </c>
      <c r="BL125" s="16" t="s">
        <v>145</v>
      </c>
      <c r="BM125" s="243" t="s">
        <v>341</v>
      </c>
    </row>
    <row r="126" spans="1:47" s="2" customFormat="1" ht="12">
      <c r="A126" s="39"/>
      <c r="B126" s="40"/>
      <c r="C126" s="41"/>
      <c r="D126" s="244" t="s">
        <v>147</v>
      </c>
      <c r="E126" s="41"/>
      <c r="F126" s="245" t="s">
        <v>148</v>
      </c>
      <c r="G126" s="41"/>
      <c r="H126" s="41"/>
      <c r="I126" s="246"/>
      <c r="J126" s="41"/>
      <c r="K126" s="41"/>
      <c r="L126" s="42"/>
      <c r="M126" s="247"/>
      <c r="N126" s="24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6" t="s">
        <v>147</v>
      </c>
      <c r="AU126" s="16" t="s">
        <v>87</v>
      </c>
    </row>
    <row r="127" spans="1:47" s="2" customFormat="1" ht="12">
      <c r="A127" s="39"/>
      <c r="B127" s="40"/>
      <c r="C127" s="41"/>
      <c r="D127" s="249" t="s">
        <v>149</v>
      </c>
      <c r="E127" s="41"/>
      <c r="F127" s="250" t="s">
        <v>150</v>
      </c>
      <c r="G127" s="41"/>
      <c r="H127" s="41"/>
      <c r="I127" s="246"/>
      <c r="J127" s="41"/>
      <c r="K127" s="41"/>
      <c r="L127" s="42"/>
      <c r="M127" s="247"/>
      <c r="N127" s="24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6" t="s">
        <v>149</v>
      </c>
      <c r="AU127" s="16" t="s">
        <v>87</v>
      </c>
    </row>
    <row r="128" spans="1:65" s="2" customFormat="1" ht="16.5" customHeight="1">
      <c r="A128" s="39"/>
      <c r="B128" s="40"/>
      <c r="C128" s="232" t="s">
        <v>87</v>
      </c>
      <c r="D128" s="232" t="s">
        <v>140</v>
      </c>
      <c r="E128" s="233" t="s">
        <v>153</v>
      </c>
      <c r="F128" s="234" t="s">
        <v>154</v>
      </c>
      <c r="G128" s="235" t="s">
        <v>143</v>
      </c>
      <c r="H128" s="236">
        <v>44</v>
      </c>
      <c r="I128" s="237"/>
      <c r="J128" s="238">
        <f>ROUND(I128*H128,2)</f>
        <v>0</v>
      </c>
      <c r="K128" s="234" t="s">
        <v>144</v>
      </c>
      <c r="L128" s="42"/>
      <c r="M128" s="239" t="s">
        <v>1</v>
      </c>
      <c r="N128" s="240" t="s">
        <v>43</v>
      </c>
      <c r="O128" s="92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3" t="s">
        <v>145</v>
      </c>
      <c r="AT128" s="243" t="s">
        <v>140</v>
      </c>
      <c r="AU128" s="243" t="s">
        <v>87</v>
      </c>
      <c r="AY128" s="16" t="s">
        <v>138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85</v>
      </c>
      <c r="BK128" s="143">
        <f>ROUND(I128*H128,2)</f>
        <v>0</v>
      </c>
      <c r="BL128" s="16" t="s">
        <v>145</v>
      </c>
      <c r="BM128" s="243" t="s">
        <v>342</v>
      </c>
    </row>
    <row r="129" spans="1:47" s="2" customFormat="1" ht="12">
      <c r="A129" s="39"/>
      <c r="B129" s="40"/>
      <c r="C129" s="41"/>
      <c r="D129" s="244" t="s">
        <v>147</v>
      </c>
      <c r="E129" s="41"/>
      <c r="F129" s="245" t="s">
        <v>156</v>
      </c>
      <c r="G129" s="41"/>
      <c r="H129" s="41"/>
      <c r="I129" s="246"/>
      <c r="J129" s="41"/>
      <c r="K129" s="41"/>
      <c r="L129" s="42"/>
      <c r="M129" s="247"/>
      <c r="N129" s="24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6" t="s">
        <v>147</v>
      </c>
      <c r="AU129" s="16" t="s">
        <v>87</v>
      </c>
    </row>
    <row r="130" spans="1:47" s="2" customFormat="1" ht="12">
      <c r="A130" s="39"/>
      <c r="B130" s="40"/>
      <c r="C130" s="41"/>
      <c r="D130" s="249" t="s">
        <v>149</v>
      </c>
      <c r="E130" s="41"/>
      <c r="F130" s="250" t="s">
        <v>157</v>
      </c>
      <c r="G130" s="41"/>
      <c r="H130" s="41"/>
      <c r="I130" s="246"/>
      <c r="J130" s="41"/>
      <c r="K130" s="41"/>
      <c r="L130" s="42"/>
      <c r="M130" s="247"/>
      <c r="N130" s="24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6" t="s">
        <v>149</v>
      </c>
      <c r="AU130" s="16" t="s">
        <v>87</v>
      </c>
    </row>
    <row r="131" spans="1:65" s="2" customFormat="1" ht="24.15" customHeight="1">
      <c r="A131" s="39"/>
      <c r="B131" s="40"/>
      <c r="C131" s="232" t="s">
        <v>158</v>
      </c>
      <c r="D131" s="232" t="s">
        <v>140</v>
      </c>
      <c r="E131" s="233" t="s">
        <v>343</v>
      </c>
      <c r="F131" s="234" t="s">
        <v>344</v>
      </c>
      <c r="G131" s="235" t="s">
        <v>175</v>
      </c>
      <c r="H131" s="236">
        <v>3050</v>
      </c>
      <c r="I131" s="237"/>
      <c r="J131" s="238">
        <f>ROUND(I131*H131,2)</f>
        <v>0</v>
      </c>
      <c r="K131" s="234" t="s">
        <v>345</v>
      </c>
      <c r="L131" s="42"/>
      <c r="M131" s="239" t="s">
        <v>1</v>
      </c>
      <c r="N131" s="240" t="s">
        <v>43</v>
      </c>
      <c r="O131" s="92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3" t="s">
        <v>145</v>
      </c>
      <c r="AT131" s="243" t="s">
        <v>140</v>
      </c>
      <c r="AU131" s="243" t="s">
        <v>87</v>
      </c>
      <c r="AY131" s="16" t="s">
        <v>138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85</v>
      </c>
      <c r="BK131" s="143">
        <f>ROUND(I131*H131,2)</f>
        <v>0</v>
      </c>
      <c r="BL131" s="16" t="s">
        <v>145</v>
      </c>
      <c r="BM131" s="243" t="s">
        <v>346</v>
      </c>
    </row>
    <row r="132" spans="1:47" s="2" customFormat="1" ht="12">
      <c r="A132" s="39"/>
      <c r="B132" s="40"/>
      <c r="C132" s="41"/>
      <c r="D132" s="244" t="s">
        <v>147</v>
      </c>
      <c r="E132" s="41"/>
      <c r="F132" s="245" t="s">
        <v>347</v>
      </c>
      <c r="G132" s="41"/>
      <c r="H132" s="41"/>
      <c r="I132" s="246"/>
      <c r="J132" s="41"/>
      <c r="K132" s="41"/>
      <c r="L132" s="42"/>
      <c r="M132" s="247"/>
      <c r="N132" s="24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6" t="s">
        <v>147</v>
      </c>
      <c r="AU132" s="16" t="s">
        <v>87</v>
      </c>
    </row>
    <row r="133" spans="1:47" s="2" customFormat="1" ht="12">
      <c r="A133" s="39"/>
      <c r="B133" s="40"/>
      <c r="C133" s="41"/>
      <c r="D133" s="244" t="s">
        <v>151</v>
      </c>
      <c r="E133" s="41"/>
      <c r="F133" s="251" t="s">
        <v>179</v>
      </c>
      <c r="G133" s="41"/>
      <c r="H133" s="41"/>
      <c r="I133" s="246"/>
      <c r="J133" s="41"/>
      <c r="K133" s="41"/>
      <c r="L133" s="42"/>
      <c r="M133" s="247"/>
      <c r="N133" s="24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151</v>
      </c>
      <c r="AU133" s="16" t="s">
        <v>87</v>
      </c>
    </row>
    <row r="134" spans="1:65" s="2" customFormat="1" ht="33" customHeight="1">
      <c r="A134" s="39"/>
      <c r="B134" s="40"/>
      <c r="C134" s="232" t="s">
        <v>145</v>
      </c>
      <c r="D134" s="232" t="s">
        <v>140</v>
      </c>
      <c r="E134" s="233" t="s">
        <v>348</v>
      </c>
      <c r="F134" s="234" t="s">
        <v>349</v>
      </c>
      <c r="G134" s="235" t="s">
        <v>161</v>
      </c>
      <c r="H134" s="236">
        <v>9554</v>
      </c>
      <c r="I134" s="237"/>
      <c r="J134" s="238">
        <f>ROUND(I134*H134,2)</f>
        <v>0</v>
      </c>
      <c r="K134" s="234" t="s">
        <v>345</v>
      </c>
      <c r="L134" s="42"/>
      <c r="M134" s="239" t="s">
        <v>1</v>
      </c>
      <c r="N134" s="240" t="s">
        <v>43</v>
      </c>
      <c r="O134" s="92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3" t="s">
        <v>145</v>
      </c>
      <c r="AT134" s="243" t="s">
        <v>140</v>
      </c>
      <c r="AU134" s="243" t="s">
        <v>87</v>
      </c>
      <c r="AY134" s="16" t="s">
        <v>138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6" t="s">
        <v>85</v>
      </c>
      <c r="BK134" s="143">
        <f>ROUND(I134*H134,2)</f>
        <v>0</v>
      </c>
      <c r="BL134" s="16" t="s">
        <v>145</v>
      </c>
      <c r="BM134" s="243" t="s">
        <v>350</v>
      </c>
    </row>
    <row r="135" spans="1:47" s="2" customFormat="1" ht="12">
      <c r="A135" s="39"/>
      <c r="B135" s="40"/>
      <c r="C135" s="41"/>
      <c r="D135" s="244" t="s">
        <v>147</v>
      </c>
      <c r="E135" s="41"/>
      <c r="F135" s="245" t="s">
        <v>351</v>
      </c>
      <c r="G135" s="41"/>
      <c r="H135" s="41"/>
      <c r="I135" s="246"/>
      <c r="J135" s="41"/>
      <c r="K135" s="41"/>
      <c r="L135" s="42"/>
      <c r="M135" s="247"/>
      <c r="N135" s="24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6" t="s">
        <v>147</v>
      </c>
      <c r="AU135" s="16" t="s">
        <v>87</v>
      </c>
    </row>
    <row r="136" spans="1:47" s="2" customFormat="1" ht="12">
      <c r="A136" s="39"/>
      <c r="B136" s="40"/>
      <c r="C136" s="41"/>
      <c r="D136" s="244" t="s">
        <v>151</v>
      </c>
      <c r="E136" s="41"/>
      <c r="F136" s="251" t="s">
        <v>188</v>
      </c>
      <c r="G136" s="41"/>
      <c r="H136" s="41"/>
      <c r="I136" s="246"/>
      <c r="J136" s="41"/>
      <c r="K136" s="41"/>
      <c r="L136" s="42"/>
      <c r="M136" s="247"/>
      <c r="N136" s="24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6" t="s">
        <v>151</v>
      </c>
      <c r="AU136" s="16" t="s">
        <v>87</v>
      </c>
    </row>
    <row r="137" spans="1:51" s="13" customFormat="1" ht="12">
      <c r="A137" s="13"/>
      <c r="B137" s="252"/>
      <c r="C137" s="253"/>
      <c r="D137" s="244" t="s">
        <v>180</v>
      </c>
      <c r="E137" s="254" t="s">
        <v>1</v>
      </c>
      <c r="F137" s="255" t="s">
        <v>352</v>
      </c>
      <c r="G137" s="253"/>
      <c r="H137" s="256">
        <v>4120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2" t="s">
        <v>180</v>
      </c>
      <c r="AU137" s="262" t="s">
        <v>87</v>
      </c>
      <c r="AV137" s="13" t="s">
        <v>87</v>
      </c>
      <c r="AW137" s="13" t="s">
        <v>32</v>
      </c>
      <c r="AX137" s="13" t="s">
        <v>78</v>
      </c>
      <c r="AY137" s="262" t="s">
        <v>138</v>
      </c>
    </row>
    <row r="138" spans="1:51" s="13" customFormat="1" ht="12">
      <c r="A138" s="13"/>
      <c r="B138" s="252"/>
      <c r="C138" s="253"/>
      <c r="D138" s="244" t="s">
        <v>180</v>
      </c>
      <c r="E138" s="254" t="s">
        <v>1</v>
      </c>
      <c r="F138" s="255" t="s">
        <v>353</v>
      </c>
      <c r="G138" s="253"/>
      <c r="H138" s="256">
        <v>5434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2" t="s">
        <v>180</v>
      </c>
      <c r="AU138" s="262" t="s">
        <v>87</v>
      </c>
      <c r="AV138" s="13" t="s">
        <v>87</v>
      </c>
      <c r="AW138" s="13" t="s">
        <v>32</v>
      </c>
      <c r="AX138" s="13" t="s">
        <v>78</v>
      </c>
      <c r="AY138" s="262" t="s">
        <v>138</v>
      </c>
    </row>
    <row r="139" spans="1:51" s="14" customFormat="1" ht="12">
      <c r="A139" s="14"/>
      <c r="B139" s="277"/>
      <c r="C139" s="278"/>
      <c r="D139" s="244" t="s">
        <v>180</v>
      </c>
      <c r="E139" s="279" t="s">
        <v>1</v>
      </c>
      <c r="F139" s="280" t="s">
        <v>354</v>
      </c>
      <c r="G139" s="278"/>
      <c r="H139" s="281">
        <v>9554</v>
      </c>
      <c r="I139" s="282"/>
      <c r="J139" s="278"/>
      <c r="K139" s="278"/>
      <c r="L139" s="283"/>
      <c r="M139" s="284"/>
      <c r="N139" s="285"/>
      <c r="O139" s="285"/>
      <c r="P139" s="285"/>
      <c r="Q139" s="285"/>
      <c r="R139" s="285"/>
      <c r="S139" s="285"/>
      <c r="T139" s="28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87" t="s">
        <v>180</v>
      </c>
      <c r="AU139" s="287" t="s">
        <v>87</v>
      </c>
      <c r="AV139" s="14" t="s">
        <v>145</v>
      </c>
      <c r="AW139" s="14" t="s">
        <v>32</v>
      </c>
      <c r="AX139" s="14" t="s">
        <v>85</v>
      </c>
      <c r="AY139" s="287" t="s">
        <v>138</v>
      </c>
    </row>
    <row r="140" spans="1:65" s="2" customFormat="1" ht="24.15" customHeight="1">
      <c r="A140" s="39"/>
      <c r="B140" s="40"/>
      <c r="C140" s="232" t="s">
        <v>172</v>
      </c>
      <c r="D140" s="232" t="s">
        <v>140</v>
      </c>
      <c r="E140" s="233" t="s">
        <v>355</v>
      </c>
      <c r="F140" s="234" t="s">
        <v>356</v>
      </c>
      <c r="G140" s="235" t="s">
        <v>161</v>
      </c>
      <c r="H140" s="236">
        <v>850</v>
      </c>
      <c r="I140" s="237"/>
      <c r="J140" s="238">
        <f>ROUND(I140*H140,2)</f>
        <v>0</v>
      </c>
      <c r="K140" s="234" t="s">
        <v>345</v>
      </c>
      <c r="L140" s="42"/>
      <c r="M140" s="239" t="s">
        <v>1</v>
      </c>
      <c r="N140" s="240" t="s">
        <v>43</v>
      </c>
      <c r="O140" s="92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3" t="s">
        <v>145</v>
      </c>
      <c r="AT140" s="243" t="s">
        <v>140</v>
      </c>
      <c r="AU140" s="243" t="s">
        <v>87</v>
      </c>
      <c r="AY140" s="16" t="s">
        <v>138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85</v>
      </c>
      <c r="BK140" s="143">
        <f>ROUND(I140*H140,2)</f>
        <v>0</v>
      </c>
      <c r="BL140" s="16" t="s">
        <v>145</v>
      </c>
      <c r="BM140" s="243" t="s">
        <v>357</v>
      </c>
    </row>
    <row r="141" spans="1:47" s="2" customFormat="1" ht="12">
      <c r="A141" s="39"/>
      <c r="B141" s="40"/>
      <c r="C141" s="41"/>
      <c r="D141" s="244" t="s">
        <v>147</v>
      </c>
      <c r="E141" s="41"/>
      <c r="F141" s="245" t="s">
        <v>358</v>
      </c>
      <c r="G141" s="41"/>
      <c r="H141" s="41"/>
      <c r="I141" s="246"/>
      <c r="J141" s="41"/>
      <c r="K141" s="41"/>
      <c r="L141" s="42"/>
      <c r="M141" s="247"/>
      <c r="N141" s="24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147</v>
      </c>
      <c r="AU141" s="16" t="s">
        <v>87</v>
      </c>
    </row>
    <row r="142" spans="1:47" s="2" customFormat="1" ht="12">
      <c r="A142" s="39"/>
      <c r="B142" s="40"/>
      <c r="C142" s="41"/>
      <c r="D142" s="244" t="s">
        <v>151</v>
      </c>
      <c r="E142" s="41"/>
      <c r="F142" s="251" t="s">
        <v>359</v>
      </c>
      <c r="G142" s="41"/>
      <c r="H142" s="41"/>
      <c r="I142" s="246"/>
      <c r="J142" s="41"/>
      <c r="K142" s="41"/>
      <c r="L142" s="42"/>
      <c r="M142" s="247"/>
      <c r="N142" s="24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6" t="s">
        <v>151</v>
      </c>
      <c r="AU142" s="16" t="s">
        <v>87</v>
      </c>
    </row>
    <row r="143" spans="1:65" s="2" customFormat="1" ht="24.15" customHeight="1">
      <c r="A143" s="39"/>
      <c r="B143" s="40"/>
      <c r="C143" s="232" t="s">
        <v>182</v>
      </c>
      <c r="D143" s="232" t="s">
        <v>140</v>
      </c>
      <c r="E143" s="233" t="s">
        <v>190</v>
      </c>
      <c r="F143" s="234" t="s">
        <v>191</v>
      </c>
      <c r="G143" s="235" t="s">
        <v>143</v>
      </c>
      <c r="H143" s="236">
        <v>45</v>
      </c>
      <c r="I143" s="237"/>
      <c r="J143" s="238">
        <f>ROUND(I143*H143,2)</f>
        <v>0</v>
      </c>
      <c r="K143" s="234" t="s">
        <v>144</v>
      </c>
      <c r="L143" s="42"/>
      <c r="M143" s="239" t="s">
        <v>1</v>
      </c>
      <c r="N143" s="240" t="s">
        <v>43</v>
      </c>
      <c r="O143" s="92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3" t="s">
        <v>145</v>
      </c>
      <c r="AT143" s="243" t="s">
        <v>140</v>
      </c>
      <c r="AU143" s="243" t="s">
        <v>87</v>
      </c>
      <c r="AY143" s="16" t="s">
        <v>138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85</v>
      </c>
      <c r="BK143" s="143">
        <f>ROUND(I143*H143,2)</f>
        <v>0</v>
      </c>
      <c r="BL143" s="16" t="s">
        <v>145</v>
      </c>
      <c r="BM143" s="243" t="s">
        <v>360</v>
      </c>
    </row>
    <row r="144" spans="1:47" s="2" customFormat="1" ht="12">
      <c r="A144" s="39"/>
      <c r="B144" s="40"/>
      <c r="C144" s="41"/>
      <c r="D144" s="244" t="s">
        <v>147</v>
      </c>
      <c r="E144" s="41"/>
      <c r="F144" s="245" t="s">
        <v>193</v>
      </c>
      <c r="G144" s="41"/>
      <c r="H144" s="41"/>
      <c r="I144" s="246"/>
      <c r="J144" s="41"/>
      <c r="K144" s="41"/>
      <c r="L144" s="42"/>
      <c r="M144" s="247"/>
      <c r="N144" s="24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6" t="s">
        <v>147</v>
      </c>
      <c r="AU144" s="16" t="s">
        <v>87</v>
      </c>
    </row>
    <row r="145" spans="1:47" s="2" customFormat="1" ht="12">
      <c r="A145" s="39"/>
      <c r="B145" s="40"/>
      <c r="C145" s="41"/>
      <c r="D145" s="249" t="s">
        <v>149</v>
      </c>
      <c r="E145" s="41"/>
      <c r="F145" s="250" t="s">
        <v>194</v>
      </c>
      <c r="G145" s="41"/>
      <c r="H145" s="41"/>
      <c r="I145" s="246"/>
      <c r="J145" s="41"/>
      <c r="K145" s="41"/>
      <c r="L145" s="42"/>
      <c r="M145" s="247"/>
      <c r="N145" s="24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6" t="s">
        <v>149</v>
      </c>
      <c r="AU145" s="16" t="s">
        <v>87</v>
      </c>
    </row>
    <row r="146" spans="1:65" s="2" customFormat="1" ht="24.15" customHeight="1">
      <c r="A146" s="39"/>
      <c r="B146" s="40"/>
      <c r="C146" s="232" t="s">
        <v>189</v>
      </c>
      <c r="D146" s="232" t="s">
        <v>140</v>
      </c>
      <c r="E146" s="233" t="s">
        <v>197</v>
      </c>
      <c r="F146" s="234" t="s">
        <v>198</v>
      </c>
      <c r="G146" s="235" t="s">
        <v>143</v>
      </c>
      <c r="H146" s="236">
        <v>44</v>
      </c>
      <c r="I146" s="237"/>
      <c r="J146" s="238">
        <f>ROUND(I146*H146,2)</f>
        <v>0</v>
      </c>
      <c r="K146" s="234" t="s">
        <v>144</v>
      </c>
      <c r="L146" s="42"/>
      <c r="M146" s="239" t="s">
        <v>1</v>
      </c>
      <c r="N146" s="240" t="s">
        <v>43</v>
      </c>
      <c r="O146" s="92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3" t="s">
        <v>145</v>
      </c>
      <c r="AT146" s="243" t="s">
        <v>140</v>
      </c>
      <c r="AU146" s="243" t="s">
        <v>87</v>
      </c>
      <c r="AY146" s="16" t="s">
        <v>138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85</v>
      </c>
      <c r="BK146" s="143">
        <f>ROUND(I146*H146,2)</f>
        <v>0</v>
      </c>
      <c r="BL146" s="16" t="s">
        <v>145</v>
      </c>
      <c r="BM146" s="243" t="s">
        <v>361</v>
      </c>
    </row>
    <row r="147" spans="1:47" s="2" customFormat="1" ht="12">
      <c r="A147" s="39"/>
      <c r="B147" s="40"/>
      <c r="C147" s="41"/>
      <c r="D147" s="244" t="s">
        <v>147</v>
      </c>
      <c r="E147" s="41"/>
      <c r="F147" s="245" t="s">
        <v>200</v>
      </c>
      <c r="G147" s="41"/>
      <c r="H147" s="41"/>
      <c r="I147" s="246"/>
      <c r="J147" s="41"/>
      <c r="K147" s="41"/>
      <c r="L147" s="42"/>
      <c r="M147" s="247"/>
      <c r="N147" s="24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6" t="s">
        <v>147</v>
      </c>
      <c r="AU147" s="16" t="s">
        <v>87</v>
      </c>
    </row>
    <row r="148" spans="1:47" s="2" customFormat="1" ht="12">
      <c r="A148" s="39"/>
      <c r="B148" s="40"/>
      <c r="C148" s="41"/>
      <c r="D148" s="249" t="s">
        <v>149</v>
      </c>
      <c r="E148" s="41"/>
      <c r="F148" s="250" t="s">
        <v>201</v>
      </c>
      <c r="G148" s="41"/>
      <c r="H148" s="41"/>
      <c r="I148" s="246"/>
      <c r="J148" s="41"/>
      <c r="K148" s="41"/>
      <c r="L148" s="42"/>
      <c r="M148" s="247"/>
      <c r="N148" s="24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6" t="s">
        <v>149</v>
      </c>
      <c r="AU148" s="16" t="s">
        <v>87</v>
      </c>
    </row>
    <row r="149" spans="1:65" s="2" customFormat="1" ht="33" customHeight="1">
      <c r="A149" s="39"/>
      <c r="B149" s="40"/>
      <c r="C149" s="232" t="s">
        <v>196</v>
      </c>
      <c r="D149" s="232" t="s">
        <v>140</v>
      </c>
      <c r="E149" s="233" t="s">
        <v>203</v>
      </c>
      <c r="F149" s="234" t="s">
        <v>204</v>
      </c>
      <c r="G149" s="235" t="s">
        <v>143</v>
      </c>
      <c r="H149" s="236">
        <v>45</v>
      </c>
      <c r="I149" s="237"/>
      <c r="J149" s="238">
        <f>ROUND(I149*H149,2)</f>
        <v>0</v>
      </c>
      <c r="K149" s="234" t="s">
        <v>144</v>
      </c>
      <c r="L149" s="42"/>
      <c r="M149" s="239" t="s">
        <v>1</v>
      </c>
      <c r="N149" s="240" t="s">
        <v>43</v>
      </c>
      <c r="O149" s="92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3" t="s">
        <v>145</v>
      </c>
      <c r="AT149" s="243" t="s">
        <v>140</v>
      </c>
      <c r="AU149" s="243" t="s">
        <v>87</v>
      </c>
      <c r="AY149" s="16" t="s">
        <v>138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85</v>
      </c>
      <c r="BK149" s="143">
        <f>ROUND(I149*H149,2)</f>
        <v>0</v>
      </c>
      <c r="BL149" s="16" t="s">
        <v>145</v>
      </c>
      <c r="BM149" s="243" t="s">
        <v>362</v>
      </c>
    </row>
    <row r="150" spans="1:47" s="2" customFormat="1" ht="12">
      <c r="A150" s="39"/>
      <c r="B150" s="40"/>
      <c r="C150" s="41"/>
      <c r="D150" s="244" t="s">
        <v>147</v>
      </c>
      <c r="E150" s="41"/>
      <c r="F150" s="245" t="s">
        <v>206</v>
      </c>
      <c r="G150" s="41"/>
      <c r="H150" s="41"/>
      <c r="I150" s="246"/>
      <c r="J150" s="41"/>
      <c r="K150" s="41"/>
      <c r="L150" s="42"/>
      <c r="M150" s="247"/>
      <c r="N150" s="24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6" t="s">
        <v>147</v>
      </c>
      <c r="AU150" s="16" t="s">
        <v>87</v>
      </c>
    </row>
    <row r="151" spans="1:47" s="2" customFormat="1" ht="12">
      <c r="A151" s="39"/>
      <c r="B151" s="40"/>
      <c r="C151" s="41"/>
      <c r="D151" s="249" t="s">
        <v>149</v>
      </c>
      <c r="E151" s="41"/>
      <c r="F151" s="250" t="s">
        <v>207</v>
      </c>
      <c r="G151" s="41"/>
      <c r="H151" s="41"/>
      <c r="I151" s="246"/>
      <c r="J151" s="41"/>
      <c r="K151" s="41"/>
      <c r="L151" s="42"/>
      <c r="M151" s="247"/>
      <c r="N151" s="24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6" t="s">
        <v>149</v>
      </c>
      <c r="AU151" s="16" t="s">
        <v>87</v>
      </c>
    </row>
    <row r="152" spans="1:65" s="2" customFormat="1" ht="24.15" customHeight="1">
      <c r="A152" s="39"/>
      <c r="B152" s="40"/>
      <c r="C152" s="232" t="s">
        <v>202</v>
      </c>
      <c r="D152" s="232" t="s">
        <v>140</v>
      </c>
      <c r="E152" s="233" t="s">
        <v>209</v>
      </c>
      <c r="F152" s="234" t="s">
        <v>210</v>
      </c>
      <c r="G152" s="235" t="s">
        <v>143</v>
      </c>
      <c r="H152" s="236">
        <v>44</v>
      </c>
      <c r="I152" s="237"/>
      <c r="J152" s="238">
        <f>ROUND(I152*H152,2)</f>
        <v>0</v>
      </c>
      <c r="K152" s="234" t="s">
        <v>144</v>
      </c>
      <c r="L152" s="42"/>
      <c r="M152" s="239" t="s">
        <v>1</v>
      </c>
      <c r="N152" s="240" t="s">
        <v>43</v>
      </c>
      <c r="O152" s="92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3" t="s">
        <v>145</v>
      </c>
      <c r="AT152" s="243" t="s">
        <v>140</v>
      </c>
      <c r="AU152" s="243" t="s">
        <v>87</v>
      </c>
      <c r="AY152" s="16" t="s">
        <v>138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6" t="s">
        <v>85</v>
      </c>
      <c r="BK152" s="143">
        <f>ROUND(I152*H152,2)</f>
        <v>0</v>
      </c>
      <c r="BL152" s="16" t="s">
        <v>145</v>
      </c>
      <c r="BM152" s="243" t="s">
        <v>363</v>
      </c>
    </row>
    <row r="153" spans="1:47" s="2" customFormat="1" ht="12">
      <c r="A153" s="39"/>
      <c r="B153" s="40"/>
      <c r="C153" s="41"/>
      <c r="D153" s="244" t="s">
        <v>147</v>
      </c>
      <c r="E153" s="41"/>
      <c r="F153" s="245" t="s">
        <v>212</v>
      </c>
      <c r="G153" s="41"/>
      <c r="H153" s="41"/>
      <c r="I153" s="246"/>
      <c r="J153" s="41"/>
      <c r="K153" s="41"/>
      <c r="L153" s="42"/>
      <c r="M153" s="247"/>
      <c r="N153" s="24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6" t="s">
        <v>147</v>
      </c>
      <c r="AU153" s="16" t="s">
        <v>87</v>
      </c>
    </row>
    <row r="154" spans="1:47" s="2" customFormat="1" ht="12">
      <c r="A154" s="39"/>
      <c r="B154" s="40"/>
      <c r="C154" s="41"/>
      <c r="D154" s="249" t="s">
        <v>149</v>
      </c>
      <c r="E154" s="41"/>
      <c r="F154" s="250" t="s">
        <v>213</v>
      </c>
      <c r="G154" s="41"/>
      <c r="H154" s="41"/>
      <c r="I154" s="246"/>
      <c r="J154" s="41"/>
      <c r="K154" s="41"/>
      <c r="L154" s="42"/>
      <c r="M154" s="247"/>
      <c r="N154" s="24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149</v>
      </c>
      <c r="AU154" s="16" t="s">
        <v>87</v>
      </c>
    </row>
    <row r="155" spans="1:65" s="2" customFormat="1" ht="37.8" customHeight="1">
      <c r="A155" s="39"/>
      <c r="B155" s="40"/>
      <c r="C155" s="232" t="s">
        <v>208</v>
      </c>
      <c r="D155" s="232" t="s">
        <v>140</v>
      </c>
      <c r="E155" s="233" t="s">
        <v>215</v>
      </c>
      <c r="F155" s="234" t="s">
        <v>216</v>
      </c>
      <c r="G155" s="235" t="s">
        <v>161</v>
      </c>
      <c r="H155" s="236">
        <v>9554</v>
      </c>
      <c r="I155" s="237"/>
      <c r="J155" s="238">
        <f>ROUND(I155*H155,2)</f>
        <v>0</v>
      </c>
      <c r="K155" s="234" t="s">
        <v>144</v>
      </c>
      <c r="L155" s="42"/>
      <c r="M155" s="239" t="s">
        <v>1</v>
      </c>
      <c r="N155" s="240" t="s">
        <v>43</v>
      </c>
      <c r="O155" s="92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3" t="s">
        <v>145</v>
      </c>
      <c r="AT155" s="243" t="s">
        <v>140</v>
      </c>
      <c r="AU155" s="243" t="s">
        <v>87</v>
      </c>
      <c r="AY155" s="16" t="s">
        <v>138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85</v>
      </c>
      <c r="BK155" s="143">
        <f>ROUND(I155*H155,2)</f>
        <v>0</v>
      </c>
      <c r="BL155" s="16" t="s">
        <v>145</v>
      </c>
      <c r="BM155" s="243" t="s">
        <v>364</v>
      </c>
    </row>
    <row r="156" spans="1:47" s="2" customFormat="1" ht="12">
      <c r="A156" s="39"/>
      <c r="B156" s="40"/>
      <c r="C156" s="41"/>
      <c r="D156" s="244" t="s">
        <v>147</v>
      </c>
      <c r="E156" s="41"/>
      <c r="F156" s="245" t="s">
        <v>218</v>
      </c>
      <c r="G156" s="41"/>
      <c r="H156" s="41"/>
      <c r="I156" s="246"/>
      <c r="J156" s="41"/>
      <c r="K156" s="41"/>
      <c r="L156" s="42"/>
      <c r="M156" s="247"/>
      <c r="N156" s="24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6" t="s">
        <v>147</v>
      </c>
      <c r="AU156" s="16" t="s">
        <v>87</v>
      </c>
    </row>
    <row r="157" spans="1:47" s="2" customFormat="1" ht="12">
      <c r="A157" s="39"/>
      <c r="B157" s="40"/>
      <c r="C157" s="41"/>
      <c r="D157" s="249" t="s">
        <v>149</v>
      </c>
      <c r="E157" s="41"/>
      <c r="F157" s="250" t="s">
        <v>219</v>
      </c>
      <c r="G157" s="41"/>
      <c r="H157" s="41"/>
      <c r="I157" s="246"/>
      <c r="J157" s="41"/>
      <c r="K157" s="41"/>
      <c r="L157" s="42"/>
      <c r="M157" s="247"/>
      <c r="N157" s="24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6" t="s">
        <v>149</v>
      </c>
      <c r="AU157" s="16" t="s">
        <v>87</v>
      </c>
    </row>
    <row r="158" spans="1:65" s="2" customFormat="1" ht="37.8" customHeight="1">
      <c r="A158" s="39"/>
      <c r="B158" s="40"/>
      <c r="C158" s="232" t="s">
        <v>214</v>
      </c>
      <c r="D158" s="232" t="s">
        <v>140</v>
      </c>
      <c r="E158" s="233" t="s">
        <v>365</v>
      </c>
      <c r="F158" s="234" t="s">
        <v>366</v>
      </c>
      <c r="G158" s="235" t="s">
        <v>161</v>
      </c>
      <c r="H158" s="236">
        <v>850</v>
      </c>
      <c r="I158" s="237"/>
      <c r="J158" s="238">
        <f>ROUND(I158*H158,2)</f>
        <v>0</v>
      </c>
      <c r="K158" s="234" t="s">
        <v>144</v>
      </c>
      <c r="L158" s="42"/>
      <c r="M158" s="239" t="s">
        <v>1</v>
      </c>
      <c r="N158" s="240" t="s">
        <v>43</v>
      </c>
      <c r="O158" s="92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3" t="s">
        <v>145</v>
      </c>
      <c r="AT158" s="243" t="s">
        <v>140</v>
      </c>
      <c r="AU158" s="243" t="s">
        <v>87</v>
      </c>
      <c r="AY158" s="16" t="s">
        <v>138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6" t="s">
        <v>85</v>
      </c>
      <c r="BK158" s="143">
        <f>ROUND(I158*H158,2)</f>
        <v>0</v>
      </c>
      <c r="BL158" s="16" t="s">
        <v>145</v>
      </c>
      <c r="BM158" s="243" t="s">
        <v>367</v>
      </c>
    </row>
    <row r="159" spans="1:47" s="2" customFormat="1" ht="12">
      <c r="A159" s="39"/>
      <c r="B159" s="40"/>
      <c r="C159" s="41"/>
      <c r="D159" s="244" t="s">
        <v>147</v>
      </c>
      <c r="E159" s="41"/>
      <c r="F159" s="245" t="s">
        <v>368</v>
      </c>
      <c r="G159" s="41"/>
      <c r="H159" s="41"/>
      <c r="I159" s="246"/>
      <c r="J159" s="41"/>
      <c r="K159" s="41"/>
      <c r="L159" s="42"/>
      <c r="M159" s="247"/>
      <c r="N159" s="24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6" t="s">
        <v>147</v>
      </c>
      <c r="AU159" s="16" t="s">
        <v>87</v>
      </c>
    </row>
    <row r="160" spans="1:47" s="2" customFormat="1" ht="12">
      <c r="A160" s="39"/>
      <c r="B160" s="40"/>
      <c r="C160" s="41"/>
      <c r="D160" s="249" t="s">
        <v>149</v>
      </c>
      <c r="E160" s="41"/>
      <c r="F160" s="250" t="s">
        <v>369</v>
      </c>
      <c r="G160" s="41"/>
      <c r="H160" s="41"/>
      <c r="I160" s="246"/>
      <c r="J160" s="41"/>
      <c r="K160" s="41"/>
      <c r="L160" s="42"/>
      <c r="M160" s="247"/>
      <c r="N160" s="24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6" t="s">
        <v>149</v>
      </c>
      <c r="AU160" s="16" t="s">
        <v>87</v>
      </c>
    </row>
    <row r="161" spans="1:65" s="2" customFormat="1" ht="16.5" customHeight="1">
      <c r="A161" s="39"/>
      <c r="B161" s="40"/>
      <c r="C161" s="232" t="s">
        <v>222</v>
      </c>
      <c r="D161" s="232" t="s">
        <v>140</v>
      </c>
      <c r="E161" s="233" t="s">
        <v>230</v>
      </c>
      <c r="F161" s="234" t="s">
        <v>231</v>
      </c>
      <c r="G161" s="235" t="s">
        <v>161</v>
      </c>
      <c r="H161" s="236">
        <v>9554</v>
      </c>
      <c r="I161" s="237"/>
      <c r="J161" s="238">
        <f>ROUND(I161*H161,2)</f>
        <v>0</v>
      </c>
      <c r="K161" s="234" t="s">
        <v>144</v>
      </c>
      <c r="L161" s="42"/>
      <c r="M161" s="239" t="s">
        <v>1</v>
      </c>
      <c r="N161" s="240" t="s">
        <v>43</v>
      </c>
      <c r="O161" s="92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3" t="s">
        <v>145</v>
      </c>
      <c r="AT161" s="243" t="s">
        <v>140</v>
      </c>
      <c r="AU161" s="243" t="s">
        <v>87</v>
      </c>
      <c r="AY161" s="16" t="s">
        <v>138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85</v>
      </c>
      <c r="BK161" s="143">
        <f>ROUND(I161*H161,2)</f>
        <v>0</v>
      </c>
      <c r="BL161" s="16" t="s">
        <v>145</v>
      </c>
      <c r="BM161" s="243" t="s">
        <v>370</v>
      </c>
    </row>
    <row r="162" spans="1:47" s="2" customFormat="1" ht="12">
      <c r="A162" s="39"/>
      <c r="B162" s="40"/>
      <c r="C162" s="41"/>
      <c r="D162" s="244" t="s">
        <v>147</v>
      </c>
      <c r="E162" s="41"/>
      <c r="F162" s="245" t="s">
        <v>233</v>
      </c>
      <c r="G162" s="41"/>
      <c r="H162" s="41"/>
      <c r="I162" s="246"/>
      <c r="J162" s="41"/>
      <c r="K162" s="41"/>
      <c r="L162" s="42"/>
      <c r="M162" s="247"/>
      <c r="N162" s="24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6" t="s">
        <v>147</v>
      </c>
      <c r="AU162" s="16" t="s">
        <v>87</v>
      </c>
    </row>
    <row r="163" spans="1:47" s="2" customFormat="1" ht="12">
      <c r="A163" s="39"/>
      <c r="B163" s="40"/>
      <c r="C163" s="41"/>
      <c r="D163" s="249" t="s">
        <v>149</v>
      </c>
      <c r="E163" s="41"/>
      <c r="F163" s="250" t="s">
        <v>234</v>
      </c>
      <c r="G163" s="41"/>
      <c r="H163" s="41"/>
      <c r="I163" s="246"/>
      <c r="J163" s="41"/>
      <c r="K163" s="41"/>
      <c r="L163" s="42"/>
      <c r="M163" s="247"/>
      <c r="N163" s="24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6" t="s">
        <v>149</v>
      </c>
      <c r="AU163" s="16" t="s">
        <v>87</v>
      </c>
    </row>
    <row r="164" spans="1:65" s="2" customFormat="1" ht="24.15" customHeight="1">
      <c r="A164" s="39"/>
      <c r="B164" s="40"/>
      <c r="C164" s="232" t="s">
        <v>229</v>
      </c>
      <c r="D164" s="232" t="s">
        <v>140</v>
      </c>
      <c r="E164" s="233" t="s">
        <v>371</v>
      </c>
      <c r="F164" s="234" t="s">
        <v>372</v>
      </c>
      <c r="G164" s="235" t="s">
        <v>175</v>
      </c>
      <c r="H164" s="236">
        <v>13300</v>
      </c>
      <c r="I164" s="237"/>
      <c r="J164" s="238">
        <f>ROUND(I164*H164,2)</f>
        <v>0</v>
      </c>
      <c r="K164" s="234" t="s">
        <v>144</v>
      </c>
      <c r="L164" s="42"/>
      <c r="M164" s="239" t="s">
        <v>1</v>
      </c>
      <c r="N164" s="240" t="s">
        <v>43</v>
      </c>
      <c r="O164" s="92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3" t="s">
        <v>145</v>
      </c>
      <c r="AT164" s="243" t="s">
        <v>140</v>
      </c>
      <c r="AU164" s="243" t="s">
        <v>87</v>
      </c>
      <c r="AY164" s="16" t="s">
        <v>138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85</v>
      </c>
      <c r="BK164" s="143">
        <f>ROUND(I164*H164,2)</f>
        <v>0</v>
      </c>
      <c r="BL164" s="16" t="s">
        <v>145</v>
      </c>
      <c r="BM164" s="243" t="s">
        <v>373</v>
      </c>
    </row>
    <row r="165" spans="1:47" s="2" customFormat="1" ht="12">
      <c r="A165" s="39"/>
      <c r="B165" s="40"/>
      <c r="C165" s="41"/>
      <c r="D165" s="244" t="s">
        <v>147</v>
      </c>
      <c r="E165" s="41"/>
      <c r="F165" s="245" t="s">
        <v>374</v>
      </c>
      <c r="G165" s="41"/>
      <c r="H165" s="41"/>
      <c r="I165" s="246"/>
      <c r="J165" s="41"/>
      <c r="K165" s="41"/>
      <c r="L165" s="42"/>
      <c r="M165" s="247"/>
      <c r="N165" s="24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6" t="s">
        <v>147</v>
      </c>
      <c r="AU165" s="16" t="s">
        <v>87</v>
      </c>
    </row>
    <row r="166" spans="1:47" s="2" customFormat="1" ht="12">
      <c r="A166" s="39"/>
      <c r="B166" s="40"/>
      <c r="C166" s="41"/>
      <c r="D166" s="249" t="s">
        <v>149</v>
      </c>
      <c r="E166" s="41"/>
      <c r="F166" s="250" t="s">
        <v>375</v>
      </c>
      <c r="G166" s="41"/>
      <c r="H166" s="41"/>
      <c r="I166" s="246"/>
      <c r="J166" s="41"/>
      <c r="K166" s="41"/>
      <c r="L166" s="42"/>
      <c r="M166" s="247"/>
      <c r="N166" s="24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6" t="s">
        <v>149</v>
      </c>
      <c r="AU166" s="16" t="s">
        <v>87</v>
      </c>
    </row>
    <row r="167" spans="1:65" s="2" customFormat="1" ht="33" customHeight="1">
      <c r="A167" s="39"/>
      <c r="B167" s="40"/>
      <c r="C167" s="232" t="s">
        <v>236</v>
      </c>
      <c r="D167" s="232" t="s">
        <v>140</v>
      </c>
      <c r="E167" s="233" t="s">
        <v>376</v>
      </c>
      <c r="F167" s="234" t="s">
        <v>377</v>
      </c>
      <c r="G167" s="235" t="s">
        <v>175</v>
      </c>
      <c r="H167" s="236">
        <v>2451</v>
      </c>
      <c r="I167" s="237"/>
      <c r="J167" s="238">
        <f>ROUND(I167*H167,2)</f>
        <v>0</v>
      </c>
      <c r="K167" s="234" t="s">
        <v>345</v>
      </c>
      <c r="L167" s="42"/>
      <c r="M167" s="239" t="s">
        <v>1</v>
      </c>
      <c r="N167" s="240" t="s">
        <v>43</v>
      </c>
      <c r="O167" s="92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3" t="s">
        <v>145</v>
      </c>
      <c r="AT167" s="243" t="s">
        <v>140</v>
      </c>
      <c r="AU167" s="243" t="s">
        <v>87</v>
      </c>
      <c r="AY167" s="16" t="s">
        <v>138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85</v>
      </c>
      <c r="BK167" s="143">
        <f>ROUND(I167*H167,2)</f>
        <v>0</v>
      </c>
      <c r="BL167" s="16" t="s">
        <v>145</v>
      </c>
      <c r="BM167" s="243" t="s">
        <v>378</v>
      </c>
    </row>
    <row r="168" spans="1:47" s="2" customFormat="1" ht="12">
      <c r="A168" s="39"/>
      <c r="B168" s="40"/>
      <c r="C168" s="41"/>
      <c r="D168" s="244" t="s">
        <v>147</v>
      </c>
      <c r="E168" s="41"/>
      <c r="F168" s="245" t="s">
        <v>379</v>
      </c>
      <c r="G168" s="41"/>
      <c r="H168" s="41"/>
      <c r="I168" s="246"/>
      <c r="J168" s="41"/>
      <c r="K168" s="41"/>
      <c r="L168" s="42"/>
      <c r="M168" s="247"/>
      <c r="N168" s="24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6" t="s">
        <v>147</v>
      </c>
      <c r="AU168" s="16" t="s">
        <v>87</v>
      </c>
    </row>
    <row r="169" spans="1:47" s="2" customFormat="1" ht="12">
      <c r="A169" s="39"/>
      <c r="B169" s="40"/>
      <c r="C169" s="41"/>
      <c r="D169" s="244" t="s">
        <v>151</v>
      </c>
      <c r="E169" s="41"/>
      <c r="F169" s="251" t="s">
        <v>242</v>
      </c>
      <c r="G169" s="41"/>
      <c r="H169" s="41"/>
      <c r="I169" s="246"/>
      <c r="J169" s="41"/>
      <c r="K169" s="41"/>
      <c r="L169" s="42"/>
      <c r="M169" s="247"/>
      <c r="N169" s="24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6" t="s">
        <v>151</v>
      </c>
      <c r="AU169" s="16" t="s">
        <v>87</v>
      </c>
    </row>
    <row r="170" spans="1:51" s="13" customFormat="1" ht="12">
      <c r="A170" s="13"/>
      <c r="B170" s="252"/>
      <c r="C170" s="253"/>
      <c r="D170" s="244" t="s">
        <v>180</v>
      </c>
      <c r="E170" s="254" t="s">
        <v>1</v>
      </c>
      <c r="F170" s="255" t="s">
        <v>380</v>
      </c>
      <c r="G170" s="253"/>
      <c r="H170" s="256">
        <v>2451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180</v>
      </c>
      <c r="AU170" s="262" t="s">
        <v>87</v>
      </c>
      <c r="AV170" s="13" t="s">
        <v>87</v>
      </c>
      <c r="AW170" s="13" t="s">
        <v>32</v>
      </c>
      <c r="AX170" s="13" t="s">
        <v>85</v>
      </c>
      <c r="AY170" s="262" t="s">
        <v>138</v>
      </c>
    </row>
    <row r="171" spans="1:65" s="2" customFormat="1" ht="24.15" customHeight="1">
      <c r="A171" s="39"/>
      <c r="B171" s="40"/>
      <c r="C171" s="232" t="s">
        <v>8</v>
      </c>
      <c r="D171" s="232" t="s">
        <v>140</v>
      </c>
      <c r="E171" s="233" t="s">
        <v>244</v>
      </c>
      <c r="F171" s="234" t="s">
        <v>245</v>
      </c>
      <c r="G171" s="235" t="s">
        <v>175</v>
      </c>
      <c r="H171" s="236">
        <v>2451</v>
      </c>
      <c r="I171" s="237"/>
      <c r="J171" s="238">
        <f>ROUND(I171*H171,2)</f>
        <v>0</v>
      </c>
      <c r="K171" s="234" t="s">
        <v>144</v>
      </c>
      <c r="L171" s="42"/>
      <c r="M171" s="239" t="s">
        <v>1</v>
      </c>
      <c r="N171" s="240" t="s">
        <v>43</v>
      </c>
      <c r="O171" s="92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3" t="s">
        <v>145</v>
      </c>
      <c r="AT171" s="243" t="s">
        <v>140</v>
      </c>
      <c r="AU171" s="243" t="s">
        <v>87</v>
      </c>
      <c r="AY171" s="16" t="s">
        <v>138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85</v>
      </c>
      <c r="BK171" s="143">
        <f>ROUND(I171*H171,2)</f>
        <v>0</v>
      </c>
      <c r="BL171" s="16" t="s">
        <v>145</v>
      </c>
      <c r="BM171" s="243" t="s">
        <v>381</v>
      </c>
    </row>
    <row r="172" spans="1:47" s="2" customFormat="1" ht="12">
      <c r="A172" s="39"/>
      <c r="B172" s="40"/>
      <c r="C172" s="41"/>
      <c r="D172" s="244" t="s">
        <v>147</v>
      </c>
      <c r="E172" s="41"/>
      <c r="F172" s="245" t="s">
        <v>247</v>
      </c>
      <c r="G172" s="41"/>
      <c r="H172" s="41"/>
      <c r="I172" s="246"/>
      <c r="J172" s="41"/>
      <c r="K172" s="41"/>
      <c r="L172" s="42"/>
      <c r="M172" s="247"/>
      <c r="N172" s="24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6" t="s">
        <v>147</v>
      </c>
      <c r="AU172" s="16" t="s">
        <v>87</v>
      </c>
    </row>
    <row r="173" spans="1:47" s="2" customFormat="1" ht="12">
      <c r="A173" s="39"/>
      <c r="B173" s="40"/>
      <c r="C173" s="41"/>
      <c r="D173" s="249" t="s">
        <v>149</v>
      </c>
      <c r="E173" s="41"/>
      <c r="F173" s="250" t="s">
        <v>248</v>
      </c>
      <c r="G173" s="41"/>
      <c r="H173" s="41"/>
      <c r="I173" s="246"/>
      <c r="J173" s="41"/>
      <c r="K173" s="41"/>
      <c r="L173" s="42"/>
      <c r="M173" s="247"/>
      <c r="N173" s="24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6" t="s">
        <v>149</v>
      </c>
      <c r="AU173" s="16" t="s">
        <v>87</v>
      </c>
    </row>
    <row r="174" spans="1:65" s="2" customFormat="1" ht="24.15" customHeight="1">
      <c r="A174" s="39"/>
      <c r="B174" s="40"/>
      <c r="C174" s="232" t="s">
        <v>250</v>
      </c>
      <c r="D174" s="232" t="s">
        <v>140</v>
      </c>
      <c r="E174" s="233" t="s">
        <v>251</v>
      </c>
      <c r="F174" s="234" t="s">
        <v>382</v>
      </c>
      <c r="G174" s="235" t="s">
        <v>175</v>
      </c>
      <c r="H174" s="236">
        <v>599</v>
      </c>
      <c r="I174" s="237"/>
      <c r="J174" s="238">
        <f>ROUND(I174*H174,2)</f>
        <v>0</v>
      </c>
      <c r="K174" s="234" t="s">
        <v>345</v>
      </c>
      <c r="L174" s="42"/>
      <c r="M174" s="239" t="s">
        <v>1</v>
      </c>
      <c r="N174" s="240" t="s">
        <v>43</v>
      </c>
      <c r="O174" s="92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3" t="s">
        <v>145</v>
      </c>
      <c r="AT174" s="243" t="s">
        <v>140</v>
      </c>
      <c r="AU174" s="243" t="s">
        <v>87</v>
      </c>
      <c r="AY174" s="16" t="s">
        <v>138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85</v>
      </c>
      <c r="BK174" s="143">
        <f>ROUND(I174*H174,2)</f>
        <v>0</v>
      </c>
      <c r="BL174" s="16" t="s">
        <v>145</v>
      </c>
      <c r="BM174" s="243" t="s">
        <v>383</v>
      </c>
    </row>
    <row r="175" spans="1:47" s="2" customFormat="1" ht="12">
      <c r="A175" s="39"/>
      <c r="B175" s="40"/>
      <c r="C175" s="41"/>
      <c r="D175" s="244" t="s">
        <v>147</v>
      </c>
      <c r="E175" s="41"/>
      <c r="F175" s="245" t="s">
        <v>254</v>
      </c>
      <c r="G175" s="41"/>
      <c r="H175" s="41"/>
      <c r="I175" s="246"/>
      <c r="J175" s="41"/>
      <c r="K175" s="41"/>
      <c r="L175" s="42"/>
      <c r="M175" s="247"/>
      <c r="N175" s="24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6" t="s">
        <v>147</v>
      </c>
      <c r="AU175" s="16" t="s">
        <v>87</v>
      </c>
    </row>
    <row r="176" spans="1:47" s="2" customFormat="1" ht="12">
      <c r="A176" s="39"/>
      <c r="B176" s="40"/>
      <c r="C176" s="41"/>
      <c r="D176" s="244" t="s">
        <v>151</v>
      </c>
      <c r="E176" s="41"/>
      <c r="F176" s="251" t="s">
        <v>249</v>
      </c>
      <c r="G176" s="41"/>
      <c r="H176" s="41"/>
      <c r="I176" s="246"/>
      <c r="J176" s="41"/>
      <c r="K176" s="41"/>
      <c r="L176" s="42"/>
      <c r="M176" s="247"/>
      <c r="N176" s="24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6" t="s">
        <v>151</v>
      </c>
      <c r="AU176" s="16" t="s">
        <v>87</v>
      </c>
    </row>
    <row r="177" spans="1:65" s="2" customFormat="1" ht="16.5" customHeight="1">
      <c r="A177" s="39"/>
      <c r="B177" s="40"/>
      <c r="C177" s="263" t="s">
        <v>257</v>
      </c>
      <c r="D177" s="263" t="s">
        <v>258</v>
      </c>
      <c r="E177" s="264" t="s">
        <v>259</v>
      </c>
      <c r="F177" s="265" t="s">
        <v>260</v>
      </c>
      <c r="G177" s="266" t="s">
        <v>261</v>
      </c>
      <c r="H177" s="267">
        <v>76.25</v>
      </c>
      <c r="I177" s="268"/>
      <c r="J177" s="269">
        <f>ROUND(I177*H177,2)</f>
        <v>0</v>
      </c>
      <c r="K177" s="265" t="s">
        <v>345</v>
      </c>
      <c r="L177" s="270"/>
      <c r="M177" s="271" t="s">
        <v>1</v>
      </c>
      <c r="N177" s="272" t="s">
        <v>43</v>
      </c>
      <c r="O177" s="92"/>
      <c r="P177" s="241">
        <f>O177*H177</f>
        <v>0</v>
      </c>
      <c r="Q177" s="241">
        <v>0.001</v>
      </c>
      <c r="R177" s="241">
        <f>Q177*H177</f>
        <v>0.07625</v>
      </c>
      <c r="S177" s="241">
        <v>0</v>
      </c>
      <c r="T177" s="242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3" t="s">
        <v>196</v>
      </c>
      <c r="AT177" s="243" t="s">
        <v>258</v>
      </c>
      <c r="AU177" s="243" t="s">
        <v>87</v>
      </c>
      <c r="AY177" s="16" t="s">
        <v>138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6" t="s">
        <v>85</v>
      </c>
      <c r="BK177" s="143">
        <f>ROUND(I177*H177,2)</f>
        <v>0</v>
      </c>
      <c r="BL177" s="16" t="s">
        <v>145</v>
      </c>
      <c r="BM177" s="243" t="s">
        <v>384</v>
      </c>
    </row>
    <row r="178" spans="1:47" s="2" customFormat="1" ht="12">
      <c r="A178" s="39"/>
      <c r="B178" s="40"/>
      <c r="C178" s="41"/>
      <c r="D178" s="244" t="s">
        <v>147</v>
      </c>
      <c r="E178" s="41"/>
      <c r="F178" s="245" t="s">
        <v>260</v>
      </c>
      <c r="G178" s="41"/>
      <c r="H178" s="41"/>
      <c r="I178" s="246"/>
      <c r="J178" s="41"/>
      <c r="K178" s="41"/>
      <c r="L178" s="42"/>
      <c r="M178" s="247"/>
      <c r="N178" s="24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6" t="s">
        <v>147</v>
      </c>
      <c r="AU178" s="16" t="s">
        <v>87</v>
      </c>
    </row>
    <row r="179" spans="1:51" s="13" customFormat="1" ht="12">
      <c r="A179" s="13"/>
      <c r="B179" s="252"/>
      <c r="C179" s="253"/>
      <c r="D179" s="244" t="s">
        <v>180</v>
      </c>
      <c r="E179" s="254" t="s">
        <v>1</v>
      </c>
      <c r="F179" s="255" t="s">
        <v>385</v>
      </c>
      <c r="G179" s="253"/>
      <c r="H179" s="256">
        <v>3050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2" t="s">
        <v>180</v>
      </c>
      <c r="AU179" s="262" t="s">
        <v>87</v>
      </c>
      <c r="AV179" s="13" t="s">
        <v>87</v>
      </c>
      <c r="AW179" s="13" t="s">
        <v>32</v>
      </c>
      <c r="AX179" s="13" t="s">
        <v>85</v>
      </c>
      <c r="AY179" s="262" t="s">
        <v>138</v>
      </c>
    </row>
    <row r="180" spans="1:51" s="13" customFormat="1" ht="12">
      <c r="A180" s="13"/>
      <c r="B180" s="252"/>
      <c r="C180" s="253"/>
      <c r="D180" s="244" t="s">
        <v>180</v>
      </c>
      <c r="E180" s="253"/>
      <c r="F180" s="255" t="s">
        <v>386</v>
      </c>
      <c r="G180" s="253"/>
      <c r="H180" s="256">
        <v>76.25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2" t="s">
        <v>180</v>
      </c>
      <c r="AU180" s="262" t="s">
        <v>87</v>
      </c>
      <c r="AV180" s="13" t="s">
        <v>87</v>
      </c>
      <c r="AW180" s="13" t="s">
        <v>4</v>
      </c>
      <c r="AX180" s="13" t="s">
        <v>85</v>
      </c>
      <c r="AY180" s="262" t="s">
        <v>138</v>
      </c>
    </row>
    <row r="181" spans="1:65" s="2" customFormat="1" ht="24.15" customHeight="1">
      <c r="A181" s="39"/>
      <c r="B181" s="40"/>
      <c r="C181" s="232" t="s">
        <v>265</v>
      </c>
      <c r="D181" s="232" t="s">
        <v>140</v>
      </c>
      <c r="E181" s="233" t="s">
        <v>273</v>
      </c>
      <c r="F181" s="234" t="s">
        <v>274</v>
      </c>
      <c r="G181" s="235" t="s">
        <v>175</v>
      </c>
      <c r="H181" s="236">
        <v>599</v>
      </c>
      <c r="I181" s="237"/>
      <c r="J181" s="238">
        <f>ROUND(I181*H181,2)</f>
        <v>0</v>
      </c>
      <c r="K181" s="234" t="s">
        <v>144</v>
      </c>
      <c r="L181" s="42"/>
      <c r="M181" s="239" t="s">
        <v>1</v>
      </c>
      <c r="N181" s="240" t="s">
        <v>43</v>
      </c>
      <c r="O181" s="92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3" t="s">
        <v>145</v>
      </c>
      <c r="AT181" s="243" t="s">
        <v>140</v>
      </c>
      <c r="AU181" s="243" t="s">
        <v>87</v>
      </c>
      <c r="AY181" s="16" t="s">
        <v>138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85</v>
      </c>
      <c r="BK181" s="143">
        <f>ROUND(I181*H181,2)</f>
        <v>0</v>
      </c>
      <c r="BL181" s="16" t="s">
        <v>145</v>
      </c>
      <c r="BM181" s="243" t="s">
        <v>387</v>
      </c>
    </row>
    <row r="182" spans="1:47" s="2" customFormat="1" ht="12">
      <c r="A182" s="39"/>
      <c r="B182" s="40"/>
      <c r="C182" s="41"/>
      <c r="D182" s="244" t="s">
        <v>147</v>
      </c>
      <c r="E182" s="41"/>
      <c r="F182" s="245" t="s">
        <v>276</v>
      </c>
      <c r="G182" s="41"/>
      <c r="H182" s="41"/>
      <c r="I182" s="246"/>
      <c r="J182" s="41"/>
      <c r="K182" s="41"/>
      <c r="L182" s="42"/>
      <c r="M182" s="247"/>
      <c r="N182" s="24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6" t="s">
        <v>147</v>
      </c>
      <c r="AU182" s="16" t="s">
        <v>87</v>
      </c>
    </row>
    <row r="183" spans="1:47" s="2" customFormat="1" ht="12">
      <c r="A183" s="39"/>
      <c r="B183" s="40"/>
      <c r="C183" s="41"/>
      <c r="D183" s="249" t="s">
        <v>149</v>
      </c>
      <c r="E183" s="41"/>
      <c r="F183" s="250" t="s">
        <v>277</v>
      </c>
      <c r="G183" s="41"/>
      <c r="H183" s="41"/>
      <c r="I183" s="246"/>
      <c r="J183" s="41"/>
      <c r="K183" s="41"/>
      <c r="L183" s="42"/>
      <c r="M183" s="247"/>
      <c r="N183" s="24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6" t="s">
        <v>149</v>
      </c>
      <c r="AU183" s="16" t="s">
        <v>87</v>
      </c>
    </row>
    <row r="184" spans="1:65" s="2" customFormat="1" ht="24.15" customHeight="1">
      <c r="A184" s="39"/>
      <c r="B184" s="40"/>
      <c r="C184" s="232" t="s">
        <v>272</v>
      </c>
      <c r="D184" s="232" t="s">
        <v>140</v>
      </c>
      <c r="E184" s="233" t="s">
        <v>388</v>
      </c>
      <c r="F184" s="234" t="s">
        <v>389</v>
      </c>
      <c r="G184" s="235" t="s">
        <v>390</v>
      </c>
      <c r="H184" s="236">
        <v>1.33</v>
      </c>
      <c r="I184" s="237"/>
      <c r="J184" s="238">
        <f>ROUND(I184*H184,2)</f>
        <v>0</v>
      </c>
      <c r="K184" s="234" t="s">
        <v>144</v>
      </c>
      <c r="L184" s="42"/>
      <c r="M184" s="239" t="s">
        <v>1</v>
      </c>
      <c r="N184" s="240" t="s">
        <v>43</v>
      </c>
      <c r="O184" s="92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3" t="s">
        <v>145</v>
      </c>
      <c r="AT184" s="243" t="s">
        <v>140</v>
      </c>
      <c r="AU184" s="243" t="s">
        <v>87</v>
      </c>
      <c r="AY184" s="16" t="s">
        <v>138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6" t="s">
        <v>85</v>
      </c>
      <c r="BK184" s="143">
        <f>ROUND(I184*H184,2)</f>
        <v>0</v>
      </c>
      <c r="BL184" s="16" t="s">
        <v>145</v>
      </c>
      <c r="BM184" s="243" t="s">
        <v>391</v>
      </c>
    </row>
    <row r="185" spans="1:47" s="2" customFormat="1" ht="12">
      <c r="A185" s="39"/>
      <c r="B185" s="40"/>
      <c r="C185" s="41"/>
      <c r="D185" s="244" t="s">
        <v>147</v>
      </c>
      <c r="E185" s="41"/>
      <c r="F185" s="245" t="s">
        <v>392</v>
      </c>
      <c r="G185" s="41"/>
      <c r="H185" s="41"/>
      <c r="I185" s="246"/>
      <c r="J185" s="41"/>
      <c r="K185" s="41"/>
      <c r="L185" s="42"/>
      <c r="M185" s="247"/>
      <c r="N185" s="24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6" t="s">
        <v>147</v>
      </c>
      <c r="AU185" s="16" t="s">
        <v>87</v>
      </c>
    </row>
    <row r="186" spans="1:47" s="2" customFormat="1" ht="12">
      <c r="A186" s="39"/>
      <c r="B186" s="40"/>
      <c r="C186" s="41"/>
      <c r="D186" s="249" t="s">
        <v>149</v>
      </c>
      <c r="E186" s="41"/>
      <c r="F186" s="250" t="s">
        <v>393</v>
      </c>
      <c r="G186" s="41"/>
      <c r="H186" s="41"/>
      <c r="I186" s="246"/>
      <c r="J186" s="41"/>
      <c r="K186" s="41"/>
      <c r="L186" s="42"/>
      <c r="M186" s="247"/>
      <c r="N186" s="24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6" t="s">
        <v>149</v>
      </c>
      <c r="AU186" s="16" t="s">
        <v>87</v>
      </c>
    </row>
    <row r="187" spans="1:63" s="12" customFormat="1" ht="22.8" customHeight="1">
      <c r="A187" s="12"/>
      <c r="B187" s="216"/>
      <c r="C187" s="217"/>
      <c r="D187" s="218" t="s">
        <v>77</v>
      </c>
      <c r="E187" s="230" t="s">
        <v>145</v>
      </c>
      <c r="F187" s="230" t="s">
        <v>290</v>
      </c>
      <c r="G187" s="217"/>
      <c r="H187" s="217"/>
      <c r="I187" s="220"/>
      <c r="J187" s="231">
        <f>BK187</f>
        <v>0</v>
      </c>
      <c r="K187" s="217"/>
      <c r="L187" s="222"/>
      <c r="M187" s="223"/>
      <c r="N187" s="224"/>
      <c r="O187" s="224"/>
      <c r="P187" s="225">
        <f>SUM(P188:P193)</f>
        <v>0</v>
      </c>
      <c r="Q187" s="224"/>
      <c r="R187" s="225">
        <f>SUM(R188:R193)</f>
        <v>492.19800000000004</v>
      </c>
      <c r="S187" s="224"/>
      <c r="T187" s="226">
        <f>SUM(T188:T193)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7" t="s">
        <v>85</v>
      </c>
      <c r="AT187" s="228" t="s">
        <v>77</v>
      </c>
      <c r="AU187" s="228" t="s">
        <v>85</v>
      </c>
      <c r="AY187" s="227" t="s">
        <v>138</v>
      </c>
      <c r="BK187" s="229">
        <f>SUM(BK188:BK193)</f>
        <v>0</v>
      </c>
    </row>
    <row r="188" spans="1:65" s="2" customFormat="1" ht="24.15" customHeight="1">
      <c r="A188" s="39"/>
      <c r="B188" s="40"/>
      <c r="C188" s="232" t="s">
        <v>280</v>
      </c>
      <c r="D188" s="232" t="s">
        <v>140</v>
      </c>
      <c r="E188" s="233" t="s">
        <v>292</v>
      </c>
      <c r="F188" s="234" t="s">
        <v>293</v>
      </c>
      <c r="G188" s="235" t="s">
        <v>161</v>
      </c>
      <c r="H188" s="236">
        <v>59</v>
      </c>
      <c r="I188" s="237"/>
      <c r="J188" s="238">
        <f>ROUND(I188*H188,2)</f>
        <v>0</v>
      </c>
      <c r="K188" s="234" t="s">
        <v>345</v>
      </c>
      <c r="L188" s="42"/>
      <c r="M188" s="239" t="s">
        <v>1</v>
      </c>
      <c r="N188" s="240" t="s">
        <v>43</v>
      </c>
      <c r="O188" s="92"/>
      <c r="P188" s="241">
        <f>O188*H188</f>
        <v>0</v>
      </c>
      <c r="Q188" s="241">
        <v>1.89</v>
      </c>
      <c r="R188" s="241">
        <f>Q188*H188</f>
        <v>111.50999999999999</v>
      </c>
      <c r="S188" s="241">
        <v>0</v>
      </c>
      <c r="T188" s="24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3" t="s">
        <v>145</v>
      </c>
      <c r="AT188" s="243" t="s">
        <v>140</v>
      </c>
      <c r="AU188" s="243" t="s">
        <v>87</v>
      </c>
      <c r="AY188" s="16" t="s">
        <v>138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85</v>
      </c>
      <c r="BK188" s="143">
        <f>ROUND(I188*H188,2)</f>
        <v>0</v>
      </c>
      <c r="BL188" s="16" t="s">
        <v>145</v>
      </c>
      <c r="BM188" s="243" t="s">
        <v>394</v>
      </c>
    </row>
    <row r="189" spans="1:47" s="2" customFormat="1" ht="12">
      <c r="A189" s="39"/>
      <c r="B189" s="40"/>
      <c r="C189" s="41"/>
      <c r="D189" s="244" t="s">
        <v>147</v>
      </c>
      <c r="E189" s="41"/>
      <c r="F189" s="245" t="s">
        <v>295</v>
      </c>
      <c r="G189" s="41"/>
      <c r="H189" s="41"/>
      <c r="I189" s="246"/>
      <c r="J189" s="41"/>
      <c r="K189" s="41"/>
      <c r="L189" s="42"/>
      <c r="M189" s="247"/>
      <c r="N189" s="24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6" t="s">
        <v>147</v>
      </c>
      <c r="AU189" s="16" t="s">
        <v>87</v>
      </c>
    </row>
    <row r="190" spans="1:47" s="2" customFormat="1" ht="12">
      <c r="A190" s="39"/>
      <c r="B190" s="40"/>
      <c r="C190" s="41"/>
      <c r="D190" s="244" t="s">
        <v>151</v>
      </c>
      <c r="E190" s="41"/>
      <c r="F190" s="251" t="s">
        <v>297</v>
      </c>
      <c r="G190" s="41"/>
      <c r="H190" s="41"/>
      <c r="I190" s="246"/>
      <c r="J190" s="41"/>
      <c r="K190" s="41"/>
      <c r="L190" s="42"/>
      <c r="M190" s="247"/>
      <c r="N190" s="24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6" t="s">
        <v>151</v>
      </c>
      <c r="AU190" s="16" t="s">
        <v>87</v>
      </c>
    </row>
    <row r="191" spans="1:65" s="2" customFormat="1" ht="24.15" customHeight="1">
      <c r="A191" s="39"/>
      <c r="B191" s="40"/>
      <c r="C191" s="232" t="s">
        <v>7</v>
      </c>
      <c r="D191" s="232" t="s">
        <v>140</v>
      </c>
      <c r="E191" s="233" t="s">
        <v>307</v>
      </c>
      <c r="F191" s="234" t="s">
        <v>308</v>
      </c>
      <c r="G191" s="235" t="s">
        <v>161</v>
      </c>
      <c r="H191" s="236">
        <v>206</v>
      </c>
      <c r="I191" s="237"/>
      <c r="J191" s="238">
        <f>ROUND(I191*H191,2)</f>
        <v>0</v>
      </c>
      <c r="K191" s="234" t="s">
        <v>345</v>
      </c>
      <c r="L191" s="42"/>
      <c r="M191" s="239" t="s">
        <v>1</v>
      </c>
      <c r="N191" s="240" t="s">
        <v>43</v>
      </c>
      <c r="O191" s="92"/>
      <c r="P191" s="241">
        <f>O191*H191</f>
        <v>0</v>
      </c>
      <c r="Q191" s="241">
        <v>1.848</v>
      </c>
      <c r="R191" s="241">
        <f>Q191*H191</f>
        <v>380.68800000000005</v>
      </c>
      <c r="S191" s="241">
        <v>0</v>
      </c>
      <c r="T191" s="24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3" t="s">
        <v>145</v>
      </c>
      <c r="AT191" s="243" t="s">
        <v>140</v>
      </c>
      <c r="AU191" s="243" t="s">
        <v>87</v>
      </c>
      <c r="AY191" s="16" t="s">
        <v>138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6" t="s">
        <v>85</v>
      </c>
      <c r="BK191" s="143">
        <f>ROUND(I191*H191,2)</f>
        <v>0</v>
      </c>
      <c r="BL191" s="16" t="s">
        <v>145</v>
      </c>
      <c r="BM191" s="243" t="s">
        <v>395</v>
      </c>
    </row>
    <row r="192" spans="1:47" s="2" customFormat="1" ht="12">
      <c r="A192" s="39"/>
      <c r="B192" s="40"/>
      <c r="C192" s="41"/>
      <c r="D192" s="244" t="s">
        <v>147</v>
      </c>
      <c r="E192" s="41"/>
      <c r="F192" s="245" t="s">
        <v>310</v>
      </c>
      <c r="G192" s="41"/>
      <c r="H192" s="41"/>
      <c r="I192" s="246"/>
      <c r="J192" s="41"/>
      <c r="K192" s="41"/>
      <c r="L192" s="42"/>
      <c r="M192" s="247"/>
      <c r="N192" s="24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6" t="s">
        <v>147</v>
      </c>
      <c r="AU192" s="16" t="s">
        <v>87</v>
      </c>
    </row>
    <row r="193" spans="1:47" s="2" customFormat="1" ht="12">
      <c r="A193" s="39"/>
      <c r="B193" s="40"/>
      <c r="C193" s="41"/>
      <c r="D193" s="244" t="s">
        <v>151</v>
      </c>
      <c r="E193" s="41"/>
      <c r="F193" s="251" t="s">
        <v>312</v>
      </c>
      <c r="G193" s="41"/>
      <c r="H193" s="41"/>
      <c r="I193" s="246"/>
      <c r="J193" s="41"/>
      <c r="K193" s="41"/>
      <c r="L193" s="42"/>
      <c r="M193" s="247"/>
      <c r="N193" s="24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6" t="s">
        <v>151</v>
      </c>
      <c r="AU193" s="16" t="s">
        <v>87</v>
      </c>
    </row>
    <row r="194" spans="1:63" s="12" customFormat="1" ht="22.8" customHeight="1">
      <c r="A194" s="12"/>
      <c r="B194" s="216"/>
      <c r="C194" s="217"/>
      <c r="D194" s="218" t="s">
        <v>77</v>
      </c>
      <c r="E194" s="230" t="s">
        <v>202</v>
      </c>
      <c r="F194" s="230" t="s">
        <v>396</v>
      </c>
      <c r="G194" s="217"/>
      <c r="H194" s="217"/>
      <c r="I194" s="220"/>
      <c r="J194" s="231">
        <f>BK194</f>
        <v>0</v>
      </c>
      <c r="K194" s="217"/>
      <c r="L194" s="222"/>
      <c r="M194" s="223"/>
      <c r="N194" s="224"/>
      <c r="O194" s="224"/>
      <c r="P194" s="225">
        <f>SUM(P195:P197)</f>
        <v>0</v>
      </c>
      <c r="Q194" s="224"/>
      <c r="R194" s="225">
        <f>SUM(R195:R197)</f>
        <v>0</v>
      </c>
      <c r="S194" s="224"/>
      <c r="T194" s="226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7" t="s">
        <v>85</v>
      </c>
      <c r="AT194" s="228" t="s">
        <v>77</v>
      </c>
      <c r="AU194" s="228" t="s">
        <v>85</v>
      </c>
      <c r="AY194" s="227" t="s">
        <v>138</v>
      </c>
      <c r="BK194" s="229">
        <f>SUM(BK195:BK197)</f>
        <v>0</v>
      </c>
    </row>
    <row r="195" spans="1:65" s="2" customFormat="1" ht="24.15" customHeight="1">
      <c r="A195" s="39"/>
      <c r="B195" s="40"/>
      <c r="C195" s="232" t="s">
        <v>291</v>
      </c>
      <c r="D195" s="232" t="s">
        <v>140</v>
      </c>
      <c r="E195" s="233" t="s">
        <v>397</v>
      </c>
      <c r="F195" s="234" t="s">
        <v>398</v>
      </c>
      <c r="G195" s="235" t="s">
        <v>175</v>
      </c>
      <c r="H195" s="236">
        <v>110</v>
      </c>
      <c r="I195" s="237"/>
      <c r="J195" s="238">
        <f>ROUND(I195*H195,2)</f>
        <v>0</v>
      </c>
      <c r="K195" s="234" t="s">
        <v>345</v>
      </c>
      <c r="L195" s="42"/>
      <c r="M195" s="239" t="s">
        <v>1</v>
      </c>
      <c r="N195" s="240" t="s">
        <v>43</v>
      </c>
      <c r="O195" s="92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3" t="s">
        <v>145</v>
      </c>
      <c r="AT195" s="243" t="s">
        <v>140</v>
      </c>
      <c r="AU195" s="243" t="s">
        <v>87</v>
      </c>
      <c r="AY195" s="16" t="s">
        <v>138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6" t="s">
        <v>85</v>
      </c>
      <c r="BK195" s="143">
        <f>ROUND(I195*H195,2)</f>
        <v>0</v>
      </c>
      <c r="BL195" s="16" t="s">
        <v>145</v>
      </c>
      <c r="BM195" s="243" t="s">
        <v>399</v>
      </c>
    </row>
    <row r="196" spans="1:47" s="2" customFormat="1" ht="12">
      <c r="A196" s="39"/>
      <c r="B196" s="40"/>
      <c r="C196" s="41"/>
      <c r="D196" s="244" t="s">
        <v>147</v>
      </c>
      <c r="E196" s="41"/>
      <c r="F196" s="245" t="s">
        <v>400</v>
      </c>
      <c r="G196" s="41"/>
      <c r="H196" s="41"/>
      <c r="I196" s="246"/>
      <c r="J196" s="41"/>
      <c r="K196" s="41"/>
      <c r="L196" s="42"/>
      <c r="M196" s="247"/>
      <c r="N196" s="24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6" t="s">
        <v>147</v>
      </c>
      <c r="AU196" s="16" t="s">
        <v>87</v>
      </c>
    </row>
    <row r="197" spans="1:47" s="2" customFormat="1" ht="12">
      <c r="A197" s="39"/>
      <c r="B197" s="40"/>
      <c r="C197" s="41"/>
      <c r="D197" s="244" t="s">
        <v>151</v>
      </c>
      <c r="E197" s="41"/>
      <c r="F197" s="251" t="s">
        <v>401</v>
      </c>
      <c r="G197" s="41"/>
      <c r="H197" s="41"/>
      <c r="I197" s="246"/>
      <c r="J197" s="41"/>
      <c r="K197" s="41"/>
      <c r="L197" s="42"/>
      <c r="M197" s="247"/>
      <c r="N197" s="24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6" t="s">
        <v>151</v>
      </c>
      <c r="AU197" s="16" t="s">
        <v>87</v>
      </c>
    </row>
    <row r="198" spans="1:63" s="12" customFormat="1" ht="22.8" customHeight="1">
      <c r="A198" s="12"/>
      <c r="B198" s="216"/>
      <c r="C198" s="217"/>
      <c r="D198" s="218" t="s">
        <v>77</v>
      </c>
      <c r="E198" s="230" t="s">
        <v>402</v>
      </c>
      <c r="F198" s="230" t="s">
        <v>403</v>
      </c>
      <c r="G198" s="217"/>
      <c r="H198" s="217"/>
      <c r="I198" s="220"/>
      <c r="J198" s="231">
        <f>BK198</f>
        <v>0</v>
      </c>
      <c r="K198" s="217"/>
      <c r="L198" s="222"/>
      <c r="M198" s="223"/>
      <c r="N198" s="224"/>
      <c r="O198" s="224"/>
      <c r="P198" s="225">
        <f>SUM(P199:P208)</f>
        <v>0</v>
      </c>
      <c r="Q198" s="224"/>
      <c r="R198" s="225">
        <f>SUM(R199:R208)</f>
        <v>0</v>
      </c>
      <c r="S198" s="224"/>
      <c r="T198" s="226">
        <f>SUM(T199:T208)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7" t="s">
        <v>85</v>
      </c>
      <c r="AT198" s="228" t="s">
        <v>77</v>
      </c>
      <c r="AU198" s="228" t="s">
        <v>85</v>
      </c>
      <c r="AY198" s="227" t="s">
        <v>138</v>
      </c>
      <c r="BK198" s="229">
        <f>SUM(BK199:BK208)</f>
        <v>0</v>
      </c>
    </row>
    <row r="199" spans="1:65" s="2" customFormat="1" ht="33" customHeight="1">
      <c r="A199" s="39"/>
      <c r="B199" s="40"/>
      <c r="C199" s="232" t="s">
        <v>298</v>
      </c>
      <c r="D199" s="232" t="s">
        <v>140</v>
      </c>
      <c r="E199" s="233" t="s">
        <v>404</v>
      </c>
      <c r="F199" s="234" t="s">
        <v>405</v>
      </c>
      <c r="G199" s="235" t="s">
        <v>333</v>
      </c>
      <c r="H199" s="236">
        <v>4.4</v>
      </c>
      <c r="I199" s="237"/>
      <c r="J199" s="238">
        <f>ROUND(I199*H199,2)</f>
        <v>0</v>
      </c>
      <c r="K199" s="234" t="s">
        <v>345</v>
      </c>
      <c r="L199" s="42"/>
      <c r="M199" s="239" t="s">
        <v>1</v>
      </c>
      <c r="N199" s="240" t="s">
        <v>43</v>
      </c>
      <c r="O199" s="92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3" t="s">
        <v>145</v>
      </c>
      <c r="AT199" s="243" t="s">
        <v>140</v>
      </c>
      <c r="AU199" s="243" t="s">
        <v>87</v>
      </c>
      <c r="AY199" s="16" t="s">
        <v>138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6" t="s">
        <v>85</v>
      </c>
      <c r="BK199" s="143">
        <f>ROUND(I199*H199,2)</f>
        <v>0</v>
      </c>
      <c r="BL199" s="16" t="s">
        <v>145</v>
      </c>
      <c r="BM199" s="243" t="s">
        <v>406</v>
      </c>
    </row>
    <row r="200" spans="1:47" s="2" customFormat="1" ht="12">
      <c r="A200" s="39"/>
      <c r="B200" s="40"/>
      <c r="C200" s="41"/>
      <c r="D200" s="244" t="s">
        <v>147</v>
      </c>
      <c r="E200" s="41"/>
      <c r="F200" s="245" t="s">
        <v>407</v>
      </c>
      <c r="G200" s="41"/>
      <c r="H200" s="41"/>
      <c r="I200" s="246"/>
      <c r="J200" s="41"/>
      <c r="K200" s="41"/>
      <c r="L200" s="42"/>
      <c r="M200" s="247"/>
      <c r="N200" s="24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6" t="s">
        <v>147</v>
      </c>
      <c r="AU200" s="16" t="s">
        <v>87</v>
      </c>
    </row>
    <row r="201" spans="1:47" s="2" customFormat="1" ht="12">
      <c r="A201" s="39"/>
      <c r="B201" s="40"/>
      <c r="C201" s="41"/>
      <c r="D201" s="244" t="s">
        <v>151</v>
      </c>
      <c r="E201" s="41"/>
      <c r="F201" s="251" t="s">
        <v>408</v>
      </c>
      <c r="G201" s="41"/>
      <c r="H201" s="41"/>
      <c r="I201" s="246"/>
      <c r="J201" s="41"/>
      <c r="K201" s="41"/>
      <c r="L201" s="42"/>
      <c r="M201" s="247"/>
      <c r="N201" s="248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6" t="s">
        <v>151</v>
      </c>
      <c r="AU201" s="16" t="s">
        <v>87</v>
      </c>
    </row>
    <row r="202" spans="1:51" s="13" customFormat="1" ht="12">
      <c r="A202" s="13"/>
      <c r="B202" s="252"/>
      <c r="C202" s="253"/>
      <c r="D202" s="244" t="s">
        <v>180</v>
      </c>
      <c r="E202" s="254" t="s">
        <v>1</v>
      </c>
      <c r="F202" s="255" t="s">
        <v>409</v>
      </c>
      <c r="G202" s="253"/>
      <c r="H202" s="256">
        <v>4.4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2" t="s">
        <v>180</v>
      </c>
      <c r="AU202" s="262" t="s">
        <v>87</v>
      </c>
      <c r="AV202" s="13" t="s">
        <v>87</v>
      </c>
      <c r="AW202" s="13" t="s">
        <v>32</v>
      </c>
      <c r="AX202" s="13" t="s">
        <v>85</v>
      </c>
      <c r="AY202" s="262" t="s">
        <v>138</v>
      </c>
    </row>
    <row r="203" spans="1:65" s="2" customFormat="1" ht="24.15" customHeight="1">
      <c r="A203" s="39"/>
      <c r="B203" s="40"/>
      <c r="C203" s="232" t="s">
        <v>306</v>
      </c>
      <c r="D203" s="232" t="s">
        <v>140</v>
      </c>
      <c r="E203" s="233" t="s">
        <v>410</v>
      </c>
      <c r="F203" s="234" t="s">
        <v>411</v>
      </c>
      <c r="G203" s="235" t="s">
        <v>161</v>
      </c>
      <c r="H203" s="236">
        <v>5.5</v>
      </c>
      <c r="I203" s="237"/>
      <c r="J203" s="238">
        <f>ROUND(I203*H203,2)</f>
        <v>0</v>
      </c>
      <c r="K203" s="234" t="s">
        <v>345</v>
      </c>
      <c r="L203" s="42"/>
      <c r="M203" s="239" t="s">
        <v>1</v>
      </c>
      <c r="N203" s="240" t="s">
        <v>43</v>
      </c>
      <c r="O203" s="92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3" t="s">
        <v>145</v>
      </c>
      <c r="AT203" s="243" t="s">
        <v>140</v>
      </c>
      <c r="AU203" s="243" t="s">
        <v>87</v>
      </c>
      <c r="AY203" s="16" t="s">
        <v>138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6" t="s">
        <v>85</v>
      </c>
      <c r="BK203" s="143">
        <f>ROUND(I203*H203,2)</f>
        <v>0</v>
      </c>
      <c r="BL203" s="16" t="s">
        <v>145</v>
      </c>
      <c r="BM203" s="243" t="s">
        <v>412</v>
      </c>
    </row>
    <row r="204" spans="1:47" s="2" customFormat="1" ht="12">
      <c r="A204" s="39"/>
      <c r="B204" s="40"/>
      <c r="C204" s="41"/>
      <c r="D204" s="244" t="s">
        <v>147</v>
      </c>
      <c r="E204" s="41"/>
      <c r="F204" s="245" t="s">
        <v>413</v>
      </c>
      <c r="G204" s="41"/>
      <c r="H204" s="41"/>
      <c r="I204" s="246"/>
      <c r="J204" s="41"/>
      <c r="K204" s="41"/>
      <c r="L204" s="42"/>
      <c r="M204" s="247"/>
      <c r="N204" s="24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6" t="s">
        <v>147</v>
      </c>
      <c r="AU204" s="16" t="s">
        <v>87</v>
      </c>
    </row>
    <row r="205" spans="1:51" s="13" customFormat="1" ht="12">
      <c r="A205" s="13"/>
      <c r="B205" s="252"/>
      <c r="C205" s="253"/>
      <c r="D205" s="244" t="s">
        <v>180</v>
      </c>
      <c r="E205" s="254" t="s">
        <v>1</v>
      </c>
      <c r="F205" s="255" t="s">
        <v>414</v>
      </c>
      <c r="G205" s="253"/>
      <c r="H205" s="256">
        <v>5.5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2" t="s">
        <v>180</v>
      </c>
      <c r="AU205" s="262" t="s">
        <v>87</v>
      </c>
      <c r="AV205" s="13" t="s">
        <v>87</v>
      </c>
      <c r="AW205" s="13" t="s">
        <v>32</v>
      </c>
      <c r="AX205" s="13" t="s">
        <v>85</v>
      </c>
      <c r="AY205" s="262" t="s">
        <v>138</v>
      </c>
    </row>
    <row r="206" spans="1:65" s="2" customFormat="1" ht="24.15" customHeight="1">
      <c r="A206" s="39"/>
      <c r="B206" s="40"/>
      <c r="C206" s="232" t="s">
        <v>314</v>
      </c>
      <c r="D206" s="232" t="s">
        <v>140</v>
      </c>
      <c r="E206" s="233" t="s">
        <v>415</v>
      </c>
      <c r="F206" s="234" t="s">
        <v>416</v>
      </c>
      <c r="G206" s="235" t="s">
        <v>161</v>
      </c>
      <c r="H206" s="236">
        <v>49.5</v>
      </c>
      <c r="I206" s="237"/>
      <c r="J206" s="238">
        <f>ROUND(I206*H206,2)</f>
        <v>0</v>
      </c>
      <c r="K206" s="234" t="s">
        <v>345</v>
      </c>
      <c r="L206" s="42"/>
      <c r="M206" s="239" t="s">
        <v>1</v>
      </c>
      <c r="N206" s="240" t="s">
        <v>43</v>
      </c>
      <c r="O206" s="92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3" t="s">
        <v>145</v>
      </c>
      <c r="AT206" s="243" t="s">
        <v>140</v>
      </c>
      <c r="AU206" s="243" t="s">
        <v>87</v>
      </c>
      <c r="AY206" s="16" t="s">
        <v>138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6" t="s">
        <v>85</v>
      </c>
      <c r="BK206" s="143">
        <f>ROUND(I206*H206,2)</f>
        <v>0</v>
      </c>
      <c r="BL206" s="16" t="s">
        <v>145</v>
      </c>
      <c r="BM206" s="243" t="s">
        <v>417</v>
      </c>
    </row>
    <row r="207" spans="1:47" s="2" customFormat="1" ht="12">
      <c r="A207" s="39"/>
      <c r="B207" s="40"/>
      <c r="C207" s="41"/>
      <c r="D207" s="244" t="s">
        <v>147</v>
      </c>
      <c r="E207" s="41"/>
      <c r="F207" s="245" t="s">
        <v>418</v>
      </c>
      <c r="G207" s="41"/>
      <c r="H207" s="41"/>
      <c r="I207" s="246"/>
      <c r="J207" s="41"/>
      <c r="K207" s="41"/>
      <c r="L207" s="42"/>
      <c r="M207" s="247"/>
      <c r="N207" s="24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6" t="s">
        <v>147</v>
      </c>
      <c r="AU207" s="16" t="s">
        <v>87</v>
      </c>
    </row>
    <row r="208" spans="1:51" s="13" customFormat="1" ht="12">
      <c r="A208" s="13"/>
      <c r="B208" s="252"/>
      <c r="C208" s="253"/>
      <c r="D208" s="244" t="s">
        <v>180</v>
      </c>
      <c r="E208" s="254" t="s">
        <v>1</v>
      </c>
      <c r="F208" s="255" t="s">
        <v>419</v>
      </c>
      <c r="G208" s="253"/>
      <c r="H208" s="256">
        <v>49.5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2" t="s">
        <v>180</v>
      </c>
      <c r="AU208" s="262" t="s">
        <v>87</v>
      </c>
      <c r="AV208" s="13" t="s">
        <v>87</v>
      </c>
      <c r="AW208" s="13" t="s">
        <v>32</v>
      </c>
      <c r="AX208" s="13" t="s">
        <v>85</v>
      </c>
      <c r="AY208" s="262" t="s">
        <v>138</v>
      </c>
    </row>
    <row r="209" spans="1:63" s="12" customFormat="1" ht="22.8" customHeight="1">
      <c r="A209" s="12"/>
      <c r="B209" s="216"/>
      <c r="C209" s="217"/>
      <c r="D209" s="218" t="s">
        <v>77</v>
      </c>
      <c r="E209" s="230" t="s">
        <v>328</v>
      </c>
      <c r="F209" s="230" t="s">
        <v>329</v>
      </c>
      <c r="G209" s="217"/>
      <c r="H209" s="217"/>
      <c r="I209" s="220"/>
      <c r="J209" s="231">
        <f>BK209</f>
        <v>0</v>
      </c>
      <c r="K209" s="217"/>
      <c r="L209" s="222"/>
      <c r="M209" s="223"/>
      <c r="N209" s="224"/>
      <c r="O209" s="224"/>
      <c r="P209" s="225">
        <f>SUM(P210:P212)</f>
        <v>0</v>
      </c>
      <c r="Q209" s="224"/>
      <c r="R209" s="225">
        <f>SUM(R210:R212)</f>
        <v>0</v>
      </c>
      <c r="S209" s="224"/>
      <c r="T209" s="226">
        <f>SUM(T210:T212)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7" t="s">
        <v>85</v>
      </c>
      <c r="AT209" s="228" t="s">
        <v>77</v>
      </c>
      <c r="AU209" s="228" t="s">
        <v>85</v>
      </c>
      <c r="AY209" s="227" t="s">
        <v>138</v>
      </c>
      <c r="BK209" s="229">
        <f>SUM(BK210:BK212)</f>
        <v>0</v>
      </c>
    </row>
    <row r="210" spans="1:65" s="2" customFormat="1" ht="16.5" customHeight="1">
      <c r="A210" s="39"/>
      <c r="B210" s="40"/>
      <c r="C210" s="232" t="s">
        <v>321</v>
      </c>
      <c r="D210" s="232" t="s">
        <v>140</v>
      </c>
      <c r="E210" s="233" t="s">
        <v>331</v>
      </c>
      <c r="F210" s="234" t="s">
        <v>332</v>
      </c>
      <c r="G210" s="235" t="s">
        <v>333</v>
      </c>
      <c r="H210" s="236">
        <v>492.274</v>
      </c>
      <c r="I210" s="237"/>
      <c r="J210" s="238">
        <f>ROUND(I210*H210,2)</f>
        <v>0</v>
      </c>
      <c r="K210" s="234" t="s">
        <v>345</v>
      </c>
      <c r="L210" s="42"/>
      <c r="M210" s="239" t="s">
        <v>1</v>
      </c>
      <c r="N210" s="240" t="s">
        <v>43</v>
      </c>
      <c r="O210" s="92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3" t="s">
        <v>145</v>
      </c>
      <c r="AT210" s="243" t="s">
        <v>140</v>
      </c>
      <c r="AU210" s="243" t="s">
        <v>87</v>
      </c>
      <c r="AY210" s="16" t="s">
        <v>138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6" t="s">
        <v>85</v>
      </c>
      <c r="BK210" s="143">
        <f>ROUND(I210*H210,2)</f>
        <v>0</v>
      </c>
      <c r="BL210" s="16" t="s">
        <v>145</v>
      </c>
      <c r="BM210" s="243" t="s">
        <v>420</v>
      </c>
    </row>
    <row r="211" spans="1:47" s="2" customFormat="1" ht="12">
      <c r="A211" s="39"/>
      <c r="B211" s="40"/>
      <c r="C211" s="41"/>
      <c r="D211" s="244" t="s">
        <v>147</v>
      </c>
      <c r="E211" s="41"/>
      <c r="F211" s="245" t="s">
        <v>335</v>
      </c>
      <c r="G211" s="41"/>
      <c r="H211" s="41"/>
      <c r="I211" s="246"/>
      <c r="J211" s="41"/>
      <c r="K211" s="41"/>
      <c r="L211" s="42"/>
      <c r="M211" s="247"/>
      <c r="N211" s="248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6" t="s">
        <v>147</v>
      </c>
      <c r="AU211" s="16" t="s">
        <v>87</v>
      </c>
    </row>
    <row r="212" spans="1:47" s="2" customFormat="1" ht="12">
      <c r="A212" s="39"/>
      <c r="B212" s="40"/>
      <c r="C212" s="41"/>
      <c r="D212" s="244" t="s">
        <v>151</v>
      </c>
      <c r="E212" s="41"/>
      <c r="F212" s="251" t="s">
        <v>337</v>
      </c>
      <c r="G212" s="41"/>
      <c r="H212" s="41"/>
      <c r="I212" s="246"/>
      <c r="J212" s="41"/>
      <c r="K212" s="41"/>
      <c r="L212" s="42"/>
      <c r="M212" s="273"/>
      <c r="N212" s="274"/>
      <c r="O212" s="275"/>
      <c r="P212" s="275"/>
      <c r="Q212" s="275"/>
      <c r="R212" s="275"/>
      <c r="S212" s="275"/>
      <c r="T212" s="27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6" t="s">
        <v>151</v>
      </c>
      <c r="AU212" s="16" t="s">
        <v>87</v>
      </c>
    </row>
    <row r="213" spans="1:31" s="2" customFormat="1" ht="6.95" customHeight="1">
      <c r="A213" s="39"/>
      <c r="B213" s="67"/>
      <c r="C213" s="68"/>
      <c r="D213" s="68"/>
      <c r="E213" s="68"/>
      <c r="F213" s="68"/>
      <c r="G213" s="68"/>
      <c r="H213" s="68"/>
      <c r="I213" s="68"/>
      <c r="J213" s="68"/>
      <c r="K213" s="68"/>
      <c r="L213" s="42"/>
      <c r="M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</row>
  </sheetData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7" r:id="rId1" display="https://podminky.urs.cz/item/CS_URS_2021_02/112251101"/>
    <hyperlink ref="F130" r:id="rId2" display="https://podminky.urs.cz/item/CS_URS_2021_02/112251102"/>
    <hyperlink ref="F145" r:id="rId3" display="https://podminky.urs.cz/item/CS_URS_2021_02/162201421"/>
    <hyperlink ref="F148" r:id="rId4" display="https://podminky.urs.cz/item/CS_URS_2021_02/162201422"/>
    <hyperlink ref="F151" r:id="rId5" display="https://podminky.urs.cz/item/CS_URS_2021_02/162301931"/>
    <hyperlink ref="F154" r:id="rId6" display="https://podminky.urs.cz/item/CS_URS_2021_02/162301972"/>
    <hyperlink ref="F157" r:id="rId7" display="https://podminky.urs.cz/item/CS_URS_2021_02/162551108"/>
    <hyperlink ref="F160" r:id="rId8" display="https://podminky.urs.cz/item/CS_URS_2021_02/162751113"/>
    <hyperlink ref="F163" r:id="rId9" display="https://podminky.urs.cz/item/CS_URS_2021_02/171251201"/>
    <hyperlink ref="F166" r:id="rId10" display="https://podminky.urs.cz/item/CS_URS_2021_02/181006111"/>
    <hyperlink ref="F173" r:id="rId11" display="https://podminky.urs.cz/item/CS_URS_2021_02/181411121"/>
    <hyperlink ref="F183" r:id="rId12" display="https://podminky.urs.cz/item/CS_URS_2021_02/182351133"/>
    <hyperlink ref="F186" r:id="rId13" display="https://podminky.urs.cz/item/CS_URS_2021_02/183551113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9"/>
      <c r="AT3" s="16" t="s">
        <v>87</v>
      </c>
    </row>
    <row r="4" spans="2:46" s="1" customFormat="1" ht="24.95" customHeight="1">
      <c r="B4" s="19"/>
      <c r="D4" s="153" t="s">
        <v>109</v>
      </c>
      <c r="L4" s="19"/>
      <c r="M4" s="15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5" t="s">
        <v>16</v>
      </c>
      <c r="L6" s="19"/>
    </row>
    <row r="7" spans="2:12" s="1" customFormat="1" ht="16.5" customHeight="1">
      <c r="B7" s="19"/>
      <c r="E7" s="156" t="str">
        <f>'Rekapitulace stavby'!K6</f>
        <v>Rekonstrukce rybníka Velký Posměch</v>
      </c>
      <c r="F7" s="155"/>
      <c r="G7" s="155"/>
      <c r="H7" s="155"/>
      <c r="L7" s="19"/>
    </row>
    <row r="8" spans="1:31" s="2" customFormat="1" ht="12" customHeight="1">
      <c r="A8" s="39"/>
      <c r="B8" s="42"/>
      <c r="C8" s="39"/>
      <c r="D8" s="155" t="s">
        <v>110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7" t="s">
        <v>421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5" t="s">
        <v>18</v>
      </c>
      <c r="E11" s="39"/>
      <c r="F11" s="158" t="s">
        <v>1</v>
      </c>
      <c r="G11" s="39"/>
      <c r="H11" s="39"/>
      <c r="I11" s="155" t="s">
        <v>19</v>
      </c>
      <c r="J11" s="15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5" t="s">
        <v>20</v>
      </c>
      <c r="E12" s="39"/>
      <c r="F12" s="158" t="s">
        <v>21</v>
      </c>
      <c r="G12" s="39"/>
      <c r="H12" s="39"/>
      <c r="I12" s="155" t="s">
        <v>22</v>
      </c>
      <c r="J12" s="159" t="str">
        <f>'Rekapitulace stavby'!AN8</f>
        <v>15. 1. 2021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5" t="s">
        <v>24</v>
      </c>
      <c r="E14" s="39"/>
      <c r="F14" s="39"/>
      <c r="G14" s="39"/>
      <c r="H14" s="39"/>
      <c r="I14" s="155" t="s">
        <v>25</v>
      </c>
      <c r="J14" s="15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8" t="s">
        <v>26</v>
      </c>
      <c r="F15" s="39"/>
      <c r="G15" s="39"/>
      <c r="H15" s="39"/>
      <c r="I15" s="155" t="s">
        <v>27</v>
      </c>
      <c r="J15" s="15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5" t="s">
        <v>28</v>
      </c>
      <c r="E17" s="39"/>
      <c r="F17" s="39"/>
      <c r="G17" s="39"/>
      <c r="H17" s="39"/>
      <c r="I17" s="155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8"/>
      <c r="G18" s="158"/>
      <c r="H18" s="158"/>
      <c r="I18" s="155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5" t="s">
        <v>30</v>
      </c>
      <c r="E20" s="39"/>
      <c r="F20" s="39"/>
      <c r="G20" s="39"/>
      <c r="H20" s="39"/>
      <c r="I20" s="155" t="s">
        <v>25</v>
      </c>
      <c r="J20" s="158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8" t="str">
        <f>IF('Rekapitulace stavby'!E17="","",'Rekapitulace stavby'!E17)</f>
        <v xml:space="preserve"> </v>
      </c>
      <c r="F21" s="39"/>
      <c r="G21" s="39"/>
      <c r="H21" s="39"/>
      <c r="I21" s="155" t="s">
        <v>27</v>
      </c>
      <c r="J21" s="158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5" t="s">
        <v>33</v>
      </c>
      <c r="E23" s="39"/>
      <c r="F23" s="39"/>
      <c r="G23" s="39"/>
      <c r="H23" s="39"/>
      <c r="I23" s="155" t="s">
        <v>25</v>
      </c>
      <c r="J23" s="158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8" t="s">
        <v>34</v>
      </c>
      <c r="F24" s="39"/>
      <c r="G24" s="39"/>
      <c r="H24" s="39"/>
      <c r="I24" s="155" t="s">
        <v>27</v>
      </c>
      <c r="J24" s="158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5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0"/>
      <c r="J27" s="160"/>
      <c r="K27" s="160"/>
      <c r="L27" s="163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4"/>
      <c r="E29" s="164"/>
      <c r="F29" s="164"/>
      <c r="G29" s="164"/>
      <c r="H29" s="164"/>
      <c r="I29" s="164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5" t="s">
        <v>38</v>
      </c>
      <c r="E30" s="39"/>
      <c r="F30" s="39"/>
      <c r="G30" s="39"/>
      <c r="H30" s="39"/>
      <c r="I30" s="39"/>
      <c r="J30" s="166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4"/>
      <c r="E31" s="164"/>
      <c r="F31" s="164"/>
      <c r="G31" s="164"/>
      <c r="H31" s="164"/>
      <c r="I31" s="164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67" t="s">
        <v>40</v>
      </c>
      <c r="G32" s="39"/>
      <c r="H32" s="39"/>
      <c r="I32" s="167" t="s">
        <v>39</v>
      </c>
      <c r="J32" s="167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68" t="s">
        <v>42</v>
      </c>
      <c r="E33" s="155" t="s">
        <v>43</v>
      </c>
      <c r="F33" s="169">
        <f>ROUND((SUM(BE124:BE240)),2)</f>
        <v>0</v>
      </c>
      <c r="G33" s="39"/>
      <c r="H33" s="39"/>
      <c r="I33" s="170">
        <v>0.21</v>
      </c>
      <c r="J33" s="169">
        <f>ROUND(((SUM(BE124:BE240))*I33),2)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5" t="s">
        <v>44</v>
      </c>
      <c r="F34" s="169">
        <f>ROUND((SUM(BF124:BF240)),2)</f>
        <v>0</v>
      </c>
      <c r="G34" s="39"/>
      <c r="H34" s="39"/>
      <c r="I34" s="170">
        <v>0.15</v>
      </c>
      <c r="J34" s="169">
        <f>ROUND(((SUM(BF124:BF240))*I34),2)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5" t="s">
        <v>45</v>
      </c>
      <c r="F35" s="169">
        <f>ROUND((SUM(BG124:BG240)),2)</f>
        <v>0</v>
      </c>
      <c r="G35" s="39"/>
      <c r="H35" s="39"/>
      <c r="I35" s="170">
        <v>0.21</v>
      </c>
      <c r="J35" s="16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5" t="s">
        <v>46</v>
      </c>
      <c r="F36" s="169">
        <f>ROUND((SUM(BH124:BH240)),2)</f>
        <v>0</v>
      </c>
      <c r="G36" s="39"/>
      <c r="H36" s="39"/>
      <c r="I36" s="170">
        <v>0.15</v>
      </c>
      <c r="J36" s="169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5" t="s">
        <v>47</v>
      </c>
      <c r="F37" s="169">
        <f>ROUND((SUM(BI124:BI240)),2)</f>
        <v>0</v>
      </c>
      <c r="G37" s="39"/>
      <c r="H37" s="39"/>
      <c r="I37" s="170">
        <v>0</v>
      </c>
      <c r="J37" s="16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1"/>
      <c r="D39" s="172" t="s">
        <v>48</v>
      </c>
      <c r="E39" s="173"/>
      <c r="F39" s="173"/>
      <c r="G39" s="174" t="s">
        <v>49</v>
      </c>
      <c r="H39" s="175" t="s">
        <v>50</v>
      </c>
      <c r="I39" s="173"/>
      <c r="J39" s="176">
        <f>SUM(J30:J37)</f>
        <v>0</v>
      </c>
      <c r="K39" s="177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78" t="s">
        <v>51</v>
      </c>
      <c r="E50" s="179"/>
      <c r="F50" s="179"/>
      <c r="G50" s="178" t="s">
        <v>52</v>
      </c>
      <c r="H50" s="179"/>
      <c r="I50" s="179"/>
      <c r="J50" s="179"/>
      <c r="K50" s="179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0" t="s">
        <v>53</v>
      </c>
      <c r="E61" s="181"/>
      <c r="F61" s="182" t="s">
        <v>54</v>
      </c>
      <c r="G61" s="180" t="s">
        <v>53</v>
      </c>
      <c r="H61" s="181"/>
      <c r="I61" s="181"/>
      <c r="J61" s="183" t="s">
        <v>54</v>
      </c>
      <c r="K61" s="18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78" t="s">
        <v>55</v>
      </c>
      <c r="E65" s="184"/>
      <c r="F65" s="184"/>
      <c r="G65" s="178" t="s">
        <v>56</v>
      </c>
      <c r="H65" s="184"/>
      <c r="I65" s="184"/>
      <c r="J65" s="184"/>
      <c r="K65" s="18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0" t="s">
        <v>53</v>
      </c>
      <c r="E76" s="181"/>
      <c r="F76" s="182" t="s">
        <v>54</v>
      </c>
      <c r="G76" s="180" t="s">
        <v>53</v>
      </c>
      <c r="H76" s="181"/>
      <c r="I76" s="181"/>
      <c r="J76" s="183" t="s">
        <v>54</v>
      </c>
      <c r="K76" s="18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2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9" t="str">
        <f>E7</f>
        <v>Rekonstrukce rybníka Velký Posměch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1" t="s">
        <v>110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SO-03 - Rekonstrukce spodní výpusti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1" t="s">
        <v>20</v>
      </c>
      <c r="D89" s="41"/>
      <c r="E89" s="41"/>
      <c r="F89" s="26" t="str">
        <f>F12</f>
        <v>Žďár nad Sázavou</v>
      </c>
      <c r="G89" s="41"/>
      <c r="H89" s="41"/>
      <c r="I89" s="31" t="s">
        <v>22</v>
      </c>
      <c r="J89" s="80" t="str">
        <f>IF(J12="","",J12)</f>
        <v>15. 1. 2021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1" t="s">
        <v>24</v>
      </c>
      <c r="D91" s="41"/>
      <c r="E91" s="41"/>
      <c r="F91" s="26" t="str">
        <f>E15</f>
        <v>Město Žďár nad Sázavou</v>
      </c>
      <c r="G91" s="41"/>
      <c r="H91" s="41"/>
      <c r="I91" s="31" t="s">
        <v>30</v>
      </c>
      <c r="J91" s="35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31" t="s">
        <v>33</v>
      </c>
      <c r="J92" s="35" t="str">
        <f>E24</f>
        <v>AGROPROJEKT PSO,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90" t="s">
        <v>113</v>
      </c>
      <c r="D94" s="149"/>
      <c r="E94" s="149"/>
      <c r="F94" s="149"/>
      <c r="G94" s="149"/>
      <c r="H94" s="149"/>
      <c r="I94" s="149"/>
      <c r="J94" s="191" t="s">
        <v>114</v>
      </c>
      <c r="K94" s="14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92" t="s">
        <v>115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116</v>
      </c>
    </row>
    <row r="97" spans="1:31" s="9" customFormat="1" ht="24.95" customHeight="1" hidden="1">
      <c r="A97" s="9"/>
      <c r="B97" s="193"/>
      <c r="C97" s="194"/>
      <c r="D97" s="195" t="s">
        <v>117</v>
      </c>
      <c r="E97" s="196"/>
      <c r="F97" s="196"/>
      <c r="G97" s="196"/>
      <c r="H97" s="196"/>
      <c r="I97" s="196"/>
      <c r="J97" s="197">
        <f>J125</f>
        <v>0</v>
      </c>
      <c r="K97" s="194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9"/>
      <c r="C98" s="200"/>
      <c r="D98" s="201" t="s">
        <v>118</v>
      </c>
      <c r="E98" s="202"/>
      <c r="F98" s="202"/>
      <c r="G98" s="202"/>
      <c r="H98" s="202"/>
      <c r="I98" s="202"/>
      <c r="J98" s="203">
        <f>J126</f>
        <v>0</v>
      </c>
      <c r="K98" s="200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9"/>
      <c r="C99" s="200"/>
      <c r="D99" s="201" t="s">
        <v>422</v>
      </c>
      <c r="E99" s="202"/>
      <c r="F99" s="202"/>
      <c r="G99" s="202"/>
      <c r="H99" s="202"/>
      <c r="I99" s="202"/>
      <c r="J99" s="203">
        <f>J135</f>
        <v>0</v>
      </c>
      <c r="K99" s="200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9"/>
      <c r="C100" s="200"/>
      <c r="D100" s="201" t="s">
        <v>120</v>
      </c>
      <c r="E100" s="202"/>
      <c r="F100" s="202"/>
      <c r="G100" s="202"/>
      <c r="H100" s="202"/>
      <c r="I100" s="202"/>
      <c r="J100" s="203">
        <f>J162</f>
        <v>0</v>
      </c>
      <c r="K100" s="200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9"/>
      <c r="C101" s="200"/>
      <c r="D101" s="201" t="s">
        <v>423</v>
      </c>
      <c r="E101" s="202"/>
      <c r="F101" s="202"/>
      <c r="G101" s="202"/>
      <c r="H101" s="202"/>
      <c r="I101" s="202"/>
      <c r="J101" s="203">
        <f>J166</f>
        <v>0</v>
      </c>
      <c r="K101" s="200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9"/>
      <c r="C102" s="200"/>
      <c r="D102" s="201" t="s">
        <v>339</v>
      </c>
      <c r="E102" s="202"/>
      <c r="F102" s="202"/>
      <c r="G102" s="202"/>
      <c r="H102" s="202"/>
      <c r="I102" s="202"/>
      <c r="J102" s="203">
        <f>J177</f>
        <v>0</v>
      </c>
      <c r="K102" s="200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9"/>
      <c r="C103" s="200"/>
      <c r="D103" s="201" t="s">
        <v>340</v>
      </c>
      <c r="E103" s="202"/>
      <c r="F103" s="202"/>
      <c r="G103" s="202"/>
      <c r="H103" s="202"/>
      <c r="I103" s="202"/>
      <c r="J103" s="203">
        <f>J219</f>
        <v>0</v>
      </c>
      <c r="K103" s="200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9"/>
      <c r="C104" s="200"/>
      <c r="D104" s="201" t="s">
        <v>122</v>
      </c>
      <c r="E104" s="202"/>
      <c r="F104" s="202"/>
      <c r="G104" s="202"/>
      <c r="H104" s="202"/>
      <c r="I104" s="202"/>
      <c r="J104" s="203">
        <f>J236</f>
        <v>0</v>
      </c>
      <c r="K104" s="200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 hidden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t="12" hidden="1"/>
    <row r="108" ht="12" hidden="1"/>
    <row r="109" ht="12" hidden="1"/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2" t="s">
        <v>123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1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9" t="str">
        <f>E7</f>
        <v>Rekonstrukce rybníka Velký Posměch</v>
      </c>
      <c r="F114" s="31"/>
      <c r="G114" s="31"/>
      <c r="H114" s="3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1" t="s">
        <v>110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SO-03 - Rekonstrukce spodní výpusti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20</v>
      </c>
      <c r="D118" s="41"/>
      <c r="E118" s="41"/>
      <c r="F118" s="26" t="str">
        <f>F12</f>
        <v>Žďár nad Sázavou</v>
      </c>
      <c r="G118" s="41"/>
      <c r="H118" s="41"/>
      <c r="I118" s="31" t="s">
        <v>22</v>
      </c>
      <c r="J118" s="80" t="str">
        <f>IF(J12="","",J12)</f>
        <v>15. 1. 2021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1" t="s">
        <v>24</v>
      </c>
      <c r="D120" s="41"/>
      <c r="E120" s="41"/>
      <c r="F120" s="26" t="str">
        <f>E15</f>
        <v>Město Žďár nad Sázavou</v>
      </c>
      <c r="G120" s="41"/>
      <c r="H120" s="41"/>
      <c r="I120" s="31" t="s">
        <v>30</v>
      </c>
      <c r="J120" s="35" t="str">
        <f>E21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1" t="s">
        <v>28</v>
      </c>
      <c r="D121" s="41"/>
      <c r="E121" s="41"/>
      <c r="F121" s="26" t="str">
        <f>IF(E18="","",E18)</f>
        <v>Vyplň údaj</v>
      </c>
      <c r="G121" s="41"/>
      <c r="H121" s="41"/>
      <c r="I121" s="31" t="s">
        <v>33</v>
      </c>
      <c r="J121" s="35" t="str">
        <f>E24</f>
        <v>AGROPROJEKT PSO,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5"/>
      <c r="B123" s="206"/>
      <c r="C123" s="207" t="s">
        <v>124</v>
      </c>
      <c r="D123" s="208" t="s">
        <v>63</v>
      </c>
      <c r="E123" s="208" t="s">
        <v>59</v>
      </c>
      <c r="F123" s="208" t="s">
        <v>60</v>
      </c>
      <c r="G123" s="208" t="s">
        <v>125</v>
      </c>
      <c r="H123" s="208" t="s">
        <v>126</v>
      </c>
      <c r="I123" s="208" t="s">
        <v>127</v>
      </c>
      <c r="J123" s="208" t="s">
        <v>114</v>
      </c>
      <c r="K123" s="209" t="s">
        <v>128</v>
      </c>
      <c r="L123" s="210"/>
      <c r="M123" s="101" t="s">
        <v>1</v>
      </c>
      <c r="N123" s="102" t="s">
        <v>42</v>
      </c>
      <c r="O123" s="102" t="s">
        <v>129</v>
      </c>
      <c r="P123" s="102" t="s">
        <v>130</v>
      </c>
      <c r="Q123" s="102" t="s">
        <v>131</v>
      </c>
      <c r="R123" s="102" t="s">
        <v>132</v>
      </c>
      <c r="S123" s="102" t="s">
        <v>133</v>
      </c>
      <c r="T123" s="103" t="s">
        <v>134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9"/>
      <c r="B124" s="40"/>
      <c r="C124" s="108" t="s">
        <v>135</v>
      </c>
      <c r="D124" s="41"/>
      <c r="E124" s="41"/>
      <c r="F124" s="41"/>
      <c r="G124" s="41"/>
      <c r="H124" s="41"/>
      <c r="I124" s="41"/>
      <c r="J124" s="211">
        <f>BK124</f>
        <v>0</v>
      </c>
      <c r="K124" s="41"/>
      <c r="L124" s="42"/>
      <c r="M124" s="104"/>
      <c r="N124" s="212"/>
      <c r="O124" s="105"/>
      <c r="P124" s="213">
        <f>P125</f>
        <v>0</v>
      </c>
      <c r="Q124" s="105"/>
      <c r="R124" s="213">
        <f>R125</f>
        <v>109.53923809786501</v>
      </c>
      <c r="S124" s="105"/>
      <c r="T124" s="214">
        <f>T125</f>
        <v>38.82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6" t="s">
        <v>77</v>
      </c>
      <c r="AU124" s="16" t="s">
        <v>116</v>
      </c>
      <c r="BK124" s="215">
        <f>BK125</f>
        <v>0</v>
      </c>
    </row>
    <row r="125" spans="1:63" s="12" customFormat="1" ht="25.9" customHeight="1">
      <c r="A125" s="12"/>
      <c r="B125" s="216"/>
      <c r="C125" s="217"/>
      <c r="D125" s="218" t="s">
        <v>77</v>
      </c>
      <c r="E125" s="219" t="s">
        <v>136</v>
      </c>
      <c r="F125" s="219" t="s">
        <v>137</v>
      </c>
      <c r="G125" s="217"/>
      <c r="H125" s="217"/>
      <c r="I125" s="220"/>
      <c r="J125" s="221">
        <f>BK125</f>
        <v>0</v>
      </c>
      <c r="K125" s="217"/>
      <c r="L125" s="222"/>
      <c r="M125" s="223"/>
      <c r="N125" s="224"/>
      <c r="O125" s="224"/>
      <c r="P125" s="225">
        <f>P126+P135+P162+P166+P177+P219+P236</f>
        <v>0</v>
      </c>
      <c r="Q125" s="224"/>
      <c r="R125" s="225">
        <f>R126+R135+R162+R166+R177+R219+R236</f>
        <v>109.53923809786501</v>
      </c>
      <c r="S125" s="224"/>
      <c r="T125" s="226">
        <f>T126+T135+T162+T166+T177+T219+T236</f>
        <v>38.82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7" t="s">
        <v>85</v>
      </c>
      <c r="AT125" s="228" t="s">
        <v>77</v>
      </c>
      <c r="AU125" s="228" t="s">
        <v>78</v>
      </c>
      <c r="AY125" s="227" t="s">
        <v>138</v>
      </c>
      <c r="BK125" s="229">
        <f>BK126+BK135+BK162+BK166+BK177+BK219+BK236</f>
        <v>0</v>
      </c>
    </row>
    <row r="126" spans="1:63" s="12" customFormat="1" ht="22.8" customHeight="1">
      <c r="A126" s="12"/>
      <c r="B126" s="216"/>
      <c r="C126" s="217"/>
      <c r="D126" s="218" t="s">
        <v>77</v>
      </c>
      <c r="E126" s="230" t="s">
        <v>85</v>
      </c>
      <c r="F126" s="230" t="s">
        <v>139</v>
      </c>
      <c r="G126" s="217"/>
      <c r="H126" s="217"/>
      <c r="I126" s="220"/>
      <c r="J126" s="231">
        <f>BK126</f>
        <v>0</v>
      </c>
      <c r="K126" s="217"/>
      <c r="L126" s="222"/>
      <c r="M126" s="223"/>
      <c r="N126" s="224"/>
      <c r="O126" s="224"/>
      <c r="P126" s="225">
        <f>SUM(P127:P134)</f>
        <v>0</v>
      </c>
      <c r="Q126" s="224"/>
      <c r="R126" s="225">
        <f>SUM(R127:R134)</f>
        <v>0</v>
      </c>
      <c r="S126" s="224"/>
      <c r="T126" s="226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7" t="s">
        <v>85</v>
      </c>
      <c r="AT126" s="228" t="s">
        <v>77</v>
      </c>
      <c r="AU126" s="228" t="s">
        <v>85</v>
      </c>
      <c r="AY126" s="227" t="s">
        <v>138</v>
      </c>
      <c r="BK126" s="229">
        <f>SUM(BK127:BK134)</f>
        <v>0</v>
      </c>
    </row>
    <row r="127" spans="1:65" s="2" customFormat="1" ht="33" customHeight="1">
      <c r="A127" s="39"/>
      <c r="B127" s="40"/>
      <c r="C127" s="232" t="s">
        <v>85</v>
      </c>
      <c r="D127" s="232" t="s">
        <v>140</v>
      </c>
      <c r="E127" s="233" t="s">
        <v>424</v>
      </c>
      <c r="F127" s="234" t="s">
        <v>425</v>
      </c>
      <c r="G127" s="235" t="s">
        <v>161</v>
      </c>
      <c r="H127" s="236">
        <v>150</v>
      </c>
      <c r="I127" s="237"/>
      <c r="J127" s="238">
        <f>ROUND(I127*H127,2)</f>
        <v>0</v>
      </c>
      <c r="K127" s="234" t="s">
        <v>144</v>
      </c>
      <c r="L127" s="42"/>
      <c r="M127" s="239" t="s">
        <v>1</v>
      </c>
      <c r="N127" s="240" t="s">
        <v>43</v>
      </c>
      <c r="O127" s="92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3" t="s">
        <v>145</v>
      </c>
      <c r="AT127" s="243" t="s">
        <v>140</v>
      </c>
      <c r="AU127" s="243" t="s">
        <v>87</v>
      </c>
      <c r="AY127" s="16" t="s">
        <v>138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85</v>
      </c>
      <c r="BK127" s="143">
        <f>ROUND(I127*H127,2)</f>
        <v>0</v>
      </c>
      <c r="BL127" s="16" t="s">
        <v>145</v>
      </c>
      <c r="BM127" s="243" t="s">
        <v>426</v>
      </c>
    </row>
    <row r="128" spans="1:47" s="2" customFormat="1" ht="12">
      <c r="A128" s="39"/>
      <c r="B128" s="40"/>
      <c r="C128" s="41"/>
      <c r="D128" s="244" t="s">
        <v>147</v>
      </c>
      <c r="E128" s="41"/>
      <c r="F128" s="245" t="s">
        <v>427</v>
      </c>
      <c r="G128" s="41"/>
      <c r="H128" s="41"/>
      <c r="I128" s="246"/>
      <c r="J128" s="41"/>
      <c r="K128" s="41"/>
      <c r="L128" s="42"/>
      <c r="M128" s="247"/>
      <c r="N128" s="24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6" t="s">
        <v>147</v>
      </c>
      <c r="AU128" s="16" t="s">
        <v>87</v>
      </c>
    </row>
    <row r="129" spans="1:47" s="2" customFormat="1" ht="12">
      <c r="A129" s="39"/>
      <c r="B129" s="40"/>
      <c r="C129" s="41"/>
      <c r="D129" s="249" t="s">
        <v>149</v>
      </c>
      <c r="E129" s="41"/>
      <c r="F129" s="250" t="s">
        <v>428</v>
      </c>
      <c r="G129" s="41"/>
      <c r="H129" s="41"/>
      <c r="I129" s="246"/>
      <c r="J129" s="41"/>
      <c r="K129" s="41"/>
      <c r="L129" s="42"/>
      <c r="M129" s="247"/>
      <c r="N129" s="24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6" t="s">
        <v>149</v>
      </c>
      <c r="AU129" s="16" t="s">
        <v>87</v>
      </c>
    </row>
    <row r="130" spans="1:47" s="2" customFormat="1" ht="12">
      <c r="A130" s="39"/>
      <c r="B130" s="40"/>
      <c r="C130" s="41"/>
      <c r="D130" s="244" t="s">
        <v>151</v>
      </c>
      <c r="E130" s="41"/>
      <c r="F130" s="251" t="s">
        <v>429</v>
      </c>
      <c r="G130" s="41"/>
      <c r="H130" s="41"/>
      <c r="I130" s="246"/>
      <c r="J130" s="41"/>
      <c r="K130" s="41"/>
      <c r="L130" s="42"/>
      <c r="M130" s="247"/>
      <c r="N130" s="24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6" t="s">
        <v>151</v>
      </c>
      <c r="AU130" s="16" t="s">
        <v>87</v>
      </c>
    </row>
    <row r="131" spans="1:65" s="2" customFormat="1" ht="24.15" customHeight="1">
      <c r="A131" s="39"/>
      <c r="B131" s="40"/>
      <c r="C131" s="232" t="s">
        <v>87</v>
      </c>
      <c r="D131" s="232" t="s">
        <v>140</v>
      </c>
      <c r="E131" s="233" t="s">
        <v>430</v>
      </c>
      <c r="F131" s="234" t="s">
        <v>431</v>
      </c>
      <c r="G131" s="235" t="s">
        <v>161</v>
      </c>
      <c r="H131" s="236">
        <v>150</v>
      </c>
      <c r="I131" s="237"/>
      <c r="J131" s="238">
        <f>ROUND(I131*H131,2)</f>
        <v>0</v>
      </c>
      <c r="K131" s="234" t="s">
        <v>144</v>
      </c>
      <c r="L131" s="42"/>
      <c r="M131" s="239" t="s">
        <v>1</v>
      </c>
      <c r="N131" s="240" t="s">
        <v>43</v>
      </c>
      <c r="O131" s="92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3" t="s">
        <v>145</v>
      </c>
      <c r="AT131" s="243" t="s">
        <v>140</v>
      </c>
      <c r="AU131" s="243" t="s">
        <v>87</v>
      </c>
      <c r="AY131" s="16" t="s">
        <v>138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85</v>
      </c>
      <c r="BK131" s="143">
        <f>ROUND(I131*H131,2)</f>
        <v>0</v>
      </c>
      <c r="BL131" s="16" t="s">
        <v>145</v>
      </c>
      <c r="BM131" s="243" t="s">
        <v>432</v>
      </c>
    </row>
    <row r="132" spans="1:47" s="2" customFormat="1" ht="12">
      <c r="A132" s="39"/>
      <c r="B132" s="40"/>
      <c r="C132" s="41"/>
      <c r="D132" s="244" t="s">
        <v>147</v>
      </c>
      <c r="E132" s="41"/>
      <c r="F132" s="245" t="s">
        <v>433</v>
      </c>
      <c r="G132" s="41"/>
      <c r="H132" s="41"/>
      <c r="I132" s="246"/>
      <c r="J132" s="41"/>
      <c r="K132" s="41"/>
      <c r="L132" s="42"/>
      <c r="M132" s="247"/>
      <c r="N132" s="24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6" t="s">
        <v>147</v>
      </c>
      <c r="AU132" s="16" t="s">
        <v>87</v>
      </c>
    </row>
    <row r="133" spans="1:47" s="2" customFormat="1" ht="12">
      <c r="A133" s="39"/>
      <c r="B133" s="40"/>
      <c r="C133" s="41"/>
      <c r="D133" s="249" t="s">
        <v>149</v>
      </c>
      <c r="E133" s="41"/>
      <c r="F133" s="250" t="s">
        <v>434</v>
      </c>
      <c r="G133" s="41"/>
      <c r="H133" s="41"/>
      <c r="I133" s="246"/>
      <c r="J133" s="41"/>
      <c r="K133" s="41"/>
      <c r="L133" s="42"/>
      <c r="M133" s="247"/>
      <c r="N133" s="24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149</v>
      </c>
      <c r="AU133" s="16" t="s">
        <v>87</v>
      </c>
    </row>
    <row r="134" spans="1:47" s="2" customFormat="1" ht="12">
      <c r="A134" s="39"/>
      <c r="B134" s="40"/>
      <c r="C134" s="41"/>
      <c r="D134" s="244" t="s">
        <v>151</v>
      </c>
      <c r="E134" s="41"/>
      <c r="F134" s="251" t="s">
        <v>435</v>
      </c>
      <c r="G134" s="41"/>
      <c r="H134" s="41"/>
      <c r="I134" s="246"/>
      <c r="J134" s="41"/>
      <c r="K134" s="41"/>
      <c r="L134" s="42"/>
      <c r="M134" s="247"/>
      <c r="N134" s="24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6" t="s">
        <v>151</v>
      </c>
      <c r="AU134" s="16" t="s">
        <v>87</v>
      </c>
    </row>
    <row r="135" spans="1:63" s="12" customFormat="1" ht="22.8" customHeight="1">
      <c r="A135" s="12"/>
      <c r="B135" s="216"/>
      <c r="C135" s="217"/>
      <c r="D135" s="218" t="s">
        <v>77</v>
      </c>
      <c r="E135" s="230" t="s">
        <v>158</v>
      </c>
      <c r="F135" s="230" t="s">
        <v>436</v>
      </c>
      <c r="G135" s="217"/>
      <c r="H135" s="217"/>
      <c r="I135" s="220"/>
      <c r="J135" s="231">
        <f>BK135</f>
        <v>0</v>
      </c>
      <c r="K135" s="217"/>
      <c r="L135" s="222"/>
      <c r="M135" s="223"/>
      <c r="N135" s="224"/>
      <c r="O135" s="224"/>
      <c r="P135" s="225">
        <f>SUM(P136:P161)</f>
        <v>0</v>
      </c>
      <c r="Q135" s="224"/>
      <c r="R135" s="225">
        <f>SUM(R136:R161)</f>
        <v>99.37981896486501</v>
      </c>
      <c r="S135" s="224"/>
      <c r="T135" s="226">
        <f>SUM(T136:T161)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7" t="s">
        <v>85</v>
      </c>
      <c r="AT135" s="228" t="s">
        <v>77</v>
      </c>
      <c r="AU135" s="228" t="s">
        <v>85</v>
      </c>
      <c r="AY135" s="227" t="s">
        <v>138</v>
      </c>
      <c r="BK135" s="229">
        <f>SUM(BK136:BK161)</f>
        <v>0</v>
      </c>
    </row>
    <row r="136" spans="1:65" s="2" customFormat="1" ht="24.15" customHeight="1">
      <c r="A136" s="39"/>
      <c r="B136" s="40"/>
      <c r="C136" s="232" t="s">
        <v>158</v>
      </c>
      <c r="D136" s="232" t="s">
        <v>140</v>
      </c>
      <c r="E136" s="233" t="s">
        <v>437</v>
      </c>
      <c r="F136" s="234" t="s">
        <v>438</v>
      </c>
      <c r="G136" s="235" t="s">
        <v>161</v>
      </c>
      <c r="H136" s="236">
        <v>34.7</v>
      </c>
      <c r="I136" s="237"/>
      <c r="J136" s="238">
        <f>ROUND(I136*H136,2)</f>
        <v>0</v>
      </c>
      <c r="K136" s="234" t="s">
        <v>144</v>
      </c>
      <c r="L136" s="42"/>
      <c r="M136" s="239" t="s">
        <v>1</v>
      </c>
      <c r="N136" s="240" t="s">
        <v>43</v>
      </c>
      <c r="O136" s="92"/>
      <c r="P136" s="241">
        <f>O136*H136</f>
        <v>0</v>
      </c>
      <c r="Q136" s="241">
        <v>2.808944538</v>
      </c>
      <c r="R136" s="241">
        <f>Q136*H136</f>
        <v>97.47037546860001</v>
      </c>
      <c r="S136" s="241">
        <v>0</v>
      </c>
      <c r="T136" s="242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3" t="s">
        <v>145</v>
      </c>
      <c r="AT136" s="243" t="s">
        <v>140</v>
      </c>
      <c r="AU136" s="243" t="s">
        <v>87</v>
      </c>
      <c r="AY136" s="16" t="s">
        <v>138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85</v>
      </c>
      <c r="BK136" s="143">
        <f>ROUND(I136*H136,2)</f>
        <v>0</v>
      </c>
      <c r="BL136" s="16" t="s">
        <v>145</v>
      </c>
      <c r="BM136" s="243" t="s">
        <v>439</v>
      </c>
    </row>
    <row r="137" spans="1:47" s="2" customFormat="1" ht="12">
      <c r="A137" s="39"/>
      <c r="B137" s="40"/>
      <c r="C137" s="41"/>
      <c r="D137" s="244" t="s">
        <v>147</v>
      </c>
      <c r="E137" s="41"/>
      <c r="F137" s="245" t="s">
        <v>440</v>
      </c>
      <c r="G137" s="41"/>
      <c r="H137" s="41"/>
      <c r="I137" s="246"/>
      <c r="J137" s="41"/>
      <c r="K137" s="41"/>
      <c r="L137" s="42"/>
      <c r="M137" s="247"/>
      <c r="N137" s="24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147</v>
      </c>
      <c r="AU137" s="16" t="s">
        <v>87</v>
      </c>
    </row>
    <row r="138" spans="1:47" s="2" customFormat="1" ht="12">
      <c r="A138" s="39"/>
      <c r="B138" s="40"/>
      <c r="C138" s="41"/>
      <c r="D138" s="249" t="s">
        <v>149</v>
      </c>
      <c r="E138" s="41"/>
      <c r="F138" s="250" t="s">
        <v>441</v>
      </c>
      <c r="G138" s="41"/>
      <c r="H138" s="41"/>
      <c r="I138" s="246"/>
      <c r="J138" s="41"/>
      <c r="K138" s="41"/>
      <c r="L138" s="42"/>
      <c r="M138" s="247"/>
      <c r="N138" s="24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6" t="s">
        <v>149</v>
      </c>
      <c r="AU138" s="16" t="s">
        <v>87</v>
      </c>
    </row>
    <row r="139" spans="1:47" s="2" customFormat="1" ht="12">
      <c r="A139" s="39"/>
      <c r="B139" s="40"/>
      <c r="C139" s="41"/>
      <c r="D139" s="244" t="s">
        <v>151</v>
      </c>
      <c r="E139" s="41"/>
      <c r="F139" s="251" t="s">
        <v>442</v>
      </c>
      <c r="G139" s="41"/>
      <c r="H139" s="41"/>
      <c r="I139" s="246"/>
      <c r="J139" s="41"/>
      <c r="K139" s="41"/>
      <c r="L139" s="42"/>
      <c r="M139" s="247"/>
      <c r="N139" s="24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6" t="s">
        <v>151</v>
      </c>
      <c r="AU139" s="16" t="s">
        <v>87</v>
      </c>
    </row>
    <row r="140" spans="1:51" s="13" customFormat="1" ht="12">
      <c r="A140" s="13"/>
      <c r="B140" s="252"/>
      <c r="C140" s="253"/>
      <c r="D140" s="244" t="s">
        <v>180</v>
      </c>
      <c r="E140" s="254" t="s">
        <v>1</v>
      </c>
      <c r="F140" s="255" t="s">
        <v>443</v>
      </c>
      <c r="G140" s="253"/>
      <c r="H140" s="256">
        <v>23.1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2" t="s">
        <v>180</v>
      </c>
      <c r="AU140" s="262" t="s">
        <v>87</v>
      </c>
      <c r="AV140" s="13" t="s">
        <v>87</v>
      </c>
      <c r="AW140" s="13" t="s">
        <v>32</v>
      </c>
      <c r="AX140" s="13" t="s">
        <v>78</v>
      </c>
      <c r="AY140" s="262" t="s">
        <v>138</v>
      </c>
    </row>
    <row r="141" spans="1:51" s="13" customFormat="1" ht="12">
      <c r="A141" s="13"/>
      <c r="B141" s="252"/>
      <c r="C141" s="253"/>
      <c r="D141" s="244" t="s">
        <v>180</v>
      </c>
      <c r="E141" s="254" t="s">
        <v>1</v>
      </c>
      <c r="F141" s="255" t="s">
        <v>444</v>
      </c>
      <c r="G141" s="253"/>
      <c r="H141" s="256">
        <v>11.6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2" t="s">
        <v>180</v>
      </c>
      <c r="AU141" s="262" t="s">
        <v>87</v>
      </c>
      <c r="AV141" s="13" t="s">
        <v>87</v>
      </c>
      <c r="AW141" s="13" t="s">
        <v>32</v>
      </c>
      <c r="AX141" s="13" t="s">
        <v>78</v>
      </c>
      <c r="AY141" s="262" t="s">
        <v>138</v>
      </c>
    </row>
    <row r="142" spans="1:51" s="14" customFormat="1" ht="12">
      <c r="A142" s="14"/>
      <c r="B142" s="277"/>
      <c r="C142" s="278"/>
      <c r="D142" s="244" t="s">
        <v>180</v>
      </c>
      <c r="E142" s="279" t="s">
        <v>1</v>
      </c>
      <c r="F142" s="280" t="s">
        <v>354</v>
      </c>
      <c r="G142" s="278"/>
      <c r="H142" s="281">
        <v>34.7</v>
      </c>
      <c r="I142" s="282"/>
      <c r="J142" s="278"/>
      <c r="K142" s="278"/>
      <c r="L142" s="283"/>
      <c r="M142" s="284"/>
      <c r="N142" s="285"/>
      <c r="O142" s="285"/>
      <c r="P142" s="285"/>
      <c r="Q142" s="285"/>
      <c r="R142" s="285"/>
      <c r="S142" s="285"/>
      <c r="T142" s="28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7" t="s">
        <v>180</v>
      </c>
      <c r="AU142" s="287" t="s">
        <v>87</v>
      </c>
      <c r="AV142" s="14" t="s">
        <v>145</v>
      </c>
      <c r="AW142" s="14" t="s">
        <v>32</v>
      </c>
      <c r="AX142" s="14" t="s">
        <v>85</v>
      </c>
      <c r="AY142" s="287" t="s">
        <v>138</v>
      </c>
    </row>
    <row r="143" spans="1:65" s="2" customFormat="1" ht="21.75" customHeight="1">
      <c r="A143" s="39"/>
      <c r="B143" s="40"/>
      <c r="C143" s="232" t="s">
        <v>145</v>
      </c>
      <c r="D143" s="232" t="s">
        <v>140</v>
      </c>
      <c r="E143" s="233" t="s">
        <v>445</v>
      </c>
      <c r="F143" s="234" t="s">
        <v>446</v>
      </c>
      <c r="G143" s="235" t="s">
        <v>175</v>
      </c>
      <c r="H143" s="236">
        <v>95.75</v>
      </c>
      <c r="I143" s="237"/>
      <c r="J143" s="238">
        <f>ROUND(I143*H143,2)</f>
        <v>0</v>
      </c>
      <c r="K143" s="234" t="s">
        <v>144</v>
      </c>
      <c r="L143" s="42"/>
      <c r="M143" s="239" t="s">
        <v>1</v>
      </c>
      <c r="N143" s="240" t="s">
        <v>43</v>
      </c>
      <c r="O143" s="92"/>
      <c r="P143" s="241">
        <f>O143*H143</f>
        <v>0</v>
      </c>
      <c r="Q143" s="241">
        <v>0.007258004</v>
      </c>
      <c r="R143" s="241">
        <f>Q143*H143</f>
        <v>0.694953883</v>
      </c>
      <c r="S143" s="241">
        <v>0</v>
      </c>
      <c r="T143" s="242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3" t="s">
        <v>145</v>
      </c>
      <c r="AT143" s="243" t="s">
        <v>140</v>
      </c>
      <c r="AU143" s="243" t="s">
        <v>87</v>
      </c>
      <c r="AY143" s="16" t="s">
        <v>138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85</v>
      </c>
      <c r="BK143" s="143">
        <f>ROUND(I143*H143,2)</f>
        <v>0</v>
      </c>
      <c r="BL143" s="16" t="s">
        <v>145</v>
      </c>
      <c r="BM143" s="243" t="s">
        <v>447</v>
      </c>
    </row>
    <row r="144" spans="1:47" s="2" customFormat="1" ht="12">
      <c r="A144" s="39"/>
      <c r="B144" s="40"/>
      <c r="C144" s="41"/>
      <c r="D144" s="244" t="s">
        <v>147</v>
      </c>
      <c r="E144" s="41"/>
      <c r="F144" s="245" t="s">
        <v>448</v>
      </c>
      <c r="G144" s="41"/>
      <c r="H144" s="41"/>
      <c r="I144" s="246"/>
      <c r="J144" s="41"/>
      <c r="K144" s="41"/>
      <c r="L144" s="42"/>
      <c r="M144" s="247"/>
      <c r="N144" s="24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6" t="s">
        <v>147</v>
      </c>
      <c r="AU144" s="16" t="s">
        <v>87</v>
      </c>
    </row>
    <row r="145" spans="1:47" s="2" customFormat="1" ht="12">
      <c r="A145" s="39"/>
      <c r="B145" s="40"/>
      <c r="C145" s="41"/>
      <c r="D145" s="249" t="s">
        <v>149</v>
      </c>
      <c r="E145" s="41"/>
      <c r="F145" s="250" t="s">
        <v>449</v>
      </c>
      <c r="G145" s="41"/>
      <c r="H145" s="41"/>
      <c r="I145" s="246"/>
      <c r="J145" s="41"/>
      <c r="K145" s="41"/>
      <c r="L145" s="42"/>
      <c r="M145" s="247"/>
      <c r="N145" s="24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6" t="s">
        <v>149</v>
      </c>
      <c r="AU145" s="16" t="s">
        <v>87</v>
      </c>
    </row>
    <row r="146" spans="1:47" s="2" customFormat="1" ht="12">
      <c r="A146" s="39"/>
      <c r="B146" s="40"/>
      <c r="C146" s="41"/>
      <c r="D146" s="244" t="s">
        <v>151</v>
      </c>
      <c r="E146" s="41"/>
      <c r="F146" s="251" t="s">
        <v>450</v>
      </c>
      <c r="G146" s="41"/>
      <c r="H146" s="41"/>
      <c r="I146" s="246"/>
      <c r="J146" s="41"/>
      <c r="K146" s="41"/>
      <c r="L146" s="42"/>
      <c r="M146" s="247"/>
      <c r="N146" s="24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6" t="s">
        <v>151</v>
      </c>
      <c r="AU146" s="16" t="s">
        <v>87</v>
      </c>
    </row>
    <row r="147" spans="1:51" s="13" customFormat="1" ht="12">
      <c r="A147" s="13"/>
      <c r="B147" s="252"/>
      <c r="C147" s="253"/>
      <c r="D147" s="244" t="s">
        <v>180</v>
      </c>
      <c r="E147" s="254" t="s">
        <v>1</v>
      </c>
      <c r="F147" s="255" t="s">
        <v>451</v>
      </c>
      <c r="G147" s="253"/>
      <c r="H147" s="256">
        <v>95.75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2" t="s">
        <v>180</v>
      </c>
      <c r="AU147" s="262" t="s">
        <v>87</v>
      </c>
      <c r="AV147" s="13" t="s">
        <v>87</v>
      </c>
      <c r="AW147" s="13" t="s">
        <v>32</v>
      </c>
      <c r="AX147" s="13" t="s">
        <v>85</v>
      </c>
      <c r="AY147" s="262" t="s">
        <v>138</v>
      </c>
    </row>
    <row r="148" spans="1:65" s="2" customFormat="1" ht="21.75" customHeight="1">
      <c r="A148" s="39"/>
      <c r="B148" s="40"/>
      <c r="C148" s="232" t="s">
        <v>172</v>
      </c>
      <c r="D148" s="232" t="s">
        <v>140</v>
      </c>
      <c r="E148" s="233" t="s">
        <v>452</v>
      </c>
      <c r="F148" s="234" t="s">
        <v>453</v>
      </c>
      <c r="G148" s="235" t="s">
        <v>175</v>
      </c>
      <c r="H148" s="236">
        <v>95.75</v>
      </c>
      <c r="I148" s="237"/>
      <c r="J148" s="238">
        <f>ROUND(I148*H148,2)</f>
        <v>0</v>
      </c>
      <c r="K148" s="234" t="s">
        <v>144</v>
      </c>
      <c r="L148" s="42"/>
      <c r="M148" s="239" t="s">
        <v>1</v>
      </c>
      <c r="N148" s="240" t="s">
        <v>43</v>
      </c>
      <c r="O148" s="92"/>
      <c r="P148" s="241">
        <f>O148*H148</f>
        <v>0</v>
      </c>
      <c r="Q148" s="241">
        <v>0.000856935</v>
      </c>
      <c r="R148" s="241">
        <f>Q148*H148</f>
        <v>0.08205152624999999</v>
      </c>
      <c r="S148" s="241">
        <v>0</v>
      </c>
      <c r="T148" s="24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3" t="s">
        <v>145</v>
      </c>
      <c r="AT148" s="243" t="s">
        <v>140</v>
      </c>
      <c r="AU148" s="243" t="s">
        <v>87</v>
      </c>
      <c r="AY148" s="16" t="s">
        <v>138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6" t="s">
        <v>85</v>
      </c>
      <c r="BK148" s="143">
        <f>ROUND(I148*H148,2)</f>
        <v>0</v>
      </c>
      <c r="BL148" s="16" t="s">
        <v>145</v>
      </c>
      <c r="BM148" s="243" t="s">
        <v>454</v>
      </c>
    </row>
    <row r="149" spans="1:47" s="2" customFormat="1" ht="12">
      <c r="A149" s="39"/>
      <c r="B149" s="40"/>
      <c r="C149" s="41"/>
      <c r="D149" s="244" t="s">
        <v>147</v>
      </c>
      <c r="E149" s="41"/>
      <c r="F149" s="245" t="s">
        <v>455</v>
      </c>
      <c r="G149" s="41"/>
      <c r="H149" s="41"/>
      <c r="I149" s="246"/>
      <c r="J149" s="41"/>
      <c r="K149" s="41"/>
      <c r="L149" s="42"/>
      <c r="M149" s="247"/>
      <c r="N149" s="24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6" t="s">
        <v>147</v>
      </c>
      <c r="AU149" s="16" t="s">
        <v>87</v>
      </c>
    </row>
    <row r="150" spans="1:47" s="2" customFormat="1" ht="12">
      <c r="A150" s="39"/>
      <c r="B150" s="40"/>
      <c r="C150" s="41"/>
      <c r="D150" s="249" t="s">
        <v>149</v>
      </c>
      <c r="E150" s="41"/>
      <c r="F150" s="250" t="s">
        <v>456</v>
      </c>
      <c r="G150" s="41"/>
      <c r="H150" s="41"/>
      <c r="I150" s="246"/>
      <c r="J150" s="41"/>
      <c r="K150" s="41"/>
      <c r="L150" s="42"/>
      <c r="M150" s="247"/>
      <c r="N150" s="24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6" t="s">
        <v>149</v>
      </c>
      <c r="AU150" s="16" t="s">
        <v>87</v>
      </c>
    </row>
    <row r="151" spans="1:47" s="2" customFormat="1" ht="12">
      <c r="A151" s="39"/>
      <c r="B151" s="40"/>
      <c r="C151" s="41"/>
      <c r="D151" s="244" t="s">
        <v>151</v>
      </c>
      <c r="E151" s="41"/>
      <c r="F151" s="251" t="s">
        <v>450</v>
      </c>
      <c r="G151" s="41"/>
      <c r="H151" s="41"/>
      <c r="I151" s="246"/>
      <c r="J151" s="41"/>
      <c r="K151" s="41"/>
      <c r="L151" s="42"/>
      <c r="M151" s="247"/>
      <c r="N151" s="24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6" t="s">
        <v>151</v>
      </c>
      <c r="AU151" s="16" t="s">
        <v>87</v>
      </c>
    </row>
    <row r="152" spans="1:65" s="2" customFormat="1" ht="24.15" customHeight="1">
      <c r="A152" s="39"/>
      <c r="B152" s="40"/>
      <c r="C152" s="232" t="s">
        <v>182</v>
      </c>
      <c r="D152" s="232" t="s">
        <v>140</v>
      </c>
      <c r="E152" s="233" t="s">
        <v>457</v>
      </c>
      <c r="F152" s="234" t="s">
        <v>458</v>
      </c>
      <c r="G152" s="235" t="s">
        <v>333</v>
      </c>
      <c r="H152" s="236">
        <v>0.417</v>
      </c>
      <c r="I152" s="237"/>
      <c r="J152" s="238">
        <f>ROUND(I152*H152,2)</f>
        <v>0</v>
      </c>
      <c r="K152" s="234" t="s">
        <v>144</v>
      </c>
      <c r="L152" s="42"/>
      <c r="M152" s="239" t="s">
        <v>1</v>
      </c>
      <c r="N152" s="240" t="s">
        <v>43</v>
      </c>
      <c r="O152" s="92"/>
      <c r="P152" s="241">
        <f>O152*H152</f>
        <v>0</v>
      </c>
      <c r="Q152" s="241">
        <v>1.095275</v>
      </c>
      <c r="R152" s="241">
        <f>Q152*H152</f>
        <v>0.456729675</v>
      </c>
      <c r="S152" s="241">
        <v>0</v>
      </c>
      <c r="T152" s="24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3" t="s">
        <v>145</v>
      </c>
      <c r="AT152" s="243" t="s">
        <v>140</v>
      </c>
      <c r="AU152" s="243" t="s">
        <v>87</v>
      </c>
      <c r="AY152" s="16" t="s">
        <v>138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6" t="s">
        <v>85</v>
      </c>
      <c r="BK152" s="143">
        <f>ROUND(I152*H152,2)</f>
        <v>0</v>
      </c>
      <c r="BL152" s="16" t="s">
        <v>145</v>
      </c>
      <c r="BM152" s="243" t="s">
        <v>459</v>
      </c>
    </row>
    <row r="153" spans="1:47" s="2" customFormat="1" ht="12">
      <c r="A153" s="39"/>
      <c r="B153" s="40"/>
      <c r="C153" s="41"/>
      <c r="D153" s="244" t="s">
        <v>147</v>
      </c>
      <c r="E153" s="41"/>
      <c r="F153" s="245" t="s">
        <v>460</v>
      </c>
      <c r="G153" s="41"/>
      <c r="H153" s="41"/>
      <c r="I153" s="246"/>
      <c r="J153" s="41"/>
      <c r="K153" s="41"/>
      <c r="L153" s="42"/>
      <c r="M153" s="247"/>
      <c r="N153" s="24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6" t="s">
        <v>147</v>
      </c>
      <c r="AU153" s="16" t="s">
        <v>87</v>
      </c>
    </row>
    <row r="154" spans="1:47" s="2" customFormat="1" ht="12">
      <c r="A154" s="39"/>
      <c r="B154" s="40"/>
      <c r="C154" s="41"/>
      <c r="D154" s="249" t="s">
        <v>149</v>
      </c>
      <c r="E154" s="41"/>
      <c r="F154" s="250" t="s">
        <v>461</v>
      </c>
      <c r="G154" s="41"/>
      <c r="H154" s="41"/>
      <c r="I154" s="246"/>
      <c r="J154" s="41"/>
      <c r="K154" s="41"/>
      <c r="L154" s="42"/>
      <c r="M154" s="247"/>
      <c r="N154" s="24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149</v>
      </c>
      <c r="AU154" s="16" t="s">
        <v>87</v>
      </c>
    </row>
    <row r="155" spans="1:47" s="2" customFormat="1" ht="12">
      <c r="A155" s="39"/>
      <c r="B155" s="40"/>
      <c r="C155" s="41"/>
      <c r="D155" s="244" t="s">
        <v>151</v>
      </c>
      <c r="E155" s="41"/>
      <c r="F155" s="251" t="s">
        <v>462</v>
      </c>
      <c r="G155" s="41"/>
      <c r="H155" s="41"/>
      <c r="I155" s="246"/>
      <c r="J155" s="41"/>
      <c r="K155" s="41"/>
      <c r="L155" s="42"/>
      <c r="M155" s="247"/>
      <c r="N155" s="24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6" t="s">
        <v>151</v>
      </c>
      <c r="AU155" s="16" t="s">
        <v>87</v>
      </c>
    </row>
    <row r="156" spans="1:51" s="13" customFormat="1" ht="12">
      <c r="A156" s="13"/>
      <c r="B156" s="252"/>
      <c r="C156" s="253"/>
      <c r="D156" s="244" t="s">
        <v>180</v>
      </c>
      <c r="E156" s="254" t="s">
        <v>1</v>
      </c>
      <c r="F156" s="255" t="s">
        <v>463</v>
      </c>
      <c r="G156" s="253"/>
      <c r="H156" s="256">
        <v>416.6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2" t="s">
        <v>180</v>
      </c>
      <c r="AU156" s="262" t="s">
        <v>87</v>
      </c>
      <c r="AV156" s="13" t="s">
        <v>87</v>
      </c>
      <c r="AW156" s="13" t="s">
        <v>32</v>
      </c>
      <c r="AX156" s="13" t="s">
        <v>85</v>
      </c>
      <c r="AY156" s="262" t="s">
        <v>138</v>
      </c>
    </row>
    <row r="157" spans="1:51" s="13" customFormat="1" ht="12">
      <c r="A157" s="13"/>
      <c r="B157" s="252"/>
      <c r="C157" s="253"/>
      <c r="D157" s="244" t="s">
        <v>180</v>
      </c>
      <c r="E157" s="253"/>
      <c r="F157" s="255" t="s">
        <v>464</v>
      </c>
      <c r="G157" s="253"/>
      <c r="H157" s="256">
        <v>0.417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2" t="s">
        <v>180</v>
      </c>
      <c r="AU157" s="262" t="s">
        <v>87</v>
      </c>
      <c r="AV157" s="13" t="s">
        <v>87</v>
      </c>
      <c r="AW157" s="13" t="s">
        <v>4</v>
      </c>
      <c r="AX157" s="13" t="s">
        <v>85</v>
      </c>
      <c r="AY157" s="262" t="s">
        <v>138</v>
      </c>
    </row>
    <row r="158" spans="1:65" s="2" customFormat="1" ht="24.15" customHeight="1">
      <c r="A158" s="39"/>
      <c r="B158" s="40"/>
      <c r="C158" s="232" t="s">
        <v>189</v>
      </c>
      <c r="D158" s="232" t="s">
        <v>140</v>
      </c>
      <c r="E158" s="233" t="s">
        <v>465</v>
      </c>
      <c r="F158" s="234" t="s">
        <v>466</v>
      </c>
      <c r="G158" s="235" t="s">
        <v>333</v>
      </c>
      <c r="H158" s="236">
        <v>0.65</v>
      </c>
      <c r="I158" s="237"/>
      <c r="J158" s="238">
        <f>ROUND(I158*H158,2)</f>
        <v>0</v>
      </c>
      <c r="K158" s="234" t="s">
        <v>144</v>
      </c>
      <c r="L158" s="42"/>
      <c r="M158" s="239" t="s">
        <v>1</v>
      </c>
      <c r="N158" s="240" t="s">
        <v>43</v>
      </c>
      <c r="O158" s="92"/>
      <c r="P158" s="241">
        <f>O158*H158</f>
        <v>0</v>
      </c>
      <c r="Q158" s="241">
        <v>1.0395514031</v>
      </c>
      <c r="R158" s="241">
        <f>Q158*H158</f>
        <v>0.675708412015</v>
      </c>
      <c r="S158" s="241">
        <v>0</v>
      </c>
      <c r="T158" s="24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3" t="s">
        <v>145</v>
      </c>
      <c r="AT158" s="243" t="s">
        <v>140</v>
      </c>
      <c r="AU158" s="243" t="s">
        <v>87</v>
      </c>
      <c r="AY158" s="16" t="s">
        <v>138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6" t="s">
        <v>85</v>
      </c>
      <c r="BK158" s="143">
        <f>ROUND(I158*H158,2)</f>
        <v>0</v>
      </c>
      <c r="BL158" s="16" t="s">
        <v>145</v>
      </c>
      <c r="BM158" s="243" t="s">
        <v>467</v>
      </c>
    </row>
    <row r="159" spans="1:47" s="2" customFormat="1" ht="12">
      <c r="A159" s="39"/>
      <c r="B159" s="40"/>
      <c r="C159" s="41"/>
      <c r="D159" s="244" t="s">
        <v>147</v>
      </c>
      <c r="E159" s="41"/>
      <c r="F159" s="245" t="s">
        <v>468</v>
      </c>
      <c r="G159" s="41"/>
      <c r="H159" s="41"/>
      <c r="I159" s="246"/>
      <c r="J159" s="41"/>
      <c r="K159" s="41"/>
      <c r="L159" s="42"/>
      <c r="M159" s="247"/>
      <c r="N159" s="24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6" t="s">
        <v>147</v>
      </c>
      <c r="AU159" s="16" t="s">
        <v>87</v>
      </c>
    </row>
    <row r="160" spans="1:47" s="2" customFormat="1" ht="12">
      <c r="A160" s="39"/>
      <c r="B160" s="40"/>
      <c r="C160" s="41"/>
      <c r="D160" s="249" t="s">
        <v>149</v>
      </c>
      <c r="E160" s="41"/>
      <c r="F160" s="250" t="s">
        <v>469</v>
      </c>
      <c r="G160" s="41"/>
      <c r="H160" s="41"/>
      <c r="I160" s="246"/>
      <c r="J160" s="41"/>
      <c r="K160" s="41"/>
      <c r="L160" s="42"/>
      <c r="M160" s="247"/>
      <c r="N160" s="24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6" t="s">
        <v>149</v>
      </c>
      <c r="AU160" s="16" t="s">
        <v>87</v>
      </c>
    </row>
    <row r="161" spans="1:47" s="2" customFormat="1" ht="12">
      <c r="A161" s="39"/>
      <c r="B161" s="40"/>
      <c r="C161" s="41"/>
      <c r="D161" s="244" t="s">
        <v>151</v>
      </c>
      <c r="E161" s="41"/>
      <c r="F161" s="251" t="s">
        <v>462</v>
      </c>
      <c r="G161" s="41"/>
      <c r="H161" s="41"/>
      <c r="I161" s="246"/>
      <c r="J161" s="41"/>
      <c r="K161" s="41"/>
      <c r="L161" s="42"/>
      <c r="M161" s="247"/>
      <c r="N161" s="24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6" t="s">
        <v>151</v>
      </c>
      <c r="AU161" s="16" t="s">
        <v>87</v>
      </c>
    </row>
    <row r="162" spans="1:63" s="12" customFormat="1" ht="22.8" customHeight="1">
      <c r="A162" s="12"/>
      <c r="B162" s="216"/>
      <c r="C162" s="217"/>
      <c r="D162" s="218" t="s">
        <v>77</v>
      </c>
      <c r="E162" s="230" t="s">
        <v>145</v>
      </c>
      <c r="F162" s="230" t="s">
        <v>290</v>
      </c>
      <c r="G162" s="217"/>
      <c r="H162" s="217"/>
      <c r="I162" s="220"/>
      <c r="J162" s="231">
        <f>BK162</f>
        <v>0</v>
      </c>
      <c r="K162" s="217"/>
      <c r="L162" s="222"/>
      <c r="M162" s="223"/>
      <c r="N162" s="224"/>
      <c r="O162" s="224"/>
      <c r="P162" s="225">
        <f>SUM(P163:P165)</f>
        <v>0</v>
      </c>
      <c r="Q162" s="224"/>
      <c r="R162" s="225">
        <f>SUM(R163:R165)</f>
        <v>6.652104973</v>
      </c>
      <c r="S162" s="224"/>
      <c r="T162" s="226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7" t="s">
        <v>85</v>
      </c>
      <c r="AT162" s="228" t="s">
        <v>77</v>
      </c>
      <c r="AU162" s="228" t="s">
        <v>85</v>
      </c>
      <c r="AY162" s="227" t="s">
        <v>138</v>
      </c>
      <c r="BK162" s="229">
        <f>SUM(BK163:BK165)</f>
        <v>0</v>
      </c>
    </row>
    <row r="163" spans="1:65" s="2" customFormat="1" ht="24.15" customHeight="1">
      <c r="A163" s="39"/>
      <c r="B163" s="40"/>
      <c r="C163" s="232" t="s">
        <v>196</v>
      </c>
      <c r="D163" s="232" t="s">
        <v>140</v>
      </c>
      <c r="E163" s="233" t="s">
        <v>470</v>
      </c>
      <c r="F163" s="234" t="s">
        <v>471</v>
      </c>
      <c r="G163" s="235" t="s">
        <v>175</v>
      </c>
      <c r="H163" s="236">
        <v>24.52</v>
      </c>
      <c r="I163" s="237"/>
      <c r="J163" s="238">
        <f>ROUND(I163*H163,2)</f>
        <v>0</v>
      </c>
      <c r="K163" s="234" t="s">
        <v>144</v>
      </c>
      <c r="L163" s="42"/>
      <c r="M163" s="239" t="s">
        <v>1</v>
      </c>
      <c r="N163" s="240" t="s">
        <v>43</v>
      </c>
      <c r="O163" s="92"/>
      <c r="P163" s="241">
        <f>O163*H163</f>
        <v>0</v>
      </c>
      <c r="Q163" s="241">
        <v>0.271293025</v>
      </c>
      <c r="R163" s="241">
        <f>Q163*H163</f>
        <v>6.652104973</v>
      </c>
      <c r="S163" s="241">
        <v>0</v>
      </c>
      <c r="T163" s="242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3" t="s">
        <v>145</v>
      </c>
      <c r="AT163" s="243" t="s">
        <v>140</v>
      </c>
      <c r="AU163" s="243" t="s">
        <v>87</v>
      </c>
      <c r="AY163" s="16" t="s">
        <v>138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85</v>
      </c>
      <c r="BK163" s="143">
        <f>ROUND(I163*H163,2)</f>
        <v>0</v>
      </c>
      <c r="BL163" s="16" t="s">
        <v>145</v>
      </c>
      <c r="BM163" s="243" t="s">
        <v>472</v>
      </c>
    </row>
    <row r="164" spans="1:47" s="2" customFormat="1" ht="12">
      <c r="A164" s="39"/>
      <c r="B164" s="40"/>
      <c r="C164" s="41"/>
      <c r="D164" s="244" t="s">
        <v>147</v>
      </c>
      <c r="E164" s="41"/>
      <c r="F164" s="245" t="s">
        <v>473</v>
      </c>
      <c r="G164" s="41"/>
      <c r="H164" s="41"/>
      <c r="I164" s="246"/>
      <c r="J164" s="41"/>
      <c r="K164" s="41"/>
      <c r="L164" s="42"/>
      <c r="M164" s="247"/>
      <c r="N164" s="24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6" t="s">
        <v>147</v>
      </c>
      <c r="AU164" s="16" t="s">
        <v>87</v>
      </c>
    </row>
    <row r="165" spans="1:47" s="2" customFormat="1" ht="12">
      <c r="A165" s="39"/>
      <c r="B165" s="40"/>
      <c r="C165" s="41"/>
      <c r="D165" s="249" t="s">
        <v>149</v>
      </c>
      <c r="E165" s="41"/>
      <c r="F165" s="250" t="s">
        <v>474</v>
      </c>
      <c r="G165" s="41"/>
      <c r="H165" s="41"/>
      <c r="I165" s="246"/>
      <c r="J165" s="41"/>
      <c r="K165" s="41"/>
      <c r="L165" s="42"/>
      <c r="M165" s="247"/>
      <c r="N165" s="24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6" t="s">
        <v>149</v>
      </c>
      <c r="AU165" s="16" t="s">
        <v>87</v>
      </c>
    </row>
    <row r="166" spans="1:63" s="12" customFormat="1" ht="22.8" customHeight="1">
      <c r="A166" s="12"/>
      <c r="B166" s="216"/>
      <c r="C166" s="217"/>
      <c r="D166" s="218" t="s">
        <v>77</v>
      </c>
      <c r="E166" s="230" t="s">
        <v>196</v>
      </c>
      <c r="F166" s="230" t="s">
        <v>475</v>
      </c>
      <c r="G166" s="217"/>
      <c r="H166" s="217"/>
      <c r="I166" s="220"/>
      <c r="J166" s="231">
        <f>BK166</f>
        <v>0</v>
      </c>
      <c r="K166" s="217"/>
      <c r="L166" s="222"/>
      <c r="M166" s="223"/>
      <c r="N166" s="224"/>
      <c r="O166" s="224"/>
      <c r="P166" s="225">
        <f>SUM(P167:P176)</f>
        <v>0</v>
      </c>
      <c r="Q166" s="224"/>
      <c r="R166" s="225">
        <f>SUM(R167:R176)</f>
        <v>3.179169</v>
      </c>
      <c r="S166" s="224"/>
      <c r="T166" s="226">
        <f>SUM(T167:T176)</f>
        <v>8.82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7" t="s">
        <v>85</v>
      </c>
      <c r="AT166" s="228" t="s">
        <v>77</v>
      </c>
      <c r="AU166" s="228" t="s">
        <v>85</v>
      </c>
      <c r="AY166" s="227" t="s">
        <v>138</v>
      </c>
      <c r="BK166" s="229">
        <f>SUM(BK167:BK176)</f>
        <v>0</v>
      </c>
    </row>
    <row r="167" spans="1:65" s="2" customFormat="1" ht="21.75" customHeight="1">
      <c r="A167" s="39"/>
      <c r="B167" s="40"/>
      <c r="C167" s="232" t="s">
        <v>202</v>
      </c>
      <c r="D167" s="232" t="s">
        <v>140</v>
      </c>
      <c r="E167" s="233" t="s">
        <v>476</v>
      </c>
      <c r="F167" s="234" t="s">
        <v>477</v>
      </c>
      <c r="G167" s="235" t="s">
        <v>478</v>
      </c>
      <c r="H167" s="236">
        <v>10.5</v>
      </c>
      <c r="I167" s="237"/>
      <c r="J167" s="238">
        <f>ROUND(I167*H167,2)</f>
        <v>0</v>
      </c>
      <c r="K167" s="234" t="s">
        <v>144</v>
      </c>
      <c r="L167" s="42"/>
      <c r="M167" s="239" t="s">
        <v>1</v>
      </c>
      <c r="N167" s="240" t="s">
        <v>43</v>
      </c>
      <c r="O167" s="92"/>
      <c r="P167" s="241">
        <f>O167*H167</f>
        <v>0</v>
      </c>
      <c r="Q167" s="241">
        <v>0</v>
      </c>
      <c r="R167" s="241">
        <f>Q167*H167</f>
        <v>0</v>
      </c>
      <c r="S167" s="241">
        <v>0.84</v>
      </c>
      <c r="T167" s="242">
        <f>S167*H167</f>
        <v>8.82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3" t="s">
        <v>145</v>
      </c>
      <c r="AT167" s="243" t="s">
        <v>140</v>
      </c>
      <c r="AU167" s="243" t="s">
        <v>87</v>
      </c>
      <c r="AY167" s="16" t="s">
        <v>138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85</v>
      </c>
      <c r="BK167" s="143">
        <f>ROUND(I167*H167,2)</f>
        <v>0</v>
      </c>
      <c r="BL167" s="16" t="s">
        <v>145</v>
      </c>
      <c r="BM167" s="243" t="s">
        <v>479</v>
      </c>
    </row>
    <row r="168" spans="1:47" s="2" customFormat="1" ht="12">
      <c r="A168" s="39"/>
      <c r="B168" s="40"/>
      <c r="C168" s="41"/>
      <c r="D168" s="244" t="s">
        <v>147</v>
      </c>
      <c r="E168" s="41"/>
      <c r="F168" s="245" t="s">
        <v>480</v>
      </c>
      <c r="G168" s="41"/>
      <c r="H168" s="41"/>
      <c r="I168" s="246"/>
      <c r="J168" s="41"/>
      <c r="K168" s="41"/>
      <c r="L168" s="42"/>
      <c r="M168" s="247"/>
      <c r="N168" s="24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6" t="s">
        <v>147</v>
      </c>
      <c r="AU168" s="16" t="s">
        <v>87</v>
      </c>
    </row>
    <row r="169" spans="1:47" s="2" customFormat="1" ht="12">
      <c r="A169" s="39"/>
      <c r="B169" s="40"/>
      <c r="C169" s="41"/>
      <c r="D169" s="249" t="s">
        <v>149</v>
      </c>
      <c r="E169" s="41"/>
      <c r="F169" s="250" t="s">
        <v>481</v>
      </c>
      <c r="G169" s="41"/>
      <c r="H169" s="41"/>
      <c r="I169" s="246"/>
      <c r="J169" s="41"/>
      <c r="K169" s="41"/>
      <c r="L169" s="42"/>
      <c r="M169" s="247"/>
      <c r="N169" s="24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6" t="s">
        <v>149</v>
      </c>
      <c r="AU169" s="16" t="s">
        <v>87</v>
      </c>
    </row>
    <row r="170" spans="1:47" s="2" customFormat="1" ht="12">
      <c r="A170" s="39"/>
      <c r="B170" s="40"/>
      <c r="C170" s="41"/>
      <c r="D170" s="244" t="s">
        <v>151</v>
      </c>
      <c r="E170" s="41"/>
      <c r="F170" s="251" t="s">
        <v>482</v>
      </c>
      <c r="G170" s="41"/>
      <c r="H170" s="41"/>
      <c r="I170" s="246"/>
      <c r="J170" s="41"/>
      <c r="K170" s="41"/>
      <c r="L170" s="42"/>
      <c r="M170" s="247"/>
      <c r="N170" s="24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6" t="s">
        <v>151</v>
      </c>
      <c r="AU170" s="16" t="s">
        <v>87</v>
      </c>
    </row>
    <row r="171" spans="1:65" s="2" customFormat="1" ht="33" customHeight="1">
      <c r="A171" s="39"/>
      <c r="B171" s="40"/>
      <c r="C171" s="232" t="s">
        <v>208</v>
      </c>
      <c r="D171" s="232" t="s">
        <v>140</v>
      </c>
      <c r="E171" s="233" t="s">
        <v>483</v>
      </c>
      <c r="F171" s="234" t="s">
        <v>484</v>
      </c>
      <c r="G171" s="235" t="s">
        <v>478</v>
      </c>
      <c r="H171" s="236">
        <v>10.5</v>
      </c>
      <c r="I171" s="237"/>
      <c r="J171" s="238">
        <f>ROUND(I171*H171,2)</f>
        <v>0</v>
      </c>
      <c r="K171" s="234" t="s">
        <v>144</v>
      </c>
      <c r="L171" s="42"/>
      <c r="M171" s="239" t="s">
        <v>1</v>
      </c>
      <c r="N171" s="240" t="s">
        <v>43</v>
      </c>
      <c r="O171" s="92"/>
      <c r="P171" s="241">
        <f>O171*H171</f>
        <v>0</v>
      </c>
      <c r="Q171" s="241">
        <v>0.000182</v>
      </c>
      <c r="R171" s="241">
        <f>Q171*H171</f>
        <v>0.0019110000000000002</v>
      </c>
      <c r="S171" s="241">
        <v>0</v>
      </c>
      <c r="T171" s="24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3" t="s">
        <v>145</v>
      </c>
      <c r="AT171" s="243" t="s">
        <v>140</v>
      </c>
      <c r="AU171" s="243" t="s">
        <v>87</v>
      </c>
      <c r="AY171" s="16" t="s">
        <v>138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85</v>
      </c>
      <c r="BK171" s="143">
        <f>ROUND(I171*H171,2)</f>
        <v>0</v>
      </c>
      <c r="BL171" s="16" t="s">
        <v>145</v>
      </c>
      <c r="BM171" s="243" t="s">
        <v>485</v>
      </c>
    </row>
    <row r="172" spans="1:47" s="2" customFormat="1" ht="12">
      <c r="A172" s="39"/>
      <c r="B172" s="40"/>
      <c r="C172" s="41"/>
      <c r="D172" s="244" t="s">
        <v>147</v>
      </c>
      <c r="E172" s="41"/>
      <c r="F172" s="245" t="s">
        <v>486</v>
      </c>
      <c r="G172" s="41"/>
      <c r="H172" s="41"/>
      <c r="I172" s="246"/>
      <c r="J172" s="41"/>
      <c r="K172" s="41"/>
      <c r="L172" s="42"/>
      <c r="M172" s="247"/>
      <c r="N172" s="24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6" t="s">
        <v>147</v>
      </c>
      <c r="AU172" s="16" t="s">
        <v>87</v>
      </c>
    </row>
    <row r="173" spans="1:47" s="2" customFormat="1" ht="12">
      <c r="A173" s="39"/>
      <c r="B173" s="40"/>
      <c r="C173" s="41"/>
      <c r="D173" s="249" t="s">
        <v>149</v>
      </c>
      <c r="E173" s="41"/>
      <c r="F173" s="250" t="s">
        <v>487</v>
      </c>
      <c r="G173" s="41"/>
      <c r="H173" s="41"/>
      <c r="I173" s="246"/>
      <c r="J173" s="41"/>
      <c r="K173" s="41"/>
      <c r="L173" s="42"/>
      <c r="M173" s="247"/>
      <c r="N173" s="24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6" t="s">
        <v>149</v>
      </c>
      <c r="AU173" s="16" t="s">
        <v>87</v>
      </c>
    </row>
    <row r="174" spans="1:65" s="2" customFormat="1" ht="16.5" customHeight="1">
      <c r="A174" s="39"/>
      <c r="B174" s="40"/>
      <c r="C174" s="263" t="s">
        <v>214</v>
      </c>
      <c r="D174" s="263" t="s">
        <v>258</v>
      </c>
      <c r="E174" s="264" t="s">
        <v>488</v>
      </c>
      <c r="F174" s="265" t="s">
        <v>489</v>
      </c>
      <c r="G174" s="266" t="s">
        <v>478</v>
      </c>
      <c r="H174" s="267">
        <v>10.605</v>
      </c>
      <c r="I174" s="268"/>
      <c r="J174" s="269">
        <f>ROUND(I174*H174,2)</f>
        <v>0</v>
      </c>
      <c r="K174" s="265" t="s">
        <v>144</v>
      </c>
      <c r="L174" s="270"/>
      <c r="M174" s="271" t="s">
        <v>1</v>
      </c>
      <c r="N174" s="272" t="s">
        <v>43</v>
      </c>
      <c r="O174" s="92"/>
      <c r="P174" s="241">
        <f>O174*H174</f>
        <v>0</v>
      </c>
      <c r="Q174" s="241">
        <v>0.2996</v>
      </c>
      <c r="R174" s="241">
        <f>Q174*H174</f>
        <v>3.1772579999999997</v>
      </c>
      <c r="S174" s="241">
        <v>0</v>
      </c>
      <c r="T174" s="24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3" t="s">
        <v>196</v>
      </c>
      <c r="AT174" s="243" t="s">
        <v>258</v>
      </c>
      <c r="AU174" s="243" t="s">
        <v>87</v>
      </c>
      <c r="AY174" s="16" t="s">
        <v>138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85</v>
      </c>
      <c r="BK174" s="143">
        <f>ROUND(I174*H174,2)</f>
        <v>0</v>
      </c>
      <c r="BL174" s="16" t="s">
        <v>145</v>
      </c>
      <c r="BM174" s="243" t="s">
        <v>490</v>
      </c>
    </row>
    <row r="175" spans="1:47" s="2" customFormat="1" ht="12">
      <c r="A175" s="39"/>
      <c r="B175" s="40"/>
      <c r="C175" s="41"/>
      <c r="D175" s="244" t="s">
        <v>147</v>
      </c>
      <c r="E175" s="41"/>
      <c r="F175" s="245" t="s">
        <v>489</v>
      </c>
      <c r="G175" s="41"/>
      <c r="H175" s="41"/>
      <c r="I175" s="246"/>
      <c r="J175" s="41"/>
      <c r="K175" s="41"/>
      <c r="L175" s="42"/>
      <c r="M175" s="247"/>
      <c r="N175" s="24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6" t="s">
        <v>147</v>
      </c>
      <c r="AU175" s="16" t="s">
        <v>87</v>
      </c>
    </row>
    <row r="176" spans="1:51" s="13" customFormat="1" ht="12">
      <c r="A176" s="13"/>
      <c r="B176" s="252"/>
      <c r="C176" s="253"/>
      <c r="D176" s="244" t="s">
        <v>180</v>
      </c>
      <c r="E176" s="253"/>
      <c r="F176" s="255" t="s">
        <v>491</v>
      </c>
      <c r="G176" s="253"/>
      <c r="H176" s="256">
        <v>10.605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2" t="s">
        <v>180</v>
      </c>
      <c r="AU176" s="262" t="s">
        <v>87</v>
      </c>
      <c r="AV176" s="13" t="s">
        <v>87</v>
      </c>
      <c r="AW176" s="13" t="s">
        <v>4</v>
      </c>
      <c r="AX176" s="13" t="s">
        <v>85</v>
      </c>
      <c r="AY176" s="262" t="s">
        <v>138</v>
      </c>
    </row>
    <row r="177" spans="1:63" s="12" customFormat="1" ht="22.8" customHeight="1">
      <c r="A177" s="12"/>
      <c r="B177" s="216"/>
      <c r="C177" s="217"/>
      <c r="D177" s="218" t="s">
        <v>77</v>
      </c>
      <c r="E177" s="230" t="s">
        <v>202</v>
      </c>
      <c r="F177" s="230" t="s">
        <v>396</v>
      </c>
      <c r="G177" s="217"/>
      <c r="H177" s="217"/>
      <c r="I177" s="220"/>
      <c r="J177" s="231">
        <f>BK177</f>
        <v>0</v>
      </c>
      <c r="K177" s="217"/>
      <c r="L177" s="222"/>
      <c r="M177" s="223"/>
      <c r="N177" s="224"/>
      <c r="O177" s="224"/>
      <c r="P177" s="225">
        <f>SUM(P178:P218)</f>
        <v>0</v>
      </c>
      <c r="Q177" s="224"/>
      <c r="R177" s="225">
        <f>SUM(R178:R218)</f>
        <v>0.32814516</v>
      </c>
      <c r="S177" s="224"/>
      <c r="T177" s="226">
        <f>SUM(T178:T218)</f>
        <v>30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7" t="s">
        <v>85</v>
      </c>
      <c r="AT177" s="228" t="s">
        <v>77</v>
      </c>
      <c r="AU177" s="228" t="s">
        <v>85</v>
      </c>
      <c r="AY177" s="227" t="s">
        <v>138</v>
      </c>
      <c r="BK177" s="229">
        <f>SUM(BK178:BK218)</f>
        <v>0</v>
      </c>
    </row>
    <row r="178" spans="1:65" s="2" customFormat="1" ht="24.15" customHeight="1">
      <c r="A178" s="39"/>
      <c r="B178" s="40"/>
      <c r="C178" s="232" t="s">
        <v>222</v>
      </c>
      <c r="D178" s="232" t="s">
        <v>140</v>
      </c>
      <c r="E178" s="233" t="s">
        <v>492</v>
      </c>
      <c r="F178" s="234" t="s">
        <v>493</v>
      </c>
      <c r="G178" s="235" t="s">
        <v>143</v>
      </c>
      <c r="H178" s="236">
        <v>46</v>
      </c>
      <c r="I178" s="237"/>
      <c r="J178" s="238">
        <f>ROUND(I178*H178,2)</f>
        <v>0</v>
      </c>
      <c r="K178" s="234" t="s">
        <v>144</v>
      </c>
      <c r="L178" s="42"/>
      <c r="M178" s="239" t="s">
        <v>1</v>
      </c>
      <c r="N178" s="240" t="s">
        <v>43</v>
      </c>
      <c r="O178" s="92"/>
      <c r="P178" s="241">
        <f>O178*H178</f>
        <v>0</v>
      </c>
      <c r="Q178" s="241">
        <v>4.026E-05</v>
      </c>
      <c r="R178" s="241">
        <f>Q178*H178</f>
        <v>0.00185196</v>
      </c>
      <c r="S178" s="241">
        <v>0</v>
      </c>
      <c r="T178" s="24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3" t="s">
        <v>145</v>
      </c>
      <c r="AT178" s="243" t="s">
        <v>140</v>
      </c>
      <c r="AU178" s="243" t="s">
        <v>87</v>
      </c>
      <c r="AY178" s="16" t="s">
        <v>138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6" t="s">
        <v>85</v>
      </c>
      <c r="BK178" s="143">
        <f>ROUND(I178*H178,2)</f>
        <v>0</v>
      </c>
      <c r="BL178" s="16" t="s">
        <v>145</v>
      </c>
      <c r="BM178" s="243" t="s">
        <v>494</v>
      </c>
    </row>
    <row r="179" spans="1:47" s="2" customFormat="1" ht="12">
      <c r="A179" s="39"/>
      <c r="B179" s="40"/>
      <c r="C179" s="41"/>
      <c r="D179" s="244" t="s">
        <v>147</v>
      </c>
      <c r="E179" s="41"/>
      <c r="F179" s="245" t="s">
        <v>495</v>
      </c>
      <c r="G179" s="41"/>
      <c r="H179" s="41"/>
      <c r="I179" s="246"/>
      <c r="J179" s="41"/>
      <c r="K179" s="41"/>
      <c r="L179" s="42"/>
      <c r="M179" s="247"/>
      <c r="N179" s="24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6" t="s">
        <v>147</v>
      </c>
      <c r="AU179" s="16" t="s">
        <v>87</v>
      </c>
    </row>
    <row r="180" spans="1:47" s="2" customFormat="1" ht="12">
      <c r="A180" s="39"/>
      <c r="B180" s="40"/>
      <c r="C180" s="41"/>
      <c r="D180" s="249" t="s">
        <v>149</v>
      </c>
      <c r="E180" s="41"/>
      <c r="F180" s="250" t="s">
        <v>496</v>
      </c>
      <c r="G180" s="41"/>
      <c r="H180" s="41"/>
      <c r="I180" s="246"/>
      <c r="J180" s="41"/>
      <c r="K180" s="41"/>
      <c r="L180" s="42"/>
      <c r="M180" s="247"/>
      <c r="N180" s="24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6" t="s">
        <v>149</v>
      </c>
      <c r="AU180" s="16" t="s">
        <v>87</v>
      </c>
    </row>
    <row r="181" spans="1:65" s="2" customFormat="1" ht="21.75" customHeight="1">
      <c r="A181" s="39"/>
      <c r="B181" s="40"/>
      <c r="C181" s="232" t="s">
        <v>229</v>
      </c>
      <c r="D181" s="232" t="s">
        <v>140</v>
      </c>
      <c r="E181" s="233" t="s">
        <v>497</v>
      </c>
      <c r="F181" s="234" t="s">
        <v>498</v>
      </c>
      <c r="G181" s="235" t="s">
        <v>143</v>
      </c>
      <c r="H181" s="236">
        <v>46</v>
      </c>
      <c r="I181" s="237"/>
      <c r="J181" s="238">
        <f>ROUND(I181*H181,2)</f>
        <v>0</v>
      </c>
      <c r="K181" s="234" t="s">
        <v>144</v>
      </c>
      <c r="L181" s="42"/>
      <c r="M181" s="239" t="s">
        <v>1</v>
      </c>
      <c r="N181" s="240" t="s">
        <v>43</v>
      </c>
      <c r="O181" s="92"/>
      <c r="P181" s="241">
        <f>O181*H181</f>
        <v>0</v>
      </c>
      <c r="Q181" s="241">
        <v>7E-05</v>
      </c>
      <c r="R181" s="241">
        <f>Q181*H181</f>
        <v>0.0032199999999999998</v>
      </c>
      <c r="S181" s="241">
        <v>0</v>
      </c>
      <c r="T181" s="24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3" t="s">
        <v>145</v>
      </c>
      <c r="AT181" s="243" t="s">
        <v>140</v>
      </c>
      <c r="AU181" s="243" t="s">
        <v>87</v>
      </c>
      <c r="AY181" s="16" t="s">
        <v>138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85</v>
      </c>
      <c r="BK181" s="143">
        <f>ROUND(I181*H181,2)</f>
        <v>0</v>
      </c>
      <c r="BL181" s="16" t="s">
        <v>145</v>
      </c>
      <c r="BM181" s="243" t="s">
        <v>499</v>
      </c>
    </row>
    <row r="182" spans="1:47" s="2" customFormat="1" ht="12">
      <c r="A182" s="39"/>
      <c r="B182" s="40"/>
      <c r="C182" s="41"/>
      <c r="D182" s="244" t="s">
        <v>147</v>
      </c>
      <c r="E182" s="41"/>
      <c r="F182" s="245" t="s">
        <v>500</v>
      </c>
      <c r="G182" s="41"/>
      <c r="H182" s="41"/>
      <c r="I182" s="246"/>
      <c r="J182" s="41"/>
      <c r="K182" s="41"/>
      <c r="L182" s="42"/>
      <c r="M182" s="247"/>
      <c r="N182" s="24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6" t="s">
        <v>147</v>
      </c>
      <c r="AU182" s="16" t="s">
        <v>87</v>
      </c>
    </row>
    <row r="183" spans="1:47" s="2" customFormat="1" ht="12">
      <c r="A183" s="39"/>
      <c r="B183" s="40"/>
      <c r="C183" s="41"/>
      <c r="D183" s="249" t="s">
        <v>149</v>
      </c>
      <c r="E183" s="41"/>
      <c r="F183" s="250" t="s">
        <v>501</v>
      </c>
      <c r="G183" s="41"/>
      <c r="H183" s="41"/>
      <c r="I183" s="246"/>
      <c r="J183" s="41"/>
      <c r="K183" s="41"/>
      <c r="L183" s="42"/>
      <c r="M183" s="247"/>
      <c r="N183" s="24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6" t="s">
        <v>149</v>
      </c>
      <c r="AU183" s="16" t="s">
        <v>87</v>
      </c>
    </row>
    <row r="184" spans="1:65" s="2" customFormat="1" ht="24.15" customHeight="1">
      <c r="A184" s="39"/>
      <c r="B184" s="40"/>
      <c r="C184" s="263" t="s">
        <v>236</v>
      </c>
      <c r="D184" s="263" t="s">
        <v>258</v>
      </c>
      <c r="E184" s="264" t="s">
        <v>502</v>
      </c>
      <c r="F184" s="265" t="s">
        <v>503</v>
      </c>
      <c r="G184" s="266" t="s">
        <v>504</v>
      </c>
      <c r="H184" s="267">
        <v>0.64</v>
      </c>
      <c r="I184" s="268"/>
      <c r="J184" s="269">
        <f>ROUND(I184*H184,2)</f>
        <v>0</v>
      </c>
      <c r="K184" s="265" t="s">
        <v>144</v>
      </c>
      <c r="L184" s="270"/>
      <c r="M184" s="271" t="s">
        <v>1</v>
      </c>
      <c r="N184" s="272" t="s">
        <v>43</v>
      </c>
      <c r="O184" s="92"/>
      <c r="P184" s="241">
        <f>O184*H184</f>
        <v>0</v>
      </c>
      <c r="Q184" s="241">
        <v>0.0228</v>
      </c>
      <c r="R184" s="241">
        <f>Q184*H184</f>
        <v>0.014592</v>
      </c>
      <c r="S184" s="241">
        <v>0</v>
      </c>
      <c r="T184" s="24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3" t="s">
        <v>196</v>
      </c>
      <c r="AT184" s="243" t="s">
        <v>258</v>
      </c>
      <c r="AU184" s="243" t="s">
        <v>87</v>
      </c>
      <c r="AY184" s="16" t="s">
        <v>138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6" t="s">
        <v>85</v>
      </c>
      <c r="BK184" s="143">
        <f>ROUND(I184*H184,2)</f>
        <v>0</v>
      </c>
      <c r="BL184" s="16" t="s">
        <v>145</v>
      </c>
      <c r="BM184" s="243" t="s">
        <v>505</v>
      </c>
    </row>
    <row r="185" spans="1:47" s="2" customFormat="1" ht="12">
      <c r="A185" s="39"/>
      <c r="B185" s="40"/>
      <c r="C185" s="41"/>
      <c r="D185" s="244" t="s">
        <v>147</v>
      </c>
      <c r="E185" s="41"/>
      <c r="F185" s="245" t="s">
        <v>503</v>
      </c>
      <c r="G185" s="41"/>
      <c r="H185" s="41"/>
      <c r="I185" s="246"/>
      <c r="J185" s="41"/>
      <c r="K185" s="41"/>
      <c r="L185" s="42"/>
      <c r="M185" s="247"/>
      <c r="N185" s="24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6" t="s">
        <v>147</v>
      </c>
      <c r="AU185" s="16" t="s">
        <v>87</v>
      </c>
    </row>
    <row r="186" spans="1:65" s="2" customFormat="1" ht="12">
      <c r="A186" s="39"/>
      <c r="B186" s="40"/>
      <c r="C186" s="263" t="s">
        <v>8</v>
      </c>
      <c r="D186" s="263" t="s">
        <v>258</v>
      </c>
      <c r="E186" s="264" t="s">
        <v>506</v>
      </c>
      <c r="F186" s="265" t="s">
        <v>507</v>
      </c>
      <c r="G186" s="266" t="s">
        <v>504</v>
      </c>
      <c r="H186" s="267">
        <v>2.24</v>
      </c>
      <c r="I186" s="268"/>
      <c r="J186" s="269">
        <f>ROUND(I186*H186,2)</f>
        <v>0</v>
      </c>
      <c r="K186" s="265" t="s">
        <v>144</v>
      </c>
      <c r="L186" s="270"/>
      <c r="M186" s="271" t="s">
        <v>1</v>
      </c>
      <c r="N186" s="272" t="s">
        <v>43</v>
      </c>
      <c r="O186" s="92"/>
      <c r="P186" s="241">
        <f>O186*H186</f>
        <v>0</v>
      </c>
      <c r="Q186" s="241">
        <v>0.00463</v>
      </c>
      <c r="R186" s="241">
        <f>Q186*H186</f>
        <v>0.0103712</v>
      </c>
      <c r="S186" s="241">
        <v>0</v>
      </c>
      <c r="T186" s="24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3" t="s">
        <v>196</v>
      </c>
      <c r="AT186" s="243" t="s">
        <v>258</v>
      </c>
      <c r="AU186" s="243" t="s">
        <v>87</v>
      </c>
      <c r="AY186" s="16" t="s">
        <v>138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6" t="s">
        <v>85</v>
      </c>
      <c r="BK186" s="143">
        <f>ROUND(I186*H186,2)</f>
        <v>0</v>
      </c>
      <c r="BL186" s="16" t="s">
        <v>145</v>
      </c>
      <c r="BM186" s="243" t="s">
        <v>508</v>
      </c>
    </row>
    <row r="187" spans="1:47" s="2" customFormat="1" ht="12">
      <c r="A187" s="39"/>
      <c r="B187" s="40"/>
      <c r="C187" s="41"/>
      <c r="D187" s="244" t="s">
        <v>147</v>
      </c>
      <c r="E187" s="41"/>
      <c r="F187" s="245" t="s">
        <v>507</v>
      </c>
      <c r="G187" s="41"/>
      <c r="H187" s="41"/>
      <c r="I187" s="246"/>
      <c r="J187" s="41"/>
      <c r="K187" s="41"/>
      <c r="L187" s="42"/>
      <c r="M187" s="247"/>
      <c r="N187" s="24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6" t="s">
        <v>147</v>
      </c>
      <c r="AU187" s="16" t="s">
        <v>87</v>
      </c>
    </row>
    <row r="188" spans="1:65" s="2" customFormat="1" ht="24.15" customHeight="1">
      <c r="A188" s="39"/>
      <c r="B188" s="40"/>
      <c r="C188" s="263" t="s">
        <v>250</v>
      </c>
      <c r="D188" s="263" t="s">
        <v>258</v>
      </c>
      <c r="E188" s="264" t="s">
        <v>509</v>
      </c>
      <c r="F188" s="265" t="s">
        <v>510</v>
      </c>
      <c r="G188" s="266" t="s">
        <v>504</v>
      </c>
      <c r="H188" s="267">
        <v>0.4</v>
      </c>
      <c r="I188" s="268"/>
      <c r="J188" s="269">
        <f>ROUND(I188*H188,2)</f>
        <v>0</v>
      </c>
      <c r="K188" s="265" t="s">
        <v>144</v>
      </c>
      <c r="L188" s="270"/>
      <c r="M188" s="271" t="s">
        <v>1</v>
      </c>
      <c r="N188" s="272" t="s">
        <v>43</v>
      </c>
      <c r="O188" s="92"/>
      <c r="P188" s="241">
        <f>O188*H188</f>
        <v>0</v>
      </c>
      <c r="Q188" s="241">
        <v>0.0009</v>
      </c>
      <c r="R188" s="241">
        <f>Q188*H188</f>
        <v>0.00036</v>
      </c>
      <c r="S188" s="241">
        <v>0</v>
      </c>
      <c r="T188" s="24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3" t="s">
        <v>196</v>
      </c>
      <c r="AT188" s="243" t="s">
        <v>258</v>
      </c>
      <c r="AU188" s="243" t="s">
        <v>87</v>
      </c>
      <c r="AY188" s="16" t="s">
        <v>138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85</v>
      </c>
      <c r="BK188" s="143">
        <f>ROUND(I188*H188,2)</f>
        <v>0</v>
      </c>
      <c r="BL188" s="16" t="s">
        <v>145</v>
      </c>
      <c r="BM188" s="243" t="s">
        <v>511</v>
      </c>
    </row>
    <row r="189" spans="1:47" s="2" customFormat="1" ht="12">
      <c r="A189" s="39"/>
      <c r="B189" s="40"/>
      <c r="C189" s="41"/>
      <c r="D189" s="244" t="s">
        <v>147</v>
      </c>
      <c r="E189" s="41"/>
      <c r="F189" s="245" t="s">
        <v>510</v>
      </c>
      <c r="G189" s="41"/>
      <c r="H189" s="41"/>
      <c r="I189" s="246"/>
      <c r="J189" s="41"/>
      <c r="K189" s="41"/>
      <c r="L189" s="42"/>
      <c r="M189" s="247"/>
      <c r="N189" s="24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6" t="s">
        <v>147</v>
      </c>
      <c r="AU189" s="16" t="s">
        <v>87</v>
      </c>
    </row>
    <row r="190" spans="1:65" s="2" customFormat="1" ht="24.15" customHeight="1">
      <c r="A190" s="39"/>
      <c r="B190" s="40"/>
      <c r="C190" s="263" t="s">
        <v>257</v>
      </c>
      <c r="D190" s="263" t="s">
        <v>258</v>
      </c>
      <c r="E190" s="264" t="s">
        <v>512</v>
      </c>
      <c r="F190" s="265" t="s">
        <v>513</v>
      </c>
      <c r="G190" s="266" t="s">
        <v>504</v>
      </c>
      <c r="H190" s="267">
        <v>2.32</v>
      </c>
      <c r="I190" s="268"/>
      <c r="J190" s="269">
        <f>ROUND(I190*H190,2)</f>
        <v>0</v>
      </c>
      <c r="K190" s="265" t="s">
        <v>144</v>
      </c>
      <c r="L190" s="270"/>
      <c r="M190" s="271" t="s">
        <v>1</v>
      </c>
      <c r="N190" s="272" t="s">
        <v>43</v>
      </c>
      <c r="O190" s="92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3" t="s">
        <v>196</v>
      </c>
      <c r="AT190" s="243" t="s">
        <v>258</v>
      </c>
      <c r="AU190" s="243" t="s">
        <v>87</v>
      </c>
      <c r="AY190" s="16" t="s">
        <v>138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6" t="s">
        <v>85</v>
      </c>
      <c r="BK190" s="143">
        <f>ROUND(I190*H190,2)</f>
        <v>0</v>
      </c>
      <c r="BL190" s="16" t="s">
        <v>145</v>
      </c>
      <c r="BM190" s="243" t="s">
        <v>514</v>
      </c>
    </row>
    <row r="191" spans="1:47" s="2" customFormat="1" ht="12">
      <c r="A191" s="39"/>
      <c r="B191" s="40"/>
      <c r="C191" s="41"/>
      <c r="D191" s="244" t="s">
        <v>147</v>
      </c>
      <c r="E191" s="41"/>
      <c r="F191" s="245" t="s">
        <v>513</v>
      </c>
      <c r="G191" s="41"/>
      <c r="H191" s="41"/>
      <c r="I191" s="246"/>
      <c r="J191" s="41"/>
      <c r="K191" s="41"/>
      <c r="L191" s="42"/>
      <c r="M191" s="247"/>
      <c r="N191" s="24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6" t="s">
        <v>147</v>
      </c>
      <c r="AU191" s="16" t="s">
        <v>87</v>
      </c>
    </row>
    <row r="192" spans="1:65" s="2" customFormat="1" ht="24.15" customHeight="1">
      <c r="A192" s="39"/>
      <c r="B192" s="40"/>
      <c r="C192" s="263" t="s">
        <v>265</v>
      </c>
      <c r="D192" s="263" t="s">
        <v>258</v>
      </c>
      <c r="E192" s="264" t="s">
        <v>515</v>
      </c>
      <c r="F192" s="265" t="s">
        <v>516</v>
      </c>
      <c r="G192" s="266" t="s">
        <v>504</v>
      </c>
      <c r="H192" s="267">
        <v>0.68</v>
      </c>
      <c r="I192" s="268"/>
      <c r="J192" s="269">
        <f>ROUND(I192*H192,2)</f>
        <v>0</v>
      </c>
      <c r="K192" s="265" t="s">
        <v>144</v>
      </c>
      <c r="L192" s="270"/>
      <c r="M192" s="271" t="s">
        <v>1</v>
      </c>
      <c r="N192" s="272" t="s">
        <v>43</v>
      </c>
      <c r="O192" s="92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3" t="s">
        <v>196</v>
      </c>
      <c r="AT192" s="243" t="s">
        <v>258</v>
      </c>
      <c r="AU192" s="243" t="s">
        <v>87</v>
      </c>
      <c r="AY192" s="16" t="s">
        <v>138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6" t="s">
        <v>85</v>
      </c>
      <c r="BK192" s="143">
        <f>ROUND(I192*H192,2)</f>
        <v>0</v>
      </c>
      <c r="BL192" s="16" t="s">
        <v>145</v>
      </c>
      <c r="BM192" s="243" t="s">
        <v>517</v>
      </c>
    </row>
    <row r="193" spans="1:47" s="2" customFormat="1" ht="12">
      <c r="A193" s="39"/>
      <c r="B193" s="40"/>
      <c r="C193" s="41"/>
      <c r="D193" s="244" t="s">
        <v>147</v>
      </c>
      <c r="E193" s="41"/>
      <c r="F193" s="245" t="s">
        <v>516</v>
      </c>
      <c r="G193" s="41"/>
      <c r="H193" s="41"/>
      <c r="I193" s="246"/>
      <c r="J193" s="41"/>
      <c r="K193" s="41"/>
      <c r="L193" s="42"/>
      <c r="M193" s="247"/>
      <c r="N193" s="24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6" t="s">
        <v>147</v>
      </c>
      <c r="AU193" s="16" t="s">
        <v>87</v>
      </c>
    </row>
    <row r="194" spans="1:65" s="2" customFormat="1" ht="16.5" customHeight="1">
      <c r="A194" s="39"/>
      <c r="B194" s="40"/>
      <c r="C194" s="263" t="s">
        <v>272</v>
      </c>
      <c r="D194" s="263" t="s">
        <v>258</v>
      </c>
      <c r="E194" s="264" t="s">
        <v>518</v>
      </c>
      <c r="F194" s="265" t="s">
        <v>519</v>
      </c>
      <c r="G194" s="266" t="s">
        <v>161</v>
      </c>
      <c r="H194" s="267">
        <v>0.397</v>
      </c>
      <c r="I194" s="268"/>
      <c r="J194" s="269">
        <f>ROUND(I194*H194,2)</f>
        <v>0</v>
      </c>
      <c r="K194" s="265" t="s">
        <v>144</v>
      </c>
      <c r="L194" s="270"/>
      <c r="M194" s="271" t="s">
        <v>1</v>
      </c>
      <c r="N194" s="272" t="s">
        <v>43</v>
      </c>
      <c r="O194" s="92"/>
      <c r="P194" s="241">
        <f>O194*H194</f>
        <v>0</v>
      </c>
      <c r="Q194" s="241">
        <v>0.75</v>
      </c>
      <c r="R194" s="241">
        <f>Q194*H194</f>
        <v>0.29775</v>
      </c>
      <c r="S194" s="241">
        <v>0</v>
      </c>
      <c r="T194" s="24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3" t="s">
        <v>196</v>
      </c>
      <c r="AT194" s="243" t="s">
        <v>258</v>
      </c>
      <c r="AU194" s="243" t="s">
        <v>87</v>
      </c>
      <c r="AY194" s="16" t="s">
        <v>138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6" t="s">
        <v>85</v>
      </c>
      <c r="BK194" s="143">
        <f>ROUND(I194*H194,2)</f>
        <v>0</v>
      </c>
      <c r="BL194" s="16" t="s">
        <v>145</v>
      </c>
      <c r="BM194" s="243" t="s">
        <v>520</v>
      </c>
    </row>
    <row r="195" spans="1:47" s="2" customFormat="1" ht="12">
      <c r="A195" s="39"/>
      <c r="B195" s="40"/>
      <c r="C195" s="41"/>
      <c r="D195" s="244" t="s">
        <v>147</v>
      </c>
      <c r="E195" s="41"/>
      <c r="F195" s="245" t="s">
        <v>519</v>
      </c>
      <c r="G195" s="41"/>
      <c r="H195" s="41"/>
      <c r="I195" s="246"/>
      <c r="J195" s="41"/>
      <c r="K195" s="41"/>
      <c r="L195" s="42"/>
      <c r="M195" s="247"/>
      <c r="N195" s="24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6" t="s">
        <v>147</v>
      </c>
      <c r="AU195" s="16" t="s">
        <v>87</v>
      </c>
    </row>
    <row r="196" spans="1:65" s="2" customFormat="1" ht="24.15" customHeight="1">
      <c r="A196" s="39"/>
      <c r="B196" s="40"/>
      <c r="C196" s="232" t="s">
        <v>280</v>
      </c>
      <c r="D196" s="232" t="s">
        <v>140</v>
      </c>
      <c r="E196" s="233" t="s">
        <v>521</v>
      </c>
      <c r="F196" s="234" t="s">
        <v>522</v>
      </c>
      <c r="G196" s="235" t="s">
        <v>161</v>
      </c>
      <c r="H196" s="236">
        <v>12</v>
      </c>
      <c r="I196" s="237"/>
      <c r="J196" s="238">
        <f>ROUND(I196*H196,2)</f>
        <v>0</v>
      </c>
      <c r="K196" s="234" t="s">
        <v>144</v>
      </c>
      <c r="L196" s="42"/>
      <c r="M196" s="239" t="s">
        <v>1</v>
      </c>
      <c r="N196" s="240" t="s">
        <v>43</v>
      </c>
      <c r="O196" s="92"/>
      <c r="P196" s="241">
        <f>O196*H196</f>
        <v>0</v>
      </c>
      <c r="Q196" s="241">
        <v>0</v>
      </c>
      <c r="R196" s="241">
        <f>Q196*H196</f>
        <v>0</v>
      </c>
      <c r="S196" s="241">
        <v>2.5</v>
      </c>
      <c r="T196" s="242">
        <f>S196*H196</f>
        <v>30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3" t="s">
        <v>145</v>
      </c>
      <c r="AT196" s="243" t="s">
        <v>140</v>
      </c>
      <c r="AU196" s="243" t="s">
        <v>87</v>
      </c>
      <c r="AY196" s="16" t="s">
        <v>138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6" t="s">
        <v>85</v>
      </c>
      <c r="BK196" s="143">
        <f>ROUND(I196*H196,2)</f>
        <v>0</v>
      </c>
      <c r="BL196" s="16" t="s">
        <v>145</v>
      </c>
      <c r="BM196" s="243" t="s">
        <v>523</v>
      </c>
    </row>
    <row r="197" spans="1:47" s="2" customFormat="1" ht="12">
      <c r="A197" s="39"/>
      <c r="B197" s="40"/>
      <c r="C197" s="41"/>
      <c r="D197" s="244" t="s">
        <v>147</v>
      </c>
      <c r="E197" s="41"/>
      <c r="F197" s="245" t="s">
        <v>524</v>
      </c>
      <c r="G197" s="41"/>
      <c r="H197" s="41"/>
      <c r="I197" s="246"/>
      <c r="J197" s="41"/>
      <c r="K197" s="41"/>
      <c r="L197" s="42"/>
      <c r="M197" s="247"/>
      <c r="N197" s="24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6" t="s">
        <v>147</v>
      </c>
      <c r="AU197" s="16" t="s">
        <v>87</v>
      </c>
    </row>
    <row r="198" spans="1:47" s="2" customFormat="1" ht="12">
      <c r="A198" s="39"/>
      <c r="B198" s="40"/>
      <c r="C198" s="41"/>
      <c r="D198" s="249" t="s">
        <v>149</v>
      </c>
      <c r="E198" s="41"/>
      <c r="F198" s="250" t="s">
        <v>525</v>
      </c>
      <c r="G198" s="41"/>
      <c r="H198" s="41"/>
      <c r="I198" s="246"/>
      <c r="J198" s="41"/>
      <c r="K198" s="41"/>
      <c r="L198" s="42"/>
      <c r="M198" s="247"/>
      <c r="N198" s="24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6" t="s">
        <v>149</v>
      </c>
      <c r="AU198" s="16" t="s">
        <v>87</v>
      </c>
    </row>
    <row r="199" spans="1:47" s="2" customFormat="1" ht="12">
      <c r="A199" s="39"/>
      <c r="B199" s="40"/>
      <c r="C199" s="41"/>
      <c r="D199" s="244" t="s">
        <v>151</v>
      </c>
      <c r="E199" s="41"/>
      <c r="F199" s="251" t="s">
        <v>526</v>
      </c>
      <c r="G199" s="41"/>
      <c r="H199" s="41"/>
      <c r="I199" s="246"/>
      <c r="J199" s="41"/>
      <c r="K199" s="41"/>
      <c r="L199" s="42"/>
      <c r="M199" s="247"/>
      <c r="N199" s="248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6" t="s">
        <v>151</v>
      </c>
      <c r="AU199" s="16" t="s">
        <v>87</v>
      </c>
    </row>
    <row r="200" spans="1:65" s="2" customFormat="1" ht="16.5" customHeight="1">
      <c r="A200" s="39"/>
      <c r="B200" s="40"/>
      <c r="C200" s="232" t="s">
        <v>7</v>
      </c>
      <c r="D200" s="232" t="s">
        <v>140</v>
      </c>
      <c r="E200" s="233" t="s">
        <v>527</v>
      </c>
      <c r="F200" s="234" t="s">
        <v>528</v>
      </c>
      <c r="G200" s="235" t="s">
        <v>261</v>
      </c>
      <c r="H200" s="236">
        <v>780.9</v>
      </c>
      <c r="I200" s="237"/>
      <c r="J200" s="238">
        <f>ROUND(I200*H200,2)</f>
        <v>0</v>
      </c>
      <c r="K200" s="234" t="s">
        <v>1</v>
      </c>
      <c r="L200" s="42"/>
      <c r="M200" s="239" t="s">
        <v>1</v>
      </c>
      <c r="N200" s="240" t="s">
        <v>43</v>
      </c>
      <c r="O200" s="92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3" t="s">
        <v>145</v>
      </c>
      <c r="AT200" s="243" t="s">
        <v>140</v>
      </c>
      <c r="AU200" s="243" t="s">
        <v>87</v>
      </c>
      <c r="AY200" s="16" t="s">
        <v>138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6" t="s">
        <v>85</v>
      </c>
      <c r="BK200" s="143">
        <f>ROUND(I200*H200,2)</f>
        <v>0</v>
      </c>
      <c r="BL200" s="16" t="s">
        <v>145</v>
      </c>
      <c r="BM200" s="243" t="s">
        <v>529</v>
      </c>
    </row>
    <row r="201" spans="1:47" s="2" customFormat="1" ht="12">
      <c r="A201" s="39"/>
      <c r="B201" s="40"/>
      <c r="C201" s="41"/>
      <c r="D201" s="244" t="s">
        <v>147</v>
      </c>
      <c r="E201" s="41"/>
      <c r="F201" s="245" t="s">
        <v>530</v>
      </c>
      <c r="G201" s="41"/>
      <c r="H201" s="41"/>
      <c r="I201" s="246"/>
      <c r="J201" s="41"/>
      <c r="K201" s="41"/>
      <c r="L201" s="42"/>
      <c r="M201" s="247"/>
      <c r="N201" s="248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6" t="s">
        <v>147</v>
      </c>
      <c r="AU201" s="16" t="s">
        <v>87</v>
      </c>
    </row>
    <row r="202" spans="1:47" s="2" customFormat="1" ht="12">
      <c r="A202" s="39"/>
      <c r="B202" s="40"/>
      <c r="C202" s="41"/>
      <c r="D202" s="244" t="s">
        <v>531</v>
      </c>
      <c r="E202" s="41"/>
      <c r="F202" s="251" t="s">
        <v>532</v>
      </c>
      <c r="G202" s="41"/>
      <c r="H202" s="41"/>
      <c r="I202" s="246"/>
      <c r="J202" s="41"/>
      <c r="K202" s="41"/>
      <c r="L202" s="42"/>
      <c r="M202" s="247"/>
      <c r="N202" s="24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6" t="s">
        <v>531</v>
      </c>
      <c r="AU202" s="16" t="s">
        <v>87</v>
      </c>
    </row>
    <row r="203" spans="1:51" s="13" customFormat="1" ht="12">
      <c r="A203" s="13"/>
      <c r="B203" s="252"/>
      <c r="C203" s="253"/>
      <c r="D203" s="244" t="s">
        <v>180</v>
      </c>
      <c r="E203" s="254" t="s">
        <v>1</v>
      </c>
      <c r="F203" s="255" t="s">
        <v>533</v>
      </c>
      <c r="G203" s="253"/>
      <c r="H203" s="256">
        <v>38.89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2" t="s">
        <v>180</v>
      </c>
      <c r="AU203" s="262" t="s">
        <v>87</v>
      </c>
      <c r="AV203" s="13" t="s">
        <v>87</v>
      </c>
      <c r="AW203" s="13" t="s">
        <v>32</v>
      </c>
      <c r="AX203" s="13" t="s">
        <v>78</v>
      </c>
      <c r="AY203" s="262" t="s">
        <v>138</v>
      </c>
    </row>
    <row r="204" spans="1:51" s="13" customFormat="1" ht="12">
      <c r="A204" s="13"/>
      <c r="B204" s="252"/>
      <c r="C204" s="253"/>
      <c r="D204" s="244" t="s">
        <v>180</v>
      </c>
      <c r="E204" s="254" t="s">
        <v>1</v>
      </c>
      <c r="F204" s="255" t="s">
        <v>534</v>
      </c>
      <c r="G204" s="253"/>
      <c r="H204" s="256">
        <v>242.03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2" t="s">
        <v>180</v>
      </c>
      <c r="AU204" s="262" t="s">
        <v>87</v>
      </c>
      <c r="AV204" s="13" t="s">
        <v>87</v>
      </c>
      <c r="AW204" s="13" t="s">
        <v>32</v>
      </c>
      <c r="AX204" s="13" t="s">
        <v>78</v>
      </c>
      <c r="AY204" s="262" t="s">
        <v>138</v>
      </c>
    </row>
    <row r="205" spans="1:51" s="13" customFormat="1" ht="12">
      <c r="A205" s="13"/>
      <c r="B205" s="252"/>
      <c r="C205" s="253"/>
      <c r="D205" s="244" t="s">
        <v>180</v>
      </c>
      <c r="E205" s="254" t="s">
        <v>1</v>
      </c>
      <c r="F205" s="255" t="s">
        <v>535</v>
      </c>
      <c r="G205" s="253"/>
      <c r="H205" s="256">
        <v>73.78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2" t="s">
        <v>180</v>
      </c>
      <c r="AU205" s="262" t="s">
        <v>87</v>
      </c>
      <c r="AV205" s="13" t="s">
        <v>87</v>
      </c>
      <c r="AW205" s="13" t="s">
        <v>32</v>
      </c>
      <c r="AX205" s="13" t="s">
        <v>78</v>
      </c>
      <c r="AY205" s="262" t="s">
        <v>138</v>
      </c>
    </row>
    <row r="206" spans="1:51" s="13" customFormat="1" ht="12">
      <c r="A206" s="13"/>
      <c r="B206" s="252"/>
      <c r="C206" s="253"/>
      <c r="D206" s="244" t="s">
        <v>180</v>
      </c>
      <c r="E206" s="254" t="s">
        <v>1</v>
      </c>
      <c r="F206" s="255" t="s">
        <v>536</v>
      </c>
      <c r="G206" s="253"/>
      <c r="H206" s="256">
        <v>23.08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2" t="s">
        <v>180</v>
      </c>
      <c r="AU206" s="262" t="s">
        <v>87</v>
      </c>
      <c r="AV206" s="13" t="s">
        <v>87</v>
      </c>
      <c r="AW206" s="13" t="s">
        <v>32</v>
      </c>
      <c r="AX206" s="13" t="s">
        <v>78</v>
      </c>
      <c r="AY206" s="262" t="s">
        <v>138</v>
      </c>
    </row>
    <row r="207" spans="1:51" s="13" customFormat="1" ht="12">
      <c r="A207" s="13"/>
      <c r="B207" s="252"/>
      <c r="C207" s="253"/>
      <c r="D207" s="244" t="s">
        <v>180</v>
      </c>
      <c r="E207" s="254" t="s">
        <v>1</v>
      </c>
      <c r="F207" s="255" t="s">
        <v>537</v>
      </c>
      <c r="G207" s="253"/>
      <c r="H207" s="256">
        <v>71.2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2" t="s">
        <v>180</v>
      </c>
      <c r="AU207" s="262" t="s">
        <v>87</v>
      </c>
      <c r="AV207" s="13" t="s">
        <v>87</v>
      </c>
      <c r="AW207" s="13" t="s">
        <v>32</v>
      </c>
      <c r="AX207" s="13" t="s">
        <v>78</v>
      </c>
      <c r="AY207" s="262" t="s">
        <v>138</v>
      </c>
    </row>
    <row r="208" spans="1:51" s="13" customFormat="1" ht="12">
      <c r="A208" s="13"/>
      <c r="B208" s="252"/>
      <c r="C208" s="253"/>
      <c r="D208" s="244" t="s">
        <v>180</v>
      </c>
      <c r="E208" s="254" t="s">
        <v>1</v>
      </c>
      <c r="F208" s="255" t="s">
        <v>538</v>
      </c>
      <c r="G208" s="253"/>
      <c r="H208" s="256">
        <v>74.62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2" t="s">
        <v>180</v>
      </c>
      <c r="AU208" s="262" t="s">
        <v>87</v>
      </c>
      <c r="AV208" s="13" t="s">
        <v>87</v>
      </c>
      <c r="AW208" s="13" t="s">
        <v>32</v>
      </c>
      <c r="AX208" s="13" t="s">
        <v>78</v>
      </c>
      <c r="AY208" s="262" t="s">
        <v>138</v>
      </c>
    </row>
    <row r="209" spans="1:51" s="13" customFormat="1" ht="12">
      <c r="A209" s="13"/>
      <c r="B209" s="252"/>
      <c r="C209" s="253"/>
      <c r="D209" s="244" t="s">
        <v>180</v>
      </c>
      <c r="E209" s="254" t="s">
        <v>1</v>
      </c>
      <c r="F209" s="255" t="s">
        <v>539</v>
      </c>
      <c r="G209" s="253"/>
      <c r="H209" s="256">
        <v>38.68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2" t="s">
        <v>180</v>
      </c>
      <c r="AU209" s="262" t="s">
        <v>87</v>
      </c>
      <c r="AV209" s="13" t="s">
        <v>87</v>
      </c>
      <c r="AW209" s="13" t="s">
        <v>32</v>
      </c>
      <c r="AX209" s="13" t="s">
        <v>78</v>
      </c>
      <c r="AY209" s="262" t="s">
        <v>138</v>
      </c>
    </row>
    <row r="210" spans="1:51" s="13" customFormat="1" ht="12">
      <c r="A210" s="13"/>
      <c r="B210" s="252"/>
      <c r="C210" s="253"/>
      <c r="D210" s="244" t="s">
        <v>180</v>
      </c>
      <c r="E210" s="254" t="s">
        <v>1</v>
      </c>
      <c r="F210" s="255" t="s">
        <v>540</v>
      </c>
      <c r="G210" s="253"/>
      <c r="H210" s="256">
        <v>44.33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2" t="s">
        <v>180</v>
      </c>
      <c r="AU210" s="262" t="s">
        <v>87</v>
      </c>
      <c r="AV210" s="13" t="s">
        <v>87</v>
      </c>
      <c r="AW210" s="13" t="s">
        <v>32</v>
      </c>
      <c r="AX210" s="13" t="s">
        <v>78</v>
      </c>
      <c r="AY210" s="262" t="s">
        <v>138</v>
      </c>
    </row>
    <row r="211" spans="1:51" s="13" customFormat="1" ht="12">
      <c r="A211" s="13"/>
      <c r="B211" s="252"/>
      <c r="C211" s="253"/>
      <c r="D211" s="244" t="s">
        <v>180</v>
      </c>
      <c r="E211" s="254" t="s">
        <v>1</v>
      </c>
      <c r="F211" s="255" t="s">
        <v>541</v>
      </c>
      <c r="G211" s="253"/>
      <c r="H211" s="256">
        <v>174.29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2" t="s">
        <v>180</v>
      </c>
      <c r="AU211" s="262" t="s">
        <v>87</v>
      </c>
      <c r="AV211" s="13" t="s">
        <v>87</v>
      </c>
      <c r="AW211" s="13" t="s">
        <v>32</v>
      </c>
      <c r="AX211" s="13" t="s">
        <v>78</v>
      </c>
      <c r="AY211" s="262" t="s">
        <v>138</v>
      </c>
    </row>
    <row r="212" spans="1:51" s="14" customFormat="1" ht="12">
      <c r="A212" s="14"/>
      <c r="B212" s="277"/>
      <c r="C212" s="278"/>
      <c r="D212" s="244" t="s">
        <v>180</v>
      </c>
      <c r="E212" s="279" t="s">
        <v>1</v>
      </c>
      <c r="F212" s="280" t="s">
        <v>354</v>
      </c>
      <c r="G212" s="278"/>
      <c r="H212" s="281">
        <v>780.9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7" t="s">
        <v>180</v>
      </c>
      <c r="AU212" s="287" t="s">
        <v>87</v>
      </c>
      <c r="AV212" s="14" t="s">
        <v>145</v>
      </c>
      <c r="AW212" s="14" t="s">
        <v>32</v>
      </c>
      <c r="AX212" s="14" t="s">
        <v>85</v>
      </c>
      <c r="AY212" s="287" t="s">
        <v>138</v>
      </c>
    </row>
    <row r="213" spans="1:65" s="2" customFormat="1" ht="21.75" customHeight="1">
      <c r="A213" s="39"/>
      <c r="B213" s="40"/>
      <c r="C213" s="232" t="s">
        <v>291</v>
      </c>
      <c r="D213" s="232" t="s">
        <v>140</v>
      </c>
      <c r="E213" s="233" t="s">
        <v>542</v>
      </c>
      <c r="F213" s="234" t="s">
        <v>543</v>
      </c>
      <c r="G213" s="235" t="s">
        <v>161</v>
      </c>
      <c r="H213" s="236">
        <v>0.221</v>
      </c>
      <c r="I213" s="237"/>
      <c r="J213" s="238">
        <f>ROUND(I213*H213,2)</f>
        <v>0</v>
      </c>
      <c r="K213" s="234" t="s">
        <v>1</v>
      </c>
      <c r="L213" s="42"/>
      <c r="M213" s="239" t="s">
        <v>1</v>
      </c>
      <c r="N213" s="240" t="s">
        <v>43</v>
      </c>
      <c r="O213" s="92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3" t="s">
        <v>145</v>
      </c>
      <c r="AT213" s="243" t="s">
        <v>140</v>
      </c>
      <c r="AU213" s="243" t="s">
        <v>87</v>
      </c>
      <c r="AY213" s="16" t="s">
        <v>138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6" t="s">
        <v>85</v>
      </c>
      <c r="BK213" s="143">
        <f>ROUND(I213*H213,2)</f>
        <v>0</v>
      </c>
      <c r="BL213" s="16" t="s">
        <v>145</v>
      </c>
      <c r="BM213" s="243" t="s">
        <v>544</v>
      </c>
    </row>
    <row r="214" spans="1:47" s="2" customFormat="1" ht="12">
      <c r="A214" s="39"/>
      <c r="B214" s="40"/>
      <c r="C214" s="41"/>
      <c r="D214" s="244" t="s">
        <v>147</v>
      </c>
      <c r="E214" s="41"/>
      <c r="F214" s="245" t="s">
        <v>543</v>
      </c>
      <c r="G214" s="41"/>
      <c r="H214" s="41"/>
      <c r="I214" s="246"/>
      <c r="J214" s="41"/>
      <c r="K214" s="41"/>
      <c r="L214" s="42"/>
      <c r="M214" s="247"/>
      <c r="N214" s="24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6" t="s">
        <v>147</v>
      </c>
      <c r="AU214" s="16" t="s">
        <v>87</v>
      </c>
    </row>
    <row r="215" spans="1:47" s="2" customFormat="1" ht="12">
      <c r="A215" s="39"/>
      <c r="B215" s="40"/>
      <c r="C215" s="41"/>
      <c r="D215" s="244" t="s">
        <v>531</v>
      </c>
      <c r="E215" s="41"/>
      <c r="F215" s="251" t="s">
        <v>545</v>
      </c>
      <c r="G215" s="41"/>
      <c r="H215" s="41"/>
      <c r="I215" s="246"/>
      <c r="J215" s="41"/>
      <c r="K215" s="41"/>
      <c r="L215" s="42"/>
      <c r="M215" s="247"/>
      <c r="N215" s="248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6" t="s">
        <v>531</v>
      </c>
      <c r="AU215" s="16" t="s">
        <v>87</v>
      </c>
    </row>
    <row r="216" spans="1:51" s="13" customFormat="1" ht="12">
      <c r="A216" s="13"/>
      <c r="B216" s="252"/>
      <c r="C216" s="253"/>
      <c r="D216" s="244" t="s">
        <v>180</v>
      </c>
      <c r="E216" s="254" t="s">
        <v>1</v>
      </c>
      <c r="F216" s="255" t="s">
        <v>546</v>
      </c>
      <c r="G216" s="253"/>
      <c r="H216" s="256">
        <v>0.108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2" t="s">
        <v>180</v>
      </c>
      <c r="AU216" s="262" t="s">
        <v>87</v>
      </c>
      <c r="AV216" s="13" t="s">
        <v>87</v>
      </c>
      <c r="AW216" s="13" t="s">
        <v>32</v>
      </c>
      <c r="AX216" s="13" t="s">
        <v>78</v>
      </c>
      <c r="AY216" s="262" t="s">
        <v>138</v>
      </c>
    </row>
    <row r="217" spans="1:51" s="13" customFormat="1" ht="12">
      <c r="A217" s="13"/>
      <c r="B217" s="252"/>
      <c r="C217" s="253"/>
      <c r="D217" s="244" t="s">
        <v>180</v>
      </c>
      <c r="E217" s="254" t="s">
        <v>1</v>
      </c>
      <c r="F217" s="255" t="s">
        <v>547</v>
      </c>
      <c r="G217" s="253"/>
      <c r="H217" s="256">
        <v>0.113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2" t="s">
        <v>180</v>
      </c>
      <c r="AU217" s="262" t="s">
        <v>87</v>
      </c>
      <c r="AV217" s="13" t="s">
        <v>87</v>
      </c>
      <c r="AW217" s="13" t="s">
        <v>32</v>
      </c>
      <c r="AX217" s="13" t="s">
        <v>78</v>
      </c>
      <c r="AY217" s="262" t="s">
        <v>138</v>
      </c>
    </row>
    <row r="218" spans="1:51" s="14" customFormat="1" ht="12">
      <c r="A218" s="14"/>
      <c r="B218" s="277"/>
      <c r="C218" s="278"/>
      <c r="D218" s="244" t="s">
        <v>180</v>
      </c>
      <c r="E218" s="279" t="s">
        <v>1</v>
      </c>
      <c r="F218" s="280" t="s">
        <v>354</v>
      </c>
      <c r="G218" s="278"/>
      <c r="H218" s="281">
        <v>0.221</v>
      </c>
      <c r="I218" s="282"/>
      <c r="J218" s="278"/>
      <c r="K218" s="278"/>
      <c r="L218" s="283"/>
      <c r="M218" s="284"/>
      <c r="N218" s="285"/>
      <c r="O218" s="285"/>
      <c r="P218" s="285"/>
      <c r="Q218" s="285"/>
      <c r="R218" s="285"/>
      <c r="S218" s="285"/>
      <c r="T218" s="28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7" t="s">
        <v>180</v>
      </c>
      <c r="AU218" s="287" t="s">
        <v>87</v>
      </c>
      <c r="AV218" s="14" t="s">
        <v>145</v>
      </c>
      <c r="AW218" s="14" t="s">
        <v>32</v>
      </c>
      <c r="AX218" s="14" t="s">
        <v>85</v>
      </c>
      <c r="AY218" s="287" t="s">
        <v>138</v>
      </c>
    </row>
    <row r="219" spans="1:63" s="12" customFormat="1" ht="22.8" customHeight="1">
      <c r="A219" s="12"/>
      <c r="B219" s="216"/>
      <c r="C219" s="217"/>
      <c r="D219" s="218" t="s">
        <v>77</v>
      </c>
      <c r="E219" s="230" t="s">
        <v>402</v>
      </c>
      <c r="F219" s="230" t="s">
        <v>403</v>
      </c>
      <c r="G219" s="217"/>
      <c r="H219" s="217"/>
      <c r="I219" s="220"/>
      <c r="J219" s="231">
        <f>BK219</f>
        <v>0</v>
      </c>
      <c r="K219" s="217"/>
      <c r="L219" s="222"/>
      <c r="M219" s="223"/>
      <c r="N219" s="224"/>
      <c r="O219" s="224"/>
      <c r="P219" s="225">
        <f>SUM(P220:P235)</f>
        <v>0</v>
      </c>
      <c r="Q219" s="224"/>
      <c r="R219" s="225">
        <f>SUM(R220:R235)</f>
        <v>0</v>
      </c>
      <c r="S219" s="224"/>
      <c r="T219" s="226">
        <f>SUM(T220:T235)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7" t="s">
        <v>85</v>
      </c>
      <c r="AT219" s="228" t="s">
        <v>77</v>
      </c>
      <c r="AU219" s="228" t="s">
        <v>85</v>
      </c>
      <c r="AY219" s="227" t="s">
        <v>138</v>
      </c>
      <c r="BK219" s="229">
        <f>SUM(BK220:BK235)</f>
        <v>0</v>
      </c>
    </row>
    <row r="220" spans="1:65" s="2" customFormat="1" ht="33" customHeight="1">
      <c r="A220" s="39"/>
      <c r="B220" s="40"/>
      <c r="C220" s="232" t="s">
        <v>298</v>
      </c>
      <c r="D220" s="232" t="s">
        <v>140</v>
      </c>
      <c r="E220" s="233" t="s">
        <v>548</v>
      </c>
      <c r="F220" s="234" t="s">
        <v>549</v>
      </c>
      <c r="G220" s="235" t="s">
        <v>333</v>
      </c>
      <c r="H220" s="236">
        <v>33</v>
      </c>
      <c r="I220" s="237"/>
      <c r="J220" s="238">
        <f>ROUND(I220*H220,2)</f>
        <v>0</v>
      </c>
      <c r="K220" s="234" t="s">
        <v>144</v>
      </c>
      <c r="L220" s="42"/>
      <c r="M220" s="239" t="s">
        <v>1</v>
      </c>
      <c r="N220" s="240" t="s">
        <v>43</v>
      </c>
      <c r="O220" s="92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3" t="s">
        <v>145</v>
      </c>
      <c r="AT220" s="243" t="s">
        <v>140</v>
      </c>
      <c r="AU220" s="243" t="s">
        <v>87</v>
      </c>
      <c r="AY220" s="16" t="s">
        <v>138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6" t="s">
        <v>85</v>
      </c>
      <c r="BK220" s="143">
        <f>ROUND(I220*H220,2)</f>
        <v>0</v>
      </c>
      <c r="BL220" s="16" t="s">
        <v>145</v>
      </c>
      <c r="BM220" s="243" t="s">
        <v>550</v>
      </c>
    </row>
    <row r="221" spans="1:47" s="2" customFormat="1" ht="12">
      <c r="A221" s="39"/>
      <c r="B221" s="40"/>
      <c r="C221" s="41"/>
      <c r="D221" s="244" t="s">
        <v>147</v>
      </c>
      <c r="E221" s="41"/>
      <c r="F221" s="245" t="s">
        <v>551</v>
      </c>
      <c r="G221" s="41"/>
      <c r="H221" s="41"/>
      <c r="I221" s="246"/>
      <c r="J221" s="41"/>
      <c r="K221" s="41"/>
      <c r="L221" s="42"/>
      <c r="M221" s="247"/>
      <c r="N221" s="24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6" t="s">
        <v>147</v>
      </c>
      <c r="AU221" s="16" t="s">
        <v>87</v>
      </c>
    </row>
    <row r="222" spans="1:47" s="2" customFormat="1" ht="12">
      <c r="A222" s="39"/>
      <c r="B222" s="40"/>
      <c r="C222" s="41"/>
      <c r="D222" s="249" t="s">
        <v>149</v>
      </c>
      <c r="E222" s="41"/>
      <c r="F222" s="250" t="s">
        <v>552</v>
      </c>
      <c r="G222" s="41"/>
      <c r="H222" s="41"/>
      <c r="I222" s="246"/>
      <c r="J222" s="41"/>
      <c r="K222" s="41"/>
      <c r="L222" s="42"/>
      <c r="M222" s="247"/>
      <c r="N222" s="24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6" t="s">
        <v>149</v>
      </c>
      <c r="AU222" s="16" t="s">
        <v>87</v>
      </c>
    </row>
    <row r="223" spans="1:47" s="2" customFormat="1" ht="12">
      <c r="A223" s="39"/>
      <c r="B223" s="40"/>
      <c r="C223" s="41"/>
      <c r="D223" s="244" t="s">
        <v>151</v>
      </c>
      <c r="E223" s="41"/>
      <c r="F223" s="251" t="s">
        <v>553</v>
      </c>
      <c r="G223" s="41"/>
      <c r="H223" s="41"/>
      <c r="I223" s="246"/>
      <c r="J223" s="41"/>
      <c r="K223" s="41"/>
      <c r="L223" s="42"/>
      <c r="M223" s="247"/>
      <c r="N223" s="24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6" t="s">
        <v>151</v>
      </c>
      <c r="AU223" s="16" t="s">
        <v>87</v>
      </c>
    </row>
    <row r="224" spans="1:51" s="13" customFormat="1" ht="12">
      <c r="A224" s="13"/>
      <c r="B224" s="252"/>
      <c r="C224" s="253"/>
      <c r="D224" s="244" t="s">
        <v>180</v>
      </c>
      <c r="E224" s="254" t="s">
        <v>1</v>
      </c>
      <c r="F224" s="255" t="s">
        <v>554</v>
      </c>
      <c r="G224" s="253"/>
      <c r="H224" s="256">
        <v>3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2" t="s">
        <v>180</v>
      </c>
      <c r="AU224" s="262" t="s">
        <v>87</v>
      </c>
      <c r="AV224" s="13" t="s">
        <v>87</v>
      </c>
      <c r="AW224" s="13" t="s">
        <v>32</v>
      </c>
      <c r="AX224" s="13" t="s">
        <v>78</v>
      </c>
      <c r="AY224" s="262" t="s">
        <v>138</v>
      </c>
    </row>
    <row r="225" spans="1:51" s="13" customFormat="1" ht="12">
      <c r="A225" s="13"/>
      <c r="B225" s="252"/>
      <c r="C225" s="253"/>
      <c r="D225" s="244" t="s">
        <v>180</v>
      </c>
      <c r="E225" s="254" t="s">
        <v>1</v>
      </c>
      <c r="F225" s="255" t="s">
        <v>555</v>
      </c>
      <c r="G225" s="253"/>
      <c r="H225" s="256">
        <v>30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2" t="s">
        <v>180</v>
      </c>
      <c r="AU225" s="262" t="s">
        <v>87</v>
      </c>
      <c r="AV225" s="13" t="s">
        <v>87</v>
      </c>
      <c r="AW225" s="13" t="s">
        <v>32</v>
      </c>
      <c r="AX225" s="13" t="s">
        <v>78</v>
      </c>
      <c r="AY225" s="262" t="s">
        <v>138</v>
      </c>
    </row>
    <row r="226" spans="1:51" s="14" customFormat="1" ht="12">
      <c r="A226" s="14"/>
      <c r="B226" s="277"/>
      <c r="C226" s="278"/>
      <c r="D226" s="244" t="s">
        <v>180</v>
      </c>
      <c r="E226" s="279" t="s">
        <v>1</v>
      </c>
      <c r="F226" s="280" t="s">
        <v>354</v>
      </c>
      <c r="G226" s="278"/>
      <c r="H226" s="281">
        <v>33</v>
      </c>
      <c r="I226" s="282"/>
      <c r="J226" s="278"/>
      <c r="K226" s="278"/>
      <c r="L226" s="283"/>
      <c r="M226" s="284"/>
      <c r="N226" s="285"/>
      <c r="O226" s="285"/>
      <c r="P226" s="285"/>
      <c r="Q226" s="285"/>
      <c r="R226" s="285"/>
      <c r="S226" s="285"/>
      <c r="T226" s="28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7" t="s">
        <v>180</v>
      </c>
      <c r="AU226" s="287" t="s">
        <v>87</v>
      </c>
      <c r="AV226" s="14" t="s">
        <v>145</v>
      </c>
      <c r="AW226" s="14" t="s">
        <v>32</v>
      </c>
      <c r="AX226" s="14" t="s">
        <v>85</v>
      </c>
      <c r="AY226" s="287" t="s">
        <v>138</v>
      </c>
    </row>
    <row r="227" spans="1:65" s="2" customFormat="1" ht="21.75" customHeight="1">
      <c r="A227" s="39"/>
      <c r="B227" s="40"/>
      <c r="C227" s="232" t="s">
        <v>306</v>
      </c>
      <c r="D227" s="232" t="s">
        <v>140</v>
      </c>
      <c r="E227" s="233" t="s">
        <v>556</v>
      </c>
      <c r="F227" s="234" t="s">
        <v>557</v>
      </c>
      <c r="G227" s="235" t="s">
        <v>333</v>
      </c>
      <c r="H227" s="236">
        <v>297</v>
      </c>
      <c r="I227" s="237"/>
      <c r="J227" s="238">
        <f>ROUND(I227*H227,2)</f>
        <v>0</v>
      </c>
      <c r="K227" s="234" t="s">
        <v>144</v>
      </c>
      <c r="L227" s="42"/>
      <c r="M227" s="239" t="s">
        <v>1</v>
      </c>
      <c r="N227" s="240" t="s">
        <v>43</v>
      </c>
      <c r="O227" s="92"/>
      <c r="P227" s="241">
        <f>O227*H227</f>
        <v>0</v>
      </c>
      <c r="Q227" s="241">
        <v>0</v>
      </c>
      <c r="R227" s="241">
        <f>Q227*H227</f>
        <v>0</v>
      </c>
      <c r="S227" s="241">
        <v>0</v>
      </c>
      <c r="T227" s="242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3" t="s">
        <v>145</v>
      </c>
      <c r="AT227" s="243" t="s">
        <v>140</v>
      </c>
      <c r="AU227" s="243" t="s">
        <v>87</v>
      </c>
      <c r="AY227" s="16" t="s">
        <v>138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16" t="s">
        <v>85</v>
      </c>
      <c r="BK227" s="143">
        <f>ROUND(I227*H227,2)</f>
        <v>0</v>
      </c>
      <c r="BL227" s="16" t="s">
        <v>145</v>
      </c>
      <c r="BM227" s="243" t="s">
        <v>558</v>
      </c>
    </row>
    <row r="228" spans="1:47" s="2" customFormat="1" ht="12">
      <c r="A228" s="39"/>
      <c r="B228" s="40"/>
      <c r="C228" s="41"/>
      <c r="D228" s="244" t="s">
        <v>147</v>
      </c>
      <c r="E228" s="41"/>
      <c r="F228" s="245" t="s">
        <v>559</v>
      </c>
      <c r="G228" s="41"/>
      <c r="H228" s="41"/>
      <c r="I228" s="246"/>
      <c r="J228" s="41"/>
      <c r="K228" s="41"/>
      <c r="L228" s="42"/>
      <c r="M228" s="247"/>
      <c r="N228" s="24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6" t="s">
        <v>147</v>
      </c>
      <c r="AU228" s="16" t="s">
        <v>87</v>
      </c>
    </row>
    <row r="229" spans="1:47" s="2" customFormat="1" ht="12">
      <c r="A229" s="39"/>
      <c r="B229" s="40"/>
      <c r="C229" s="41"/>
      <c r="D229" s="249" t="s">
        <v>149</v>
      </c>
      <c r="E229" s="41"/>
      <c r="F229" s="250" t="s">
        <v>560</v>
      </c>
      <c r="G229" s="41"/>
      <c r="H229" s="41"/>
      <c r="I229" s="246"/>
      <c r="J229" s="41"/>
      <c r="K229" s="41"/>
      <c r="L229" s="42"/>
      <c r="M229" s="247"/>
      <c r="N229" s="24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6" t="s">
        <v>149</v>
      </c>
      <c r="AU229" s="16" t="s">
        <v>87</v>
      </c>
    </row>
    <row r="230" spans="1:47" s="2" customFormat="1" ht="12">
      <c r="A230" s="39"/>
      <c r="B230" s="40"/>
      <c r="C230" s="41"/>
      <c r="D230" s="244" t="s">
        <v>151</v>
      </c>
      <c r="E230" s="41"/>
      <c r="F230" s="251" t="s">
        <v>553</v>
      </c>
      <c r="G230" s="41"/>
      <c r="H230" s="41"/>
      <c r="I230" s="246"/>
      <c r="J230" s="41"/>
      <c r="K230" s="41"/>
      <c r="L230" s="42"/>
      <c r="M230" s="247"/>
      <c r="N230" s="24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6" t="s">
        <v>151</v>
      </c>
      <c r="AU230" s="16" t="s">
        <v>87</v>
      </c>
    </row>
    <row r="231" spans="1:51" s="13" customFormat="1" ht="12">
      <c r="A231" s="13"/>
      <c r="B231" s="252"/>
      <c r="C231" s="253"/>
      <c r="D231" s="244" t="s">
        <v>180</v>
      </c>
      <c r="E231" s="254" t="s">
        <v>1</v>
      </c>
      <c r="F231" s="255" t="s">
        <v>561</v>
      </c>
      <c r="G231" s="253"/>
      <c r="H231" s="256">
        <v>297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2" t="s">
        <v>180</v>
      </c>
      <c r="AU231" s="262" t="s">
        <v>87</v>
      </c>
      <c r="AV231" s="13" t="s">
        <v>87</v>
      </c>
      <c r="AW231" s="13" t="s">
        <v>32</v>
      </c>
      <c r="AX231" s="13" t="s">
        <v>85</v>
      </c>
      <c r="AY231" s="262" t="s">
        <v>138</v>
      </c>
    </row>
    <row r="232" spans="1:65" s="2" customFormat="1" ht="37.8" customHeight="1">
      <c r="A232" s="39"/>
      <c r="B232" s="40"/>
      <c r="C232" s="232" t="s">
        <v>314</v>
      </c>
      <c r="D232" s="232" t="s">
        <v>140</v>
      </c>
      <c r="E232" s="233" t="s">
        <v>562</v>
      </c>
      <c r="F232" s="234" t="s">
        <v>563</v>
      </c>
      <c r="G232" s="235" t="s">
        <v>333</v>
      </c>
      <c r="H232" s="236">
        <v>33</v>
      </c>
      <c r="I232" s="237"/>
      <c r="J232" s="238">
        <f>ROUND(I232*H232,2)</f>
        <v>0</v>
      </c>
      <c r="K232" s="234" t="s">
        <v>144</v>
      </c>
      <c r="L232" s="42"/>
      <c r="M232" s="239" t="s">
        <v>1</v>
      </c>
      <c r="N232" s="240" t="s">
        <v>43</v>
      </c>
      <c r="O232" s="92"/>
      <c r="P232" s="241">
        <f>O232*H232</f>
        <v>0</v>
      </c>
      <c r="Q232" s="241">
        <v>0</v>
      </c>
      <c r="R232" s="241">
        <f>Q232*H232</f>
        <v>0</v>
      </c>
      <c r="S232" s="241">
        <v>0</v>
      </c>
      <c r="T232" s="242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3" t="s">
        <v>145</v>
      </c>
      <c r="AT232" s="243" t="s">
        <v>140</v>
      </c>
      <c r="AU232" s="243" t="s">
        <v>87</v>
      </c>
      <c r="AY232" s="16" t="s">
        <v>138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6" t="s">
        <v>85</v>
      </c>
      <c r="BK232" s="143">
        <f>ROUND(I232*H232,2)</f>
        <v>0</v>
      </c>
      <c r="BL232" s="16" t="s">
        <v>145</v>
      </c>
      <c r="BM232" s="243" t="s">
        <v>564</v>
      </c>
    </row>
    <row r="233" spans="1:47" s="2" customFormat="1" ht="12">
      <c r="A233" s="39"/>
      <c r="B233" s="40"/>
      <c r="C233" s="41"/>
      <c r="D233" s="244" t="s">
        <v>147</v>
      </c>
      <c r="E233" s="41"/>
      <c r="F233" s="245" t="s">
        <v>565</v>
      </c>
      <c r="G233" s="41"/>
      <c r="H233" s="41"/>
      <c r="I233" s="246"/>
      <c r="J233" s="41"/>
      <c r="K233" s="41"/>
      <c r="L233" s="42"/>
      <c r="M233" s="247"/>
      <c r="N233" s="24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6" t="s">
        <v>147</v>
      </c>
      <c r="AU233" s="16" t="s">
        <v>87</v>
      </c>
    </row>
    <row r="234" spans="1:47" s="2" customFormat="1" ht="12">
      <c r="A234" s="39"/>
      <c r="B234" s="40"/>
      <c r="C234" s="41"/>
      <c r="D234" s="249" t="s">
        <v>149</v>
      </c>
      <c r="E234" s="41"/>
      <c r="F234" s="250" t="s">
        <v>566</v>
      </c>
      <c r="G234" s="41"/>
      <c r="H234" s="41"/>
      <c r="I234" s="246"/>
      <c r="J234" s="41"/>
      <c r="K234" s="41"/>
      <c r="L234" s="42"/>
      <c r="M234" s="247"/>
      <c r="N234" s="24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6" t="s">
        <v>149</v>
      </c>
      <c r="AU234" s="16" t="s">
        <v>87</v>
      </c>
    </row>
    <row r="235" spans="1:47" s="2" customFormat="1" ht="12">
      <c r="A235" s="39"/>
      <c r="B235" s="40"/>
      <c r="C235" s="41"/>
      <c r="D235" s="244" t="s">
        <v>151</v>
      </c>
      <c r="E235" s="41"/>
      <c r="F235" s="251" t="s">
        <v>408</v>
      </c>
      <c r="G235" s="41"/>
      <c r="H235" s="41"/>
      <c r="I235" s="246"/>
      <c r="J235" s="41"/>
      <c r="K235" s="41"/>
      <c r="L235" s="42"/>
      <c r="M235" s="247"/>
      <c r="N235" s="248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6" t="s">
        <v>151</v>
      </c>
      <c r="AU235" s="16" t="s">
        <v>87</v>
      </c>
    </row>
    <row r="236" spans="1:63" s="12" customFormat="1" ht="22.8" customHeight="1">
      <c r="A236" s="12"/>
      <c r="B236" s="216"/>
      <c r="C236" s="217"/>
      <c r="D236" s="218" t="s">
        <v>77</v>
      </c>
      <c r="E236" s="230" t="s">
        <v>328</v>
      </c>
      <c r="F236" s="230" t="s">
        <v>329</v>
      </c>
      <c r="G236" s="217"/>
      <c r="H236" s="217"/>
      <c r="I236" s="220"/>
      <c r="J236" s="231">
        <f>BK236</f>
        <v>0</v>
      </c>
      <c r="K236" s="217"/>
      <c r="L236" s="222"/>
      <c r="M236" s="223"/>
      <c r="N236" s="224"/>
      <c r="O236" s="224"/>
      <c r="P236" s="225">
        <f>SUM(P237:P240)</f>
        <v>0</v>
      </c>
      <c r="Q236" s="224"/>
      <c r="R236" s="225">
        <f>SUM(R237:R240)</f>
        <v>0</v>
      </c>
      <c r="S236" s="224"/>
      <c r="T236" s="226">
        <f>SUM(T237:T240)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7" t="s">
        <v>85</v>
      </c>
      <c r="AT236" s="228" t="s">
        <v>77</v>
      </c>
      <c r="AU236" s="228" t="s">
        <v>85</v>
      </c>
      <c r="AY236" s="227" t="s">
        <v>138</v>
      </c>
      <c r="BK236" s="229">
        <f>SUM(BK237:BK240)</f>
        <v>0</v>
      </c>
    </row>
    <row r="237" spans="1:65" s="2" customFormat="1" ht="16.5" customHeight="1">
      <c r="A237" s="39"/>
      <c r="B237" s="40"/>
      <c r="C237" s="232" t="s">
        <v>321</v>
      </c>
      <c r="D237" s="232" t="s">
        <v>140</v>
      </c>
      <c r="E237" s="233" t="s">
        <v>331</v>
      </c>
      <c r="F237" s="234" t="s">
        <v>332</v>
      </c>
      <c r="G237" s="235" t="s">
        <v>333</v>
      </c>
      <c r="H237" s="236">
        <v>109.539</v>
      </c>
      <c r="I237" s="237"/>
      <c r="J237" s="238">
        <f>ROUND(I237*H237,2)</f>
        <v>0</v>
      </c>
      <c r="K237" s="234" t="s">
        <v>144</v>
      </c>
      <c r="L237" s="42"/>
      <c r="M237" s="239" t="s">
        <v>1</v>
      </c>
      <c r="N237" s="240" t="s">
        <v>43</v>
      </c>
      <c r="O237" s="92"/>
      <c r="P237" s="241">
        <f>O237*H237</f>
        <v>0</v>
      </c>
      <c r="Q237" s="241">
        <v>0</v>
      </c>
      <c r="R237" s="241">
        <f>Q237*H237</f>
        <v>0</v>
      </c>
      <c r="S237" s="241">
        <v>0</v>
      </c>
      <c r="T237" s="242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3" t="s">
        <v>145</v>
      </c>
      <c r="AT237" s="243" t="s">
        <v>140</v>
      </c>
      <c r="AU237" s="243" t="s">
        <v>87</v>
      </c>
      <c r="AY237" s="16" t="s">
        <v>138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6" t="s">
        <v>85</v>
      </c>
      <c r="BK237" s="143">
        <f>ROUND(I237*H237,2)</f>
        <v>0</v>
      </c>
      <c r="BL237" s="16" t="s">
        <v>145</v>
      </c>
      <c r="BM237" s="243" t="s">
        <v>567</v>
      </c>
    </row>
    <row r="238" spans="1:47" s="2" customFormat="1" ht="12">
      <c r="A238" s="39"/>
      <c r="B238" s="40"/>
      <c r="C238" s="41"/>
      <c r="D238" s="244" t="s">
        <v>147</v>
      </c>
      <c r="E238" s="41"/>
      <c r="F238" s="245" t="s">
        <v>335</v>
      </c>
      <c r="G238" s="41"/>
      <c r="H238" s="41"/>
      <c r="I238" s="246"/>
      <c r="J238" s="41"/>
      <c r="K238" s="41"/>
      <c r="L238" s="42"/>
      <c r="M238" s="247"/>
      <c r="N238" s="24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6" t="s">
        <v>147</v>
      </c>
      <c r="AU238" s="16" t="s">
        <v>87</v>
      </c>
    </row>
    <row r="239" spans="1:47" s="2" customFormat="1" ht="12">
      <c r="A239" s="39"/>
      <c r="B239" s="40"/>
      <c r="C239" s="41"/>
      <c r="D239" s="249" t="s">
        <v>149</v>
      </c>
      <c r="E239" s="41"/>
      <c r="F239" s="250" t="s">
        <v>336</v>
      </c>
      <c r="G239" s="41"/>
      <c r="H239" s="41"/>
      <c r="I239" s="246"/>
      <c r="J239" s="41"/>
      <c r="K239" s="41"/>
      <c r="L239" s="42"/>
      <c r="M239" s="247"/>
      <c r="N239" s="24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6" t="s">
        <v>149</v>
      </c>
      <c r="AU239" s="16" t="s">
        <v>87</v>
      </c>
    </row>
    <row r="240" spans="1:47" s="2" customFormat="1" ht="12">
      <c r="A240" s="39"/>
      <c r="B240" s="40"/>
      <c r="C240" s="41"/>
      <c r="D240" s="244" t="s">
        <v>151</v>
      </c>
      <c r="E240" s="41"/>
      <c r="F240" s="251" t="s">
        <v>337</v>
      </c>
      <c r="G240" s="41"/>
      <c r="H240" s="41"/>
      <c r="I240" s="246"/>
      <c r="J240" s="41"/>
      <c r="K240" s="41"/>
      <c r="L240" s="42"/>
      <c r="M240" s="273"/>
      <c r="N240" s="274"/>
      <c r="O240" s="275"/>
      <c r="P240" s="275"/>
      <c r="Q240" s="275"/>
      <c r="R240" s="275"/>
      <c r="S240" s="275"/>
      <c r="T240" s="27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6" t="s">
        <v>151</v>
      </c>
      <c r="AU240" s="16" t="s">
        <v>87</v>
      </c>
    </row>
    <row r="241" spans="1:31" s="2" customFormat="1" ht="6.95" customHeight="1">
      <c r="A241" s="39"/>
      <c r="B241" s="67"/>
      <c r="C241" s="68"/>
      <c r="D241" s="68"/>
      <c r="E241" s="68"/>
      <c r="F241" s="68"/>
      <c r="G241" s="68"/>
      <c r="H241" s="68"/>
      <c r="I241" s="68"/>
      <c r="J241" s="68"/>
      <c r="K241" s="68"/>
      <c r="L241" s="42"/>
      <c r="M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</row>
  </sheetData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hyperlinks>
    <hyperlink ref="F129" r:id="rId1" display="https://podminky.urs.cz/item/CS_URS_2021_02/132251254"/>
    <hyperlink ref="F133" r:id="rId2" display="https://podminky.urs.cz/item/CS_URS_2021_02/174151101"/>
    <hyperlink ref="F138" r:id="rId3" display="https://podminky.urs.cz/item/CS_URS_2021_02/321321116"/>
    <hyperlink ref="F145" r:id="rId4" display="https://podminky.urs.cz/item/CS_URS_2021_02/321351010"/>
    <hyperlink ref="F150" r:id="rId5" display="https://podminky.urs.cz/item/CS_URS_2021_02/321352010"/>
    <hyperlink ref="F154" r:id="rId6" display="https://podminky.urs.cz/item/CS_URS_2021_02/321366111"/>
    <hyperlink ref="F160" r:id="rId7" display="https://podminky.urs.cz/item/CS_URS_2021_02/321368211"/>
    <hyperlink ref="F165" r:id="rId8" display="https://podminky.urs.cz/item/CS_URS_2021_02/457315811"/>
    <hyperlink ref="F169" r:id="rId9" display="https://podminky.urs.cz/item/CS_URS_2021_02/820441811"/>
    <hyperlink ref="F173" r:id="rId10" display="https://podminky.urs.cz/item/CS_URS_2021_02/822392111"/>
    <hyperlink ref="F180" r:id="rId11" display="https://podminky.urs.cz/item/CS_URS_2021_02/953961212"/>
    <hyperlink ref="F183" r:id="rId12" display="https://podminky.urs.cz/item/CS_URS_2021_02/953965115"/>
    <hyperlink ref="F198" r:id="rId13" display="https://podminky.urs.cz/item/CS_URS_2021_02/966055211"/>
    <hyperlink ref="F222" r:id="rId14" display="https://podminky.urs.cz/item/CS_URS_2021_02/997002511"/>
    <hyperlink ref="F229" r:id="rId15" display="https://podminky.urs.cz/item/CS_URS_2021_02/997002519"/>
    <hyperlink ref="F234" r:id="rId16" display="https://podminky.urs.cz/item/CS_URS_2021_02/997013602"/>
    <hyperlink ref="F239" r:id="rId17" display="https://podminky.urs.cz/item/CS_URS_2021_02/998332011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9"/>
      <c r="AT3" s="16" t="s">
        <v>87</v>
      </c>
    </row>
    <row r="4" spans="2:46" s="1" customFormat="1" ht="24.95" customHeight="1">
      <c r="B4" s="19"/>
      <c r="D4" s="153" t="s">
        <v>109</v>
      </c>
      <c r="L4" s="19"/>
      <c r="M4" s="15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5" t="s">
        <v>16</v>
      </c>
      <c r="L6" s="19"/>
    </row>
    <row r="7" spans="2:12" s="1" customFormat="1" ht="16.5" customHeight="1">
      <c r="B7" s="19"/>
      <c r="E7" s="156" t="str">
        <f>'Rekapitulace stavby'!K6</f>
        <v>Rekonstrukce rybníka Velký Posměch</v>
      </c>
      <c r="F7" s="155"/>
      <c r="G7" s="155"/>
      <c r="H7" s="155"/>
      <c r="L7" s="19"/>
    </row>
    <row r="8" spans="1:31" s="2" customFormat="1" ht="12" customHeight="1">
      <c r="A8" s="39"/>
      <c r="B8" s="42"/>
      <c r="C8" s="39"/>
      <c r="D8" s="155" t="s">
        <v>110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7" t="s">
        <v>568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5" t="s">
        <v>18</v>
      </c>
      <c r="E11" s="39"/>
      <c r="F11" s="158" t="s">
        <v>1</v>
      </c>
      <c r="G11" s="39"/>
      <c r="H11" s="39"/>
      <c r="I11" s="155" t="s">
        <v>19</v>
      </c>
      <c r="J11" s="15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5" t="s">
        <v>20</v>
      </c>
      <c r="E12" s="39"/>
      <c r="F12" s="158" t="s">
        <v>21</v>
      </c>
      <c r="G12" s="39"/>
      <c r="H12" s="39"/>
      <c r="I12" s="155" t="s">
        <v>22</v>
      </c>
      <c r="J12" s="159" t="str">
        <f>'Rekapitulace stavby'!AN8</f>
        <v>15. 1. 2021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5" t="s">
        <v>24</v>
      </c>
      <c r="E14" s="39"/>
      <c r="F14" s="39"/>
      <c r="G14" s="39"/>
      <c r="H14" s="39"/>
      <c r="I14" s="155" t="s">
        <v>25</v>
      </c>
      <c r="J14" s="15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8" t="s">
        <v>26</v>
      </c>
      <c r="F15" s="39"/>
      <c r="G15" s="39"/>
      <c r="H15" s="39"/>
      <c r="I15" s="155" t="s">
        <v>27</v>
      </c>
      <c r="J15" s="15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5" t="s">
        <v>28</v>
      </c>
      <c r="E17" s="39"/>
      <c r="F17" s="39"/>
      <c r="G17" s="39"/>
      <c r="H17" s="39"/>
      <c r="I17" s="155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8"/>
      <c r="G18" s="158"/>
      <c r="H18" s="158"/>
      <c r="I18" s="155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5" t="s">
        <v>30</v>
      </c>
      <c r="E20" s="39"/>
      <c r="F20" s="39"/>
      <c r="G20" s="39"/>
      <c r="H20" s="39"/>
      <c r="I20" s="155" t="s">
        <v>25</v>
      </c>
      <c r="J20" s="158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8" t="str">
        <f>IF('Rekapitulace stavby'!E17="","",'Rekapitulace stavby'!E17)</f>
        <v xml:space="preserve"> </v>
      </c>
      <c r="F21" s="39"/>
      <c r="G21" s="39"/>
      <c r="H21" s="39"/>
      <c r="I21" s="155" t="s">
        <v>27</v>
      </c>
      <c r="J21" s="158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5" t="s">
        <v>33</v>
      </c>
      <c r="E23" s="39"/>
      <c r="F23" s="39"/>
      <c r="G23" s="39"/>
      <c r="H23" s="39"/>
      <c r="I23" s="155" t="s">
        <v>25</v>
      </c>
      <c r="J23" s="158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8" t="s">
        <v>34</v>
      </c>
      <c r="F24" s="39"/>
      <c r="G24" s="39"/>
      <c r="H24" s="39"/>
      <c r="I24" s="155" t="s">
        <v>27</v>
      </c>
      <c r="J24" s="158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5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0"/>
      <c r="J27" s="160"/>
      <c r="K27" s="160"/>
      <c r="L27" s="163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4"/>
      <c r="E29" s="164"/>
      <c r="F29" s="164"/>
      <c r="G29" s="164"/>
      <c r="H29" s="164"/>
      <c r="I29" s="164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5" t="s">
        <v>38</v>
      </c>
      <c r="E30" s="39"/>
      <c r="F30" s="39"/>
      <c r="G30" s="39"/>
      <c r="H30" s="39"/>
      <c r="I30" s="39"/>
      <c r="J30" s="166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4"/>
      <c r="E31" s="164"/>
      <c r="F31" s="164"/>
      <c r="G31" s="164"/>
      <c r="H31" s="164"/>
      <c r="I31" s="164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67" t="s">
        <v>40</v>
      </c>
      <c r="G32" s="39"/>
      <c r="H32" s="39"/>
      <c r="I32" s="167" t="s">
        <v>39</v>
      </c>
      <c r="J32" s="167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68" t="s">
        <v>42</v>
      </c>
      <c r="E33" s="155" t="s">
        <v>43</v>
      </c>
      <c r="F33" s="169">
        <f>ROUND((SUM(BE121:BE155)),2)</f>
        <v>0</v>
      </c>
      <c r="G33" s="39"/>
      <c r="H33" s="39"/>
      <c r="I33" s="170">
        <v>0.21</v>
      </c>
      <c r="J33" s="169">
        <f>ROUND(((SUM(BE121:BE155))*I33),2)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5" t="s">
        <v>44</v>
      </c>
      <c r="F34" s="169">
        <f>ROUND((SUM(BF121:BF155)),2)</f>
        <v>0</v>
      </c>
      <c r="G34" s="39"/>
      <c r="H34" s="39"/>
      <c r="I34" s="170">
        <v>0.15</v>
      </c>
      <c r="J34" s="169">
        <f>ROUND(((SUM(BF121:BF155))*I34),2)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5" t="s">
        <v>45</v>
      </c>
      <c r="F35" s="169">
        <f>ROUND((SUM(BG121:BG155)),2)</f>
        <v>0</v>
      </c>
      <c r="G35" s="39"/>
      <c r="H35" s="39"/>
      <c r="I35" s="170">
        <v>0.21</v>
      </c>
      <c r="J35" s="16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5" t="s">
        <v>46</v>
      </c>
      <c r="F36" s="169">
        <f>ROUND((SUM(BH121:BH155)),2)</f>
        <v>0</v>
      </c>
      <c r="G36" s="39"/>
      <c r="H36" s="39"/>
      <c r="I36" s="170">
        <v>0.15</v>
      </c>
      <c r="J36" s="169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5" t="s">
        <v>47</v>
      </c>
      <c r="F37" s="169">
        <f>ROUND((SUM(BI121:BI155)),2)</f>
        <v>0</v>
      </c>
      <c r="G37" s="39"/>
      <c r="H37" s="39"/>
      <c r="I37" s="170">
        <v>0</v>
      </c>
      <c r="J37" s="16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1"/>
      <c r="D39" s="172" t="s">
        <v>48</v>
      </c>
      <c r="E39" s="173"/>
      <c r="F39" s="173"/>
      <c r="G39" s="174" t="s">
        <v>49</v>
      </c>
      <c r="H39" s="175" t="s">
        <v>50</v>
      </c>
      <c r="I39" s="173"/>
      <c r="J39" s="176">
        <f>SUM(J30:J37)</f>
        <v>0</v>
      </c>
      <c r="K39" s="177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78" t="s">
        <v>51</v>
      </c>
      <c r="E50" s="179"/>
      <c r="F50" s="179"/>
      <c r="G50" s="178" t="s">
        <v>52</v>
      </c>
      <c r="H50" s="179"/>
      <c r="I50" s="179"/>
      <c r="J50" s="179"/>
      <c r="K50" s="179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0" t="s">
        <v>53</v>
      </c>
      <c r="E61" s="181"/>
      <c r="F61" s="182" t="s">
        <v>54</v>
      </c>
      <c r="G61" s="180" t="s">
        <v>53</v>
      </c>
      <c r="H61" s="181"/>
      <c r="I61" s="181"/>
      <c r="J61" s="183" t="s">
        <v>54</v>
      </c>
      <c r="K61" s="18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78" t="s">
        <v>55</v>
      </c>
      <c r="E65" s="184"/>
      <c r="F65" s="184"/>
      <c r="G65" s="178" t="s">
        <v>56</v>
      </c>
      <c r="H65" s="184"/>
      <c r="I65" s="184"/>
      <c r="J65" s="184"/>
      <c r="K65" s="18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0" t="s">
        <v>53</v>
      </c>
      <c r="E76" s="181"/>
      <c r="F76" s="182" t="s">
        <v>54</v>
      </c>
      <c r="G76" s="180" t="s">
        <v>53</v>
      </c>
      <c r="H76" s="181"/>
      <c r="I76" s="181"/>
      <c r="J76" s="183" t="s">
        <v>54</v>
      </c>
      <c r="K76" s="18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2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9" t="str">
        <f>E7</f>
        <v>Rekonstrukce rybníka Velký Posměch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1" t="s">
        <v>110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SO-04 - Bezpečnostní přeliv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1" t="s">
        <v>20</v>
      </c>
      <c r="D89" s="41"/>
      <c r="E89" s="41"/>
      <c r="F89" s="26" t="str">
        <f>F12</f>
        <v>Žďár nad Sázavou</v>
      </c>
      <c r="G89" s="41"/>
      <c r="H89" s="41"/>
      <c r="I89" s="31" t="s">
        <v>22</v>
      </c>
      <c r="J89" s="80" t="str">
        <f>IF(J12="","",J12)</f>
        <v>15. 1. 2021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1" t="s">
        <v>24</v>
      </c>
      <c r="D91" s="41"/>
      <c r="E91" s="41"/>
      <c r="F91" s="26" t="str">
        <f>E15</f>
        <v>Město Žďár nad Sázavou</v>
      </c>
      <c r="G91" s="41"/>
      <c r="H91" s="41"/>
      <c r="I91" s="31" t="s">
        <v>30</v>
      </c>
      <c r="J91" s="35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31" t="s">
        <v>33</v>
      </c>
      <c r="J92" s="35" t="str">
        <f>E24</f>
        <v>AGROPROJEKT PSO,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90" t="s">
        <v>113</v>
      </c>
      <c r="D94" s="149"/>
      <c r="E94" s="149"/>
      <c r="F94" s="149"/>
      <c r="G94" s="149"/>
      <c r="H94" s="149"/>
      <c r="I94" s="149"/>
      <c r="J94" s="191" t="s">
        <v>114</v>
      </c>
      <c r="K94" s="14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92" t="s">
        <v>115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116</v>
      </c>
    </row>
    <row r="97" spans="1:31" s="9" customFormat="1" ht="24.95" customHeight="1" hidden="1">
      <c r="A97" s="9"/>
      <c r="B97" s="193"/>
      <c r="C97" s="194"/>
      <c r="D97" s="195" t="s">
        <v>117</v>
      </c>
      <c r="E97" s="196"/>
      <c r="F97" s="196"/>
      <c r="G97" s="196"/>
      <c r="H97" s="196"/>
      <c r="I97" s="196"/>
      <c r="J97" s="197">
        <f>J122</f>
        <v>0</v>
      </c>
      <c r="K97" s="194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9"/>
      <c r="C98" s="200"/>
      <c r="D98" s="201" t="s">
        <v>119</v>
      </c>
      <c r="E98" s="202"/>
      <c r="F98" s="202"/>
      <c r="G98" s="202"/>
      <c r="H98" s="202"/>
      <c r="I98" s="202"/>
      <c r="J98" s="203">
        <f>J123</f>
        <v>0</v>
      </c>
      <c r="K98" s="200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9"/>
      <c r="C99" s="200"/>
      <c r="D99" s="201" t="s">
        <v>422</v>
      </c>
      <c r="E99" s="202"/>
      <c r="F99" s="202"/>
      <c r="G99" s="202"/>
      <c r="H99" s="202"/>
      <c r="I99" s="202"/>
      <c r="J99" s="203">
        <f>J130</f>
        <v>0</v>
      </c>
      <c r="K99" s="200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9"/>
      <c r="C100" s="200"/>
      <c r="D100" s="201" t="s">
        <v>120</v>
      </c>
      <c r="E100" s="202"/>
      <c r="F100" s="202"/>
      <c r="G100" s="202"/>
      <c r="H100" s="202"/>
      <c r="I100" s="202"/>
      <c r="J100" s="203">
        <f>J142</f>
        <v>0</v>
      </c>
      <c r="K100" s="200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9"/>
      <c r="C101" s="200"/>
      <c r="D101" s="201" t="s">
        <v>122</v>
      </c>
      <c r="E101" s="202"/>
      <c r="F101" s="202"/>
      <c r="G101" s="202"/>
      <c r="H101" s="202"/>
      <c r="I101" s="202"/>
      <c r="J101" s="203">
        <f>J151</f>
        <v>0</v>
      </c>
      <c r="K101" s="200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 hidden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ht="12" hidden="1"/>
    <row r="105" ht="12" hidden="1"/>
    <row r="106" ht="12" hidden="1"/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2" t="s">
        <v>123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1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9" t="str">
        <f>E7</f>
        <v>Rekonstrukce rybníka Velký Posměch</v>
      </c>
      <c r="F111" s="31"/>
      <c r="G111" s="31"/>
      <c r="H111" s="3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1" t="s">
        <v>110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SO-04 - Bezpečnostní přeliv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1" t="s">
        <v>20</v>
      </c>
      <c r="D115" s="41"/>
      <c r="E115" s="41"/>
      <c r="F115" s="26" t="str">
        <f>F12</f>
        <v>Žďár nad Sázavou</v>
      </c>
      <c r="G115" s="41"/>
      <c r="H115" s="41"/>
      <c r="I115" s="31" t="s">
        <v>22</v>
      </c>
      <c r="J115" s="80" t="str">
        <f>IF(J12="","",J12)</f>
        <v>15. 1. 2021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1" t="s">
        <v>24</v>
      </c>
      <c r="D117" s="41"/>
      <c r="E117" s="41"/>
      <c r="F117" s="26" t="str">
        <f>E15</f>
        <v>Město Žďár nad Sázavou</v>
      </c>
      <c r="G117" s="41"/>
      <c r="H117" s="41"/>
      <c r="I117" s="31" t="s">
        <v>30</v>
      </c>
      <c r="J117" s="35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1" t="s">
        <v>28</v>
      </c>
      <c r="D118" s="41"/>
      <c r="E118" s="41"/>
      <c r="F118" s="26" t="str">
        <f>IF(E18="","",E18)</f>
        <v>Vyplň údaj</v>
      </c>
      <c r="G118" s="41"/>
      <c r="H118" s="41"/>
      <c r="I118" s="31" t="s">
        <v>33</v>
      </c>
      <c r="J118" s="35" t="str">
        <f>E24</f>
        <v>AGROPROJEKT PSO,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205"/>
      <c r="B120" s="206"/>
      <c r="C120" s="207" t="s">
        <v>124</v>
      </c>
      <c r="D120" s="208" t="s">
        <v>63</v>
      </c>
      <c r="E120" s="208" t="s">
        <v>59</v>
      </c>
      <c r="F120" s="208" t="s">
        <v>60</v>
      </c>
      <c r="G120" s="208" t="s">
        <v>125</v>
      </c>
      <c r="H120" s="208" t="s">
        <v>126</v>
      </c>
      <c r="I120" s="208" t="s">
        <v>127</v>
      </c>
      <c r="J120" s="208" t="s">
        <v>114</v>
      </c>
      <c r="K120" s="209" t="s">
        <v>128</v>
      </c>
      <c r="L120" s="210"/>
      <c r="M120" s="101" t="s">
        <v>1</v>
      </c>
      <c r="N120" s="102" t="s">
        <v>42</v>
      </c>
      <c r="O120" s="102" t="s">
        <v>129</v>
      </c>
      <c r="P120" s="102" t="s">
        <v>130</v>
      </c>
      <c r="Q120" s="102" t="s">
        <v>131</v>
      </c>
      <c r="R120" s="102" t="s">
        <v>132</v>
      </c>
      <c r="S120" s="102" t="s">
        <v>133</v>
      </c>
      <c r="T120" s="103" t="s">
        <v>134</v>
      </c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</row>
    <row r="121" spans="1:63" s="2" customFormat="1" ht="22.8" customHeight="1">
      <c r="A121" s="39"/>
      <c r="B121" s="40"/>
      <c r="C121" s="108" t="s">
        <v>135</v>
      </c>
      <c r="D121" s="41"/>
      <c r="E121" s="41"/>
      <c r="F121" s="41"/>
      <c r="G121" s="41"/>
      <c r="H121" s="41"/>
      <c r="I121" s="41"/>
      <c r="J121" s="211">
        <f>BK121</f>
        <v>0</v>
      </c>
      <c r="K121" s="41"/>
      <c r="L121" s="42"/>
      <c r="M121" s="104"/>
      <c r="N121" s="212"/>
      <c r="O121" s="105"/>
      <c r="P121" s="213">
        <f>P122</f>
        <v>0</v>
      </c>
      <c r="Q121" s="105"/>
      <c r="R121" s="213">
        <f>R122</f>
        <v>65.192612828</v>
      </c>
      <c r="S121" s="105"/>
      <c r="T121" s="214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6" t="s">
        <v>77</v>
      </c>
      <c r="AU121" s="16" t="s">
        <v>116</v>
      </c>
      <c r="BK121" s="215">
        <f>BK122</f>
        <v>0</v>
      </c>
    </row>
    <row r="122" spans="1:63" s="12" customFormat="1" ht="25.9" customHeight="1">
      <c r="A122" s="12"/>
      <c r="B122" s="216"/>
      <c r="C122" s="217"/>
      <c r="D122" s="218" t="s">
        <v>77</v>
      </c>
      <c r="E122" s="219" t="s">
        <v>136</v>
      </c>
      <c r="F122" s="219" t="s">
        <v>137</v>
      </c>
      <c r="G122" s="217"/>
      <c r="H122" s="217"/>
      <c r="I122" s="220"/>
      <c r="J122" s="221">
        <f>BK122</f>
        <v>0</v>
      </c>
      <c r="K122" s="217"/>
      <c r="L122" s="222"/>
      <c r="M122" s="223"/>
      <c r="N122" s="224"/>
      <c r="O122" s="224"/>
      <c r="P122" s="225">
        <f>P123+P130+P142+P151</f>
        <v>0</v>
      </c>
      <c r="Q122" s="224"/>
      <c r="R122" s="225">
        <f>R123+R130+R142+R151</f>
        <v>65.192612828</v>
      </c>
      <c r="S122" s="224"/>
      <c r="T122" s="226">
        <f>T123+T130+T142+T151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7" t="s">
        <v>85</v>
      </c>
      <c r="AT122" s="228" t="s">
        <v>77</v>
      </c>
      <c r="AU122" s="228" t="s">
        <v>78</v>
      </c>
      <c r="AY122" s="227" t="s">
        <v>138</v>
      </c>
      <c r="BK122" s="229">
        <f>BK123+BK130+BK142+BK151</f>
        <v>0</v>
      </c>
    </row>
    <row r="123" spans="1:63" s="12" customFormat="1" ht="22.8" customHeight="1">
      <c r="A123" s="12"/>
      <c r="B123" s="216"/>
      <c r="C123" s="217"/>
      <c r="D123" s="218" t="s">
        <v>77</v>
      </c>
      <c r="E123" s="230" t="s">
        <v>87</v>
      </c>
      <c r="F123" s="230" t="s">
        <v>279</v>
      </c>
      <c r="G123" s="217"/>
      <c r="H123" s="217"/>
      <c r="I123" s="220"/>
      <c r="J123" s="231">
        <f>BK123</f>
        <v>0</v>
      </c>
      <c r="K123" s="217"/>
      <c r="L123" s="222"/>
      <c r="M123" s="223"/>
      <c r="N123" s="224"/>
      <c r="O123" s="224"/>
      <c r="P123" s="225">
        <f>SUM(P124:P129)</f>
        <v>0</v>
      </c>
      <c r="Q123" s="224"/>
      <c r="R123" s="225">
        <f>SUM(R124:R129)</f>
        <v>22.104000000000003</v>
      </c>
      <c r="S123" s="224"/>
      <c r="T123" s="226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7" t="s">
        <v>85</v>
      </c>
      <c r="AT123" s="228" t="s">
        <v>77</v>
      </c>
      <c r="AU123" s="228" t="s">
        <v>85</v>
      </c>
      <c r="AY123" s="227" t="s">
        <v>138</v>
      </c>
      <c r="BK123" s="229">
        <f>SUM(BK124:BK129)</f>
        <v>0</v>
      </c>
    </row>
    <row r="124" spans="1:65" s="2" customFormat="1" ht="24.15" customHeight="1">
      <c r="A124" s="39"/>
      <c r="B124" s="40"/>
      <c r="C124" s="232" t="s">
        <v>85</v>
      </c>
      <c r="D124" s="232" t="s">
        <v>140</v>
      </c>
      <c r="E124" s="233" t="s">
        <v>281</v>
      </c>
      <c r="F124" s="234" t="s">
        <v>282</v>
      </c>
      <c r="G124" s="235" t="s">
        <v>175</v>
      </c>
      <c r="H124" s="236">
        <v>48</v>
      </c>
      <c r="I124" s="237"/>
      <c r="J124" s="238">
        <f>ROUND(I124*H124,2)</f>
        <v>0</v>
      </c>
      <c r="K124" s="234" t="s">
        <v>144</v>
      </c>
      <c r="L124" s="42"/>
      <c r="M124" s="239" t="s">
        <v>1</v>
      </c>
      <c r="N124" s="240" t="s">
        <v>43</v>
      </c>
      <c r="O124" s="92"/>
      <c r="P124" s="241">
        <f>O124*H124</f>
        <v>0</v>
      </c>
      <c r="Q124" s="241">
        <v>0.108</v>
      </c>
      <c r="R124" s="241">
        <f>Q124*H124</f>
        <v>5.184</v>
      </c>
      <c r="S124" s="241">
        <v>0</v>
      </c>
      <c r="T124" s="242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3" t="s">
        <v>145</v>
      </c>
      <c r="AT124" s="243" t="s">
        <v>140</v>
      </c>
      <c r="AU124" s="243" t="s">
        <v>87</v>
      </c>
      <c r="AY124" s="16" t="s">
        <v>138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6" t="s">
        <v>85</v>
      </c>
      <c r="BK124" s="143">
        <f>ROUND(I124*H124,2)</f>
        <v>0</v>
      </c>
      <c r="BL124" s="16" t="s">
        <v>145</v>
      </c>
      <c r="BM124" s="243" t="s">
        <v>569</v>
      </c>
    </row>
    <row r="125" spans="1:47" s="2" customFormat="1" ht="12">
      <c r="A125" s="39"/>
      <c r="B125" s="40"/>
      <c r="C125" s="41"/>
      <c r="D125" s="244" t="s">
        <v>147</v>
      </c>
      <c r="E125" s="41"/>
      <c r="F125" s="245" t="s">
        <v>284</v>
      </c>
      <c r="G125" s="41"/>
      <c r="H125" s="41"/>
      <c r="I125" s="246"/>
      <c r="J125" s="41"/>
      <c r="K125" s="41"/>
      <c r="L125" s="42"/>
      <c r="M125" s="247"/>
      <c r="N125" s="24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6" t="s">
        <v>147</v>
      </c>
      <c r="AU125" s="16" t="s">
        <v>87</v>
      </c>
    </row>
    <row r="126" spans="1:47" s="2" customFormat="1" ht="12">
      <c r="A126" s="39"/>
      <c r="B126" s="40"/>
      <c r="C126" s="41"/>
      <c r="D126" s="249" t="s">
        <v>149</v>
      </c>
      <c r="E126" s="41"/>
      <c r="F126" s="250" t="s">
        <v>285</v>
      </c>
      <c r="G126" s="41"/>
      <c r="H126" s="41"/>
      <c r="I126" s="246"/>
      <c r="J126" s="41"/>
      <c r="K126" s="41"/>
      <c r="L126" s="42"/>
      <c r="M126" s="247"/>
      <c r="N126" s="24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6" t="s">
        <v>149</v>
      </c>
      <c r="AU126" s="16" t="s">
        <v>87</v>
      </c>
    </row>
    <row r="127" spans="1:47" s="2" customFormat="1" ht="12">
      <c r="A127" s="39"/>
      <c r="B127" s="40"/>
      <c r="C127" s="41"/>
      <c r="D127" s="244" t="s">
        <v>151</v>
      </c>
      <c r="E127" s="41"/>
      <c r="F127" s="251" t="s">
        <v>286</v>
      </c>
      <c r="G127" s="41"/>
      <c r="H127" s="41"/>
      <c r="I127" s="246"/>
      <c r="J127" s="41"/>
      <c r="K127" s="41"/>
      <c r="L127" s="42"/>
      <c r="M127" s="247"/>
      <c r="N127" s="24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6" t="s">
        <v>151</v>
      </c>
      <c r="AU127" s="16" t="s">
        <v>87</v>
      </c>
    </row>
    <row r="128" spans="1:65" s="2" customFormat="1" ht="16.5" customHeight="1">
      <c r="A128" s="39"/>
      <c r="B128" s="40"/>
      <c r="C128" s="263" t="s">
        <v>87</v>
      </c>
      <c r="D128" s="263" t="s">
        <v>258</v>
      </c>
      <c r="E128" s="264" t="s">
        <v>287</v>
      </c>
      <c r="F128" s="265" t="s">
        <v>288</v>
      </c>
      <c r="G128" s="266" t="s">
        <v>143</v>
      </c>
      <c r="H128" s="267">
        <v>8</v>
      </c>
      <c r="I128" s="268"/>
      <c r="J128" s="269">
        <f>ROUND(I128*H128,2)</f>
        <v>0</v>
      </c>
      <c r="K128" s="265" t="s">
        <v>144</v>
      </c>
      <c r="L128" s="270"/>
      <c r="M128" s="271" t="s">
        <v>1</v>
      </c>
      <c r="N128" s="272" t="s">
        <v>43</v>
      </c>
      <c r="O128" s="92"/>
      <c r="P128" s="241">
        <f>O128*H128</f>
        <v>0</v>
      </c>
      <c r="Q128" s="241">
        <v>2.115</v>
      </c>
      <c r="R128" s="241">
        <f>Q128*H128</f>
        <v>16.92</v>
      </c>
      <c r="S128" s="241">
        <v>0</v>
      </c>
      <c r="T128" s="24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3" t="s">
        <v>196</v>
      </c>
      <c r="AT128" s="243" t="s">
        <v>258</v>
      </c>
      <c r="AU128" s="243" t="s">
        <v>87</v>
      </c>
      <c r="AY128" s="16" t="s">
        <v>138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85</v>
      </c>
      <c r="BK128" s="143">
        <f>ROUND(I128*H128,2)</f>
        <v>0</v>
      </c>
      <c r="BL128" s="16" t="s">
        <v>145</v>
      </c>
      <c r="BM128" s="243" t="s">
        <v>570</v>
      </c>
    </row>
    <row r="129" spans="1:47" s="2" customFormat="1" ht="12">
      <c r="A129" s="39"/>
      <c r="B129" s="40"/>
      <c r="C129" s="41"/>
      <c r="D129" s="244" t="s">
        <v>147</v>
      </c>
      <c r="E129" s="41"/>
      <c r="F129" s="245" t="s">
        <v>288</v>
      </c>
      <c r="G129" s="41"/>
      <c r="H129" s="41"/>
      <c r="I129" s="246"/>
      <c r="J129" s="41"/>
      <c r="K129" s="41"/>
      <c r="L129" s="42"/>
      <c r="M129" s="247"/>
      <c r="N129" s="24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6" t="s">
        <v>147</v>
      </c>
      <c r="AU129" s="16" t="s">
        <v>87</v>
      </c>
    </row>
    <row r="130" spans="1:63" s="12" customFormat="1" ht="22.8" customHeight="1">
      <c r="A130" s="12"/>
      <c r="B130" s="216"/>
      <c r="C130" s="217"/>
      <c r="D130" s="218" t="s">
        <v>77</v>
      </c>
      <c r="E130" s="230" t="s">
        <v>158</v>
      </c>
      <c r="F130" s="230" t="s">
        <v>436</v>
      </c>
      <c r="G130" s="217"/>
      <c r="H130" s="217"/>
      <c r="I130" s="220"/>
      <c r="J130" s="231">
        <f>BK130</f>
        <v>0</v>
      </c>
      <c r="K130" s="217"/>
      <c r="L130" s="222"/>
      <c r="M130" s="223"/>
      <c r="N130" s="224"/>
      <c r="O130" s="224"/>
      <c r="P130" s="225">
        <f>SUM(P131:P141)</f>
        <v>0</v>
      </c>
      <c r="Q130" s="224"/>
      <c r="R130" s="225">
        <f>SUM(R131:R141)</f>
        <v>17.178467228</v>
      </c>
      <c r="S130" s="224"/>
      <c r="T130" s="226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7" t="s">
        <v>85</v>
      </c>
      <c r="AT130" s="228" t="s">
        <v>77</v>
      </c>
      <c r="AU130" s="228" t="s">
        <v>85</v>
      </c>
      <c r="AY130" s="227" t="s">
        <v>138</v>
      </c>
      <c r="BK130" s="229">
        <f>SUM(BK131:BK141)</f>
        <v>0</v>
      </c>
    </row>
    <row r="131" spans="1:65" s="2" customFormat="1" ht="24.15" customHeight="1">
      <c r="A131" s="39"/>
      <c r="B131" s="40"/>
      <c r="C131" s="232" t="s">
        <v>158</v>
      </c>
      <c r="D131" s="232" t="s">
        <v>140</v>
      </c>
      <c r="E131" s="233" t="s">
        <v>437</v>
      </c>
      <c r="F131" s="234" t="s">
        <v>438</v>
      </c>
      <c r="G131" s="235" t="s">
        <v>161</v>
      </c>
      <c r="H131" s="236">
        <v>6</v>
      </c>
      <c r="I131" s="237"/>
      <c r="J131" s="238">
        <f>ROUND(I131*H131,2)</f>
        <v>0</v>
      </c>
      <c r="K131" s="234" t="s">
        <v>144</v>
      </c>
      <c r="L131" s="42"/>
      <c r="M131" s="239" t="s">
        <v>1</v>
      </c>
      <c r="N131" s="240" t="s">
        <v>43</v>
      </c>
      <c r="O131" s="92"/>
      <c r="P131" s="241">
        <f>O131*H131</f>
        <v>0</v>
      </c>
      <c r="Q131" s="241">
        <v>2.808944538</v>
      </c>
      <c r="R131" s="241">
        <f>Q131*H131</f>
        <v>16.853667228</v>
      </c>
      <c r="S131" s="241">
        <v>0</v>
      </c>
      <c r="T131" s="24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3" t="s">
        <v>145</v>
      </c>
      <c r="AT131" s="243" t="s">
        <v>140</v>
      </c>
      <c r="AU131" s="243" t="s">
        <v>87</v>
      </c>
      <c r="AY131" s="16" t="s">
        <v>138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85</v>
      </c>
      <c r="BK131" s="143">
        <f>ROUND(I131*H131,2)</f>
        <v>0</v>
      </c>
      <c r="BL131" s="16" t="s">
        <v>145</v>
      </c>
      <c r="BM131" s="243" t="s">
        <v>571</v>
      </c>
    </row>
    <row r="132" spans="1:47" s="2" customFormat="1" ht="12">
      <c r="A132" s="39"/>
      <c r="B132" s="40"/>
      <c r="C132" s="41"/>
      <c r="D132" s="244" t="s">
        <v>147</v>
      </c>
      <c r="E132" s="41"/>
      <c r="F132" s="245" t="s">
        <v>440</v>
      </c>
      <c r="G132" s="41"/>
      <c r="H132" s="41"/>
      <c r="I132" s="246"/>
      <c r="J132" s="41"/>
      <c r="K132" s="41"/>
      <c r="L132" s="42"/>
      <c r="M132" s="247"/>
      <c r="N132" s="24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6" t="s">
        <v>147</v>
      </c>
      <c r="AU132" s="16" t="s">
        <v>87</v>
      </c>
    </row>
    <row r="133" spans="1:47" s="2" customFormat="1" ht="12">
      <c r="A133" s="39"/>
      <c r="B133" s="40"/>
      <c r="C133" s="41"/>
      <c r="D133" s="249" t="s">
        <v>149</v>
      </c>
      <c r="E133" s="41"/>
      <c r="F133" s="250" t="s">
        <v>441</v>
      </c>
      <c r="G133" s="41"/>
      <c r="H133" s="41"/>
      <c r="I133" s="246"/>
      <c r="J133" s="41"/>
      <c r="K133" s="41"/>
      <c r="L133" s="42"/>
      <c r="M133" s="247"/>
      <c r="N133" s="24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149</v>
      </c>
      <c r="AU133" s="16" t="s">
        <v>87</v>
      </c>
    </row>
    <row r="134" spans="1:47" s="2" customFormat="1" ht="12">
      <c r="A134" s="39"/>
      <c r="B134" s="40"/>
      <c r="C134" s="41"/>
      <c r="D134" s="244" t="s">
        <v>151</v>
      </c>
      <c r="E134" s="41"/>
      <c r="F134" s="251" t="s">
        <v>442</v>
      </c>
      <c r="G134" s="41"/>
      <c r="H134" s="41"/>
      <c r="I134" s="246"/>
      <c r="J134" s="41"/>
      <c r="K134" s="41"/>
      <c r="L134" s="42"/>
      <c r="M134" s="247"/>
      <c r="N134" s="24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6" t="s">
        <v>151</v>
      </c>
      <c r="AU134" s="16" t="s">
        <v>87</v>
      </c>
    </row>
    <row r="135" spans="1:51" s="13" customFormat="1" ht="12">
      <c r="A135" s="13"/>
      <c r="B135" s="252"/>
      <c r="C135" s="253"/>
      <c r="D135" s="244" t="s">
        <v>180</v>
      </c>
      <c r="E135" s="254" t="s">
        <v>1</v>
      </c>
      <c r="F135" s="255" t="s">
        <v>182</v>
      </c>
      <c r="G135" s="253"/>
      <c r="H135" s="256">
        <v>6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2" t="s">
        <v>180</v>
      </c>
      <c r="AU135" s="262" t="s">
        <v>87</v>
      </c>
      <c r="AV135" s="13" t="s">
        <v>87</v>
      </c>
      <c r="AW135" s="13" t="s">
        <v>32</v>
      </c>
      <c r="AX135" s="13" t="s">
        <v>85</v>
      </c>
      <c r="AY135" s="262" t="s">
        <v>138</v>
      </c>
    </row>
    <row r="136" spans="1:65" s="2" customFormat="1" ht="21.75" customHeight="1">
      <c r="A136" s="39"/>
      <c r="B136" s="40"/>
      <c r="C136" s="232" t="s">
        <v>145</v>
      </c>
      <c r="D136" s="232" t="s">
        <v>140</v>
      </c>
      <c r="E136" s="233" t="s">
        <v>445</v>
      </c>
      <c r="F136" s="234" t="s">
        <v>446</v>
      </c>
      <c r="G136" s="235" t="s">
        <v>175</v>
      </c>
      <c r="H136" s="236">
        <v>40</v>
      </c>
      <c r="I136" s="237"/>
      <c r="J136" s="238">
        <f>ROUND(I136*H136,2)</f>
        <v>0</v>
      </c>
      <c r="K136" s="234" t="s">
        <v>144</v>
      </c>
      <c r="L136" s="42"/>
      <c r="M136" s="239" t="s">
        <v>1</v>
      </c>
      <c r="N136" s="240" t="s">
        <v>43</v>
      </c>
      <c r="O136" s="92"/>
      <c r="P136" s="241">
        <f>O136*H136</f>
        <v>0</v>
      </c>
      <c r="Q136" s="241">
        <v>0.00726</v>
      </c>
      <c r="R136" s="241">
        <f>Q136*H136</f>
        <v>0.2904</v>
      </c>
      <c r="S136" s="241">
        <v>0</v>
      </c>
      <c r="T136" s="242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3" t="s">
        <v>145</v>
      </c>
      <c r="AT136" s="243" t="s">
        <v>140</v>
      </c>
      <c r="AU136" s="243" t="s">
        <v>87</v>
      </c>
      <c r="AY136" s="16" t="s">
        <v>138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85</v>
      </c>
      <c r="BK136" s="143">
        <f>ROUND(I136*H136,2)</f>
        <v>0</v>
      </c>
      <c r="BL136" s="16" t="s">
        <v>145</v>
      </c>
      <c r="BM136" s="243" t="s">
        <v>572</v>
      </c>
    </row>
    <row r="137" spans="1:47" s="2" customFormat="1" ht="12">
      <c r="A137" s="39"/>
      <c r="B137" s="40"/>
      <c r="C137" s="41"/>
      <c r="D137" s="244" t="s">
        <v>147</v>
      </c>
      <c r="E137" s="41"/>
      <c r="F137" s="245" t="s">
        <v>448</v>
      </c>
      <c r="G137" s="41"/>
      <c r="H137" s="41"/>
      <c r="I137" s="246"/>
      <c r="J137" s="41"/>
      <c r="K137" s="41"/>
      <c r="L137" s="42"/>
      <c r="M137" s="247"/>
      <c r="N137" s="24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147</v>
      </c>
      <c r="AU137" s="16" t="s">
        <v>87</v>
      </c>
    </row>
    <row r="138" spans="1:47" s="2" customFormat="1" ht="12">
      <c r="A138" s="39"/>
      <c r="B138" s="40"/>
      <c r="C138" s="41"/>
      <c r="D138" s="249" t="s">
        <v>149</v>
      </c>
      <c r="E138" s="41"/>
      <c r="F138" s="250" t="s">
        <v>449</v>
      </c>
      <c r="G138" s="41"/>
      <c r="H138" s="41"/>
      <c r="I138" s="246"/>
      <c r="J138" s="41"/>
      <c r="K138" s="41"/>
      <c r="L138" s="42"/>
      <c r="M138" s="247"/>
      <c r="N138" s="24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6" t="s">
        <v>149</v>
      </c>
      <c r="AU138" s="16" t="s">
        <v>87</v>
      </c>
    </row>
    <row r="139" spans="1:65" s="2" customFormat="1" ht="21.75" customHeight="1">
      <c r="A139" s="39"/>
      <c r="B139" s="40"/>
      <c r="C139" s="232" t="s">
        <v>172</v>
      </c>
      <c r="D139" s="232" t="s">
        <v>140</v>
      </c>
      <c r="E139" s="233" t="s">
        <v>452</v>
      </c>
      <c r="F139" s="234" t="s">
        <v>453</v>
      </c>
      <c r="G139" s="235" t="s">
        <v>175</v>
      </c>
      <c r="H139" s="236">
        <v>40</v>
      </c>
      <c r="I139" s="237"/>
      <c r="J139" s="238">
        <f>ROUND(I139*H139,2)</f>
        <v>0</v>
      </c>
      <c r="K139" s="234" t="s">
        <v>144</v>
      </c>
      <c r="L139" s="42"/>
      <c r="M139" s="239" t="s">
        <v>1</v>
      </c>
      <c r="N139" s="240" t="s">
        <v>43</v>
      </c>
      <c r="O139" s="92"/>
      <c r="P139" s="241">
        <f>O139*H139</f>
        <v>0</v>
      </c>
      <c r="Q139" s="241">
        <v>0.00086</v>
      </c>
      <c r="R139" s="241">
        <f>Q139*H139</f>
        <v>0.0344</v>
      </c>
      <c r="S139" s="241">
        <v>0</v>
      </c>
      <c r="T139" s="24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3" t="s">
        <v>145</v>
      </c>
      <c r="AT139" s="243" t="s">
        <v>140</v>
      </c>
      <c r="AU139" s="243" t="s">
        <v>87</v>
      </c>
      <c r="AY139" s="16" t="s">
        <v>138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85</v>
      </c>
      <c r="BK139" s="143">
        <f>ROUND(I139*H139,2)</f>
        <v>0</v>
      </c>
      <c r="BL139" s="16" t="s">
        <v>145</v>
      </c>
      <c r="BM139" s="243" t="s">
        <v>573</v>
      </c>
    </row>
    <row r="140" spans="1:47" s="2" customFormat="1" ht="12">
      <c r="A140" s="39"/>
      <c r="B140" s="40"/>
      <c r="C140" s="41"/>
      <c r="D140" s="244" t="s">
        <v>147</v>
      </c>
      <c r="E140" s="41"/>
      <c r="F140" s="245" t="s">
        <v>455</v>
      </c>
      <c r="G140" s="41"/>
      <c r="H140" s="41"/>
      <c r="I140" s="246"/>
      <c r="J140" s="41"/>
      <c r="K140" s="41"/>
      <c r="L140" s="42"/>
      <c r="M140" s="247"/>
      <c r="N140" s="24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6" t="s">
        <v>147</v>
      </c>
      <c r="AU140" s="16" t="s">
        <v>87</v>
      </c>
    </row>
    <row r="141" spans="1:47" s="2" customFormat="1" ht="12">
      <c r="A141" s="39"/>
      <c r="B141" s="40"/>
      <c r="C141" s="41"/>
      <c r="D141" s="249" t="s">
        <v>149</v>
      </c>
      <c r="E141" s="41"/>
      <c r="F141" s="250" t="s">
        <v>456</v>
      </c>
      <c r="G141" s="41"/>
      <c r="H141" s="41"/>
      <c r="I141" s="246"/>
      <c r="J141" s="41"/>
      <c r="K141" s="41"/>
      <c r="L141" s="42"/>
      <c r="M141" s="247"/>
      <c r="N141" s="24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149</v>
      </c>
      <c r="AU141" s="16" t="s">
        <v>87</v>
      </c>
    </row>
    <row r="142" spans="1:63" s="12" customFormat="1" ht="22.8" customHeight="1">
      <c r="A142" s="12"/>
      <c r="B142" s="216"/>
      <c r="C142" s="217"/>
      <c r="D142" s="218" t="s">
        <v>77</v>
      </c>
      <c r="E142" s="230" t="s">
        <v>145</v>
      </c>
      <c r="F142" s="230" t="s">
        <v>290</v>
      </c>
      <c r="G142" s="217"/>
      <c r="H142" s="217"/>
      <c r="I142" s="220"/>
      <c r="J142" s="231">
        <f>BK142</f>
        <v>0</v>
      </c>
      <c r="K142" s="217"/>
      <c r="L142" s="222"/>
      <c r="M142" s="223"/>
      <c r="N142" s="224"/>
      <c r="O142" s="224"/>
      <c r="P142" s="225">
        <f>SUM(P143:P150)</f>
        <v>0</v>
      </c>
      <c r="Q142" s="224"/>
      <c r="R142" s="225">
        <f>SUM(R143:R150)</f>
        <v>25.9101456</v>
      </c>
      <c r="S142" s="224"/>
      <c r="T142" s="226">
        <f>SUM(T143:T150)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7" t="s">
        <v>85</v>
      </c>
      <c r="AT142" s="228" t="s">
        <v>77</v>
      </c>
      <c r="AU142" s="228" t="s">
        <v>85</v>
      </c>
      <c r="AY142" s="227" t="s">
        <v>138</v>
      </c>
      <c r="BK142" s="229">
        <f>SUM(BK143:BK150)</f>
        <v>0</v>
      </c>
    </row>
    <row r="143" spans="1:65" s="2" customFormat="1" ht="24.15" customHeight="1">
      <c r="A143" s="39"/>
      <c r="B143" s="40"/>
      <c r="C143" s="232" t="s">
        <v>182</v>
      </c>
      <c r="D143" s="232" t="s">
        <v>140</v>
      </c>
      <c r="E143" s="233" t="s">
        <v>574</v>
      </c>
      <c r="F143" s="234" t="s">
        <v>575</v>
      </c>
      <c r="G143" s="235" t="s">
        <v>175</v>
      </c>
      <c r="H143" s="236">
        <v>40</v>
      </c>
      <c r="I143" s="237"/>
      <c r="J143" s="238">
        <f>ROUND(I143*H143,2)</f>
        <v>0</v>
      </c>
      <c r="K143" s="234" t="s">
        <v>144</v>
      </c>
      <c r="L143" s="42"/>
      <c r="M143" s="239" t="s">
        <v>1</v>
      </c>
      <c r="N143" s="240" t="s">
        <v>43</v>
      </c>
      <c r="O143" s="92"/>
      <c r="P143" s="241">
        <f>O143*H143</f>
        <v>0</v>
      </c>
      <c r="Q143" s="241">
        <v>0.245329</v>
      </c>
      <c r="R143" s="241">
        <f>Q143*H143</f>
        <v>9.81316</v>
      </c>
      <c r="S143" s="241">
        <v>0</v>
      </c>
      <c r="T143" s="242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3" t="s">
        <v>145</v>
      </c>
      <c r="AT143" s="243" t="s">
        <v>140</v>
      </c>
      <c r="AU143" s="243" t="s">
        <v>87</v>
      </c>
      <c r="AY143" s="16" t="s">
        <v>138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85</v>
      </c>
      <c r="BK143" s="143">
        <f>ROUND(I143*H143,2)</f>
        <v>0</v>
      </c>
      <c r="BL143" s="16" t="s">
        <v>145</v>
      </c>
      <c r="BM143" s="243" t="s">
        <v>576</v>
      </c>
    </row>
    <row r="144" spans="1:47" s="2" customFormat="1" ht="12">
      <c r="A144" s="39"/>
      <c r="B144" s="40"/>
      <c r="C144" s="41"/>
      <c r="D144" s="244" t="s">
        <v>147</v>
      </c>
      <c r="E144" s="41"/>
      <c r="F144" s="245" t="s">
        <v>577</v>
      </c>
      <c r="G144" s="41"/>
      <c r="H144" s="41"/>
      <c r="I144" s="246"/>
      <c r="J144" s="41"/>
      <c r="K144" s="41"/>
      <c r="L144" s="42"/>
      <c r="M144" s="247"/>
      <c r="N144" s="24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6" t="s">
        <v>147</v>
      </c>
      <c r="AU144" s="16" t="s">
        <v>87</v>
      </c>
    </row>
    <row r="145" spans="1:47" s="2" customFormat="1" ht="12">
      <c r="A145" s="39"/>
      <c r="B145" s="40"/>
      <c r="C145" s="41"/>
      <c r="D145" s="249" t="s">
        <v>149</v>
      </c>
      <c r="E145" s="41"/>
      <c r="F145" s="250" t="s">
        <v>578</v>
      </c>
      <c r="G145" s="41"/>
      <c r="H145" s="41"/>
      <c r="I145" s="246"/>
      <c r="J145" s="41"/>
      <c r="K145" s="41"/>
      <c r="L145" s="42"/>
      <c r="M145" s="247"/>
      <c r="N145" s="24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6" t="s">
        <v>149</v>
      </c>
      <c r="AU145" s="16" t="s">
        <v>87</v>
      </c>
    </row>
    <row r="146" spans="1:47" s="2" customFormat="1" ht="12">
      <c r="A146" s="39"/>
      <c r="B146" s="40"/>
      <c r="C146" s="41"/>
      <c r="D146" s="244" t="s">
        <v>151</v>
      </c>
      <c r="E146" s="41"/>
      <c r="F146" s="251" t="s">
        <v>579</v>
      </c>
      <c r="G146" s="41"/>
      <c r="H146" s="41"/>
      <c r="I146" s="246"/>
      <c r="J146" s="41"/>
      <c r="K146" s="41"/>
      <c r="L146" s="42"/>
      <c r="M146" s="247"/>
      <c r="N146" s="24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6" t="s">
        <v>151</v>
      </c>
      <c r="AU146" s="16" t="s">
        <v>87</v>
      </c>
    </row>
    <row r="147" spans="1:65" s="2" customFormat="1" ht="33" customHeight="1">
      <c r="A147" s="39"/>
      <c r="B147" s="40"/>
      <c r="C147" s="232" t="s">
        <v>189</v>
      </c>
      <c r="D147" s="232" t="s">
        <v>140</v>
      </c>
      <c r="E147" s="233" t="s">
        <v>580</v>
      </c>
      <c r="F147" s="234" t="s">
        <v>581</v>
      </c>
      <c r="G147" s="235" t="s">
        <v>175</v>
      </c>
      <c r="H147" s="236">
        <v>40</v>
      </c>
      <c r="I147" s="237"/>
      <c r="J147" s="238">
        <f>ROUND(I147*H147,2)</f>
        <v>0</v>
      </c>
      <c r="K147" s="234" t="s">
        <v>144</v>
      </c>
      <c r="L147" s="42"/>
      <c r="M147" s="239" t="s">
        <v>1</v>
      </c>
      <c r="N147" s="240" t="s">
        <v>43</v>
      </c>
      <c r="O147" s="92"/>
      <c r="P147" s="241">
        <f>O147*H147</f>
        <v>0</v>
      </c>
      <c r="Q147" s="241">
        <v>0.40242464</v>
      </c>
      <c r="R147" s="241">
        <f>Q147*H147</f>
        <v>16.0969856</v>
      </c>
      <c r="S147" s="241">
        <v>0</v>
      </c>
      <c r="T147" s="242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3" t="s">
        <v>145</v>
      </c>
      <c r="AT147" s="243" t="s">
        <v>140</v>
      </c>
      <c r="AU147" s="243" t="s">
        <v>87</v>
      </c>
      <c r="AY147" s="16" t="s">
        <v>138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85</v>
      </c>
      <c r="BK147" s="143">
        <f>ROUND(I147*H147,2)</f>
        <v>0</v>
      </c>
      <c r="BL147" s="16" t="s">
        <v>145</v>
      </c>
      <c r="BM147" s="243" t="s">
        <v>582</v>
      </c>
    </row>
    <row r="148" spans="1:47" s="2" customFormat="1" ht="12">
      <c r="A148" s="39"/>
      <c r="B148" s="40"/>
      <c r="C148" s="41"/>
      <c r="D148" s="244" t="s">
        <v>147</v>
      </c>
      <c r="E148" s="41"/>
      <c r="F148" s="245" t="s">
        <v>583</v>
      </c>
      <c r="G148" s="41"/>
      <c r="H148" s="41"/>
      <c r="I148" s="246"/>
      <c r="J148" s="41"/>
      <c r="K148" s="41"/>
      <c r="L148" s="42"/>
      <c r="M148" s="247"/>
      <c r="N148" s="24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6" t="s">
        <v>147</v>
      </c>
      <c r="AU148" s="16" t="s">
        <v>87</v>
      </c>
    </row>
    <row r="149" spans="1:47" s="2" customFormat="1" ht="12">
      <c r="A149" s="39"/>
      <c r="B149" s="40"/>
      <c r="C149" s="41"/>
      <c r="D149" s="249" t="s">
        <v>149</v>
      </c>
      <c r="E149" s="41"/>
      <c r="F149" s="250" t="s">
        <v>584</v>
      </c>
      <c r="G149" s="41"/>
      <c r="H149" s="41"/>
      <c r="I149" s="246"/>
      <c r="J149" s="41"/>
      <c r="K149" s="41"/>
      <c r="L149" s="42"/>
      <c r="M149" s="247"/>
      <c r="N149" s="24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6" t="s">
        <v>149</v>
      </c>
      <c r="AU149" s="16" t="s">
        <v>87</v>
      </c>
    </row>
    <row r="150" spans="1:47" s="2" customFormat="1" ht="12">
      <c r="A150" s="39"/>
      <c r="B150" s="40"/>
      <c r="C150" s="41"/>
      <c r="D150" s="244" t="s">
        <v>151</v>
      </c>
      <c r="E150" s="41"/>
      <c r="F150" s="251" t="s">
        <v>585</v>
      </c>
      <c r="G150" s="41"/>
      <c r="H150" s="41"/>
      <c r="I150" s="246"/>
      <c r="J150" s="41"/>
      <c r="K150" s="41"/>
      <c r="L150" s="42"/>
      <c r="M150" s="247"/>
      <c r="N150" s="24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6" t="s">
        <v>151</v>
      </c>
      <c r="AU150" s="16" t="s">
        <v>87</v>
      </c>
    </row>
    <row r="151" spans="1:63" s="12" customFormat="1" ht="22.8" customHeight="1">
      <c r="A151" s="12"/>
      <c r="B151" s="216"/>
      <c r="C151" s="217"/>
      <c r="D151" s="218" t="s">
        <v>77</v>
      </c>
      <c r="E151" s="230" t="s">
        <v>328</v>
      </c>
      <c r="F151" s="230" t="s">
        <v>329</v>
      </c>
      <c r="G151" s="217"/>
      <c r="H151" s="217"/>
      <c r="I151" s="220"/>
      <c r="J151" s="231">
        <f>BK151</f>
        <v>0</v>
      </c>
      <c r="K151" s="217"/>
      <c r="L151" s="222"/>
      <c r="M151" s="223"/>
      <c r="N151" s="224"/>
      <c r="O151" s="224"/>
      <c r="P151" s="225">
        <f>SUM(P152:P155)</f>
        <v>0</v>
      </c>
      <c r="Q151" s="224"/>
      <c r="R151" s="225">
        <f>SUM(R152:R155)</f>
        <v>0</v>
      </c>
      <c r="S151" s="224"/>
      <c r="T151" s="226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7" t="s">
        <v>85</v>
      </c>
      <c r="AT151" s="228" t="s">
        <v>77</v>
      </c>
      <c r="AU151" s="228" t="s">
        <v>85</v>
      </c>
      <c r="AY151" s="227" t="s">
        <v>138</v>
      </c>
      <c r="BK151" s="229">
        <f>SUM(BK152:BK155)</f>
        <v>0</v>
      </c>
    </row>
    <row r="152" spans="1:65" s="2" customFormat="1" ht="16.5" customHeight="1">
      <c r="A152" s="39"/>
      <c r="B152" s="40"/>
      <c r="C152" s="232" t="s">
        <v>196</v>
      </c>
      <c r="D152" s="232" t="s">
        <v>140</v>
      </c>
      <c r="E152" s="233" t="s">
        <v>331</v>
      </c>
      <c r="F152" s="234" t="s">
        <v>332</v>
      </c>
      <c r="G152" s="235" t="s">
        <v>333</v>
      </c>
      <c r="H152" s="236">
        <v>65.193</v>
      </c>
      <c r="I152" s="237"/>
      <c r="J152" s="238">
        <f>ROUND(I152*H152,2)</f>
        <v>0</v>
      </c>
      <c r="K152" s="234" t="s">
        <v>144</v>
      </c>
      <c r="L152" s="42"/>
      <c r="M152" s="239" t="s">
        <v>1</v>
      </c>
      <c r="N152" s="240" t="s">
        <v>43</v>
      </c>
      <c r="O152" s="92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3" t="s">
        <v>145</v>
      </c>
      <c r="AT152" s="243" t="s">
        <v>140</v>
      </c>
      <c r="AU152" s="243" t="s">
        <v>87</v>
      </c>
      <c r="AY152" s="16" t="s">
        <v>138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6" t="s">
        <v>85</v>
      </c>
      <c r="BK152" s="143">
        <f>ROUND(I152*H152,2)</f>
        <v>0</v>
      </c>
      <c r="BL152" s="16" t="s">
        <v>145</v>
      </c>
      <c r="BM152" s="243" t="s">
        <v>586</v>
      </c>
    </row>
    <row r="153" spans="1:47" s="2" customFormat="1" ht="12">
      <c r="A153" s="39"/>
      <c r="B153" s="40"/>
      <c r="C153" s="41"/>
      <c r="D153" s="244" t="s">
        <v>147</v>
      </c>
      <c r="E153" s="41"/>
      <c r="F153" s="245" t="s">
        <v>335</v>
      </c>
      <c r="G153" s="41"/>
      <c r="H153" s="41"/>
      <c r="I153" s="246"/>
      <c r="J153" s="41"/>
      <c r="K153" s="41"/>
      <c r="L153" s="42"/>
      <c r="M153" s="247"/>
      <c r="N153" s="24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6" t="s">
        <v>147</v>
      </c>
      <c r="AU153" s="16" t="s">
        <v>87</v>
      </c>
    </row>
    <row r="154" spans="1:47" s="2" customFormat="1" ht="12">
      <c r="A154" s="39"/>
      <c r="B154" s="40"/>
      <c r="C154" s="41"/>
      <c r="D154" s="249" t="s">
        <v>149</v>
      </c>
      <c r="E154" s="41"/>
      <c r="F154" s="250" t="s">
        <v>336</v>
      </c>
      <c r="G154" s="41"/>
      <c r="H154" s="41"/>
      <c r="I154" s="246"/>
      <c r="J154" s="41"/>
      <c r="K154" s="41"/>
      <c r="L154" s="42"/>
      <c r="M154" s="247"/>
      <c r="N154" s="24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149</v>
      </c>
      <c r="AU154" s="16" t="s">
        <v>87</v>
      </c>
    </row>
    <row r="155" spans="1:47" s="2" customFormat="1" ht="12">
      <c r="A155" s="39"/>
      <c r="B155" s="40"/>
      <c r="C155" s="41"/>
      <c r="D155" s="244" t="s">
        <v>151</v>
      </c>
      <c r="E155" s="41"/>
      <c r="F155" s="251" t="s">
        <v>337</v>
      </c>
      <c r="G155" s="41"/>
      <c r="H155" s="41"/>
      <c r="I155" s="246"/>
      <c r="J155" s="41"/>
      <c r="K155" s="41"/>
      <c r="L155" s="42"/>
      <c r="M155" s="273"/>
      <c r="N155" s="274"/>
      <c r="O155" s="275"/>
      <c r="P155" s="275"/>
      <c r="Q155" s="275"/>
      <c r="R155" s="275"/>
      <c r="S155" s="275"/>
      <c r="T155" s="27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6" t="s">
        <v>151</v>
      </c>
      <c r="AU155" s="16" t="s">
        <v>87</v>
      </c>
    </row>
    <row r="156" spans="1:31" s="2" customFormat="1" ht="6.95" customHeight="1">
      <c r="A156" s="39"/>
      <c r="B156" s="67"/>
      <c r="C156" s="68"/>
      <c r="D156" s="68"/>
      <c r="E156" s="68"/>
      <c r="F156" s="68"/>
      <c r="G156" s="68"/>
      <c r="H156" s="68"/>
      <c r="I156" s="68"/>
      <c r="J156" s="68"/>
      <c r="K156" s="68"/>
      <c r="L156" s="42"/>
      <c r="M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</sheetData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1_02/291211111"/>
    <hyperlink ref="F133" r:id="rId2" display="https://podminky.urs.cz/item/CS_URS_2021_02/321321116"/>
    <hyperlink ref="F138" r:id="rId3" display="https://podminky.urs.cz/item/CS_URS_2021_02/321351010"/>
    <hyperlink ref="F141" r:id="rId4" display="https://podminky.urs.cz/item/CS_URS_2021_02/321352010"/>
    <hyperlink ref="F145" r:id="rId5" display="https://podminky.urs.cz/item/CS_URS_2021_02/451313511"/>
    <hyperlink ref="F149" r:id="rId6" display="https://podminky.urs.cz/item/CS_URS_2021_02/465513228"/>
    <hyperlink ref="F154" r:id="rId7" display="https://podminky.urs.cz/item/CS_URS_2021_02/998332011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9"/>
      <c r="AT3" s="16" t="s">
        <v>87</v>
      </c>
    </row>
    <row r="4" spans="2:46" s="1" customFormat="1" ht="24.95" customHeight="1">
      <c r="B4" s="19"/>
      <c r="D4" s="153" t="s">
        <v>109</v>
      </c>
      <c r="L4" s="19"/>
      <c r="M4" s="15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5" t="s">
        <v>16</v>
      </c>
      <c r="L6" s="19"/>
    </row>
    <row r="7" spans="2:12" s="1" customFormat="1" ht="16.5" customHeight="1">
      <c r="B7" s="19"/>
      <c r="E7" s="156" t="str">
        <f>'Rekapitulace stavby'!K6</f>
        <v>Rekonstrukce rybníka Velký Posměch</v>
      </c>
      <c r="F7" s="155"/>
      <c r="G7" s="155"/>
      <c r="H7" s="155"/>
      <c r="L7" s="19"/>
    </row>
    <row r="8" spans="1:31" s="2" customFormat="1" ht="12" customHeight="1">
      <c r="A8" s="39"/>
      <c r="B8" s="42"/>
      <c r="C8" s="39"/>
      <c r="D8" s="155" t="s">
        <v>110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7" t="s">
        <v>587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5" t="s">
        <v>18</v>
      </c>
      <c r="E11" s="39"/>
      <c r="F11" s="158" t="s">
        <v>1</v>
      </c>
      <c r="G11" s="39"/>
      <c r="H11" s="39"/>
      <c r="I11" s="155" t="s">
        <v>19</v>
      </c>
      <c r="J11" s="15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5" t="s">
        <v>20</v>
      </c>
      <c r="E12" s="39"/>
      <c r="F12" s="158" t="s">
        <v>21</v>
      </c>
      <c r="G12" s="39"/>
      <c r="H12" s="39"/>
      <c r="I12" s="155" t="s">
        <v>22</v>
      </c>
      <c r="J12" s="159" t="str">
        <f>'Rekapitulace stavby'!AN8</f>
        <v>15. 1. 2021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5" t="s">
        <v>24</v>
      </c>
      <c r="E14" s="39"/>
      <c r="F14" s="39"/>
      <c r="G14" s="39"/>
      <c r="H14" s="39"/>
      <c r="I14" s="155" t="s">
        <v>25</v>
      </c>
      <c r="J14" s="15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8" t="s">
        <v>26</v>
      </c>
      <c r="F15" s="39"/>
      <c r="G15" s="39"/>
      <c r="H15" s="39"/>
      <c r="I15" s="155" t="s">
        <v>27</v>
      </c>
      <c r="J15" s="15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5" t="s">
        <v>28</v>
      </c>
      <c r="E17" s="39"/>
      <c r="F17" s="39"/>
      <c r="G17" s="39"/>
      <c r="H17" s="39"/>
      <c r="I17" s="155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8"/>
      <c r="G18" s="158"/>
      <c r="H18" s="158"/>
      <c r="I18" s="155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5" t="s">
        <v>30</v>
      </c>
      <c r="E20" s="39"/>
      <c r="F20" s="39"/>
      <c r="G20" s="39"/>
      <c r="H20" s="39"/>
      <c r="I20" s="155" t="s">
        <v>25</v>
      </c>
      <c r="J20" s="158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8" t="str">
        <f>IF('Rekapitulace stavby'!E17="","",'Rekapitulace stavby'!E17)</f>
        <v xml:space="preserve"> </v>
      </c>
      <c r="F21" s="39"/>
      <c r="G21" s="39"/>
      <c r="H21" s="39"/>
      <c r="I21" s="155" t="s">
        <v>27</v>
      </c>
      <c r="J21" s="158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5" t="s">
        <v>33</v>
      </c>
      <c r="E23" s="39"/>
      <c r="F23" s="39"/>
      <c r="G23" s="39"/>
      <c r="H23" s="39"/>
      <c r="I23" s="155" t="s">
        <v>25</v>
      </c>
      <c r="J23" s="158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8" t="s">
        <v>34</v>
      </c>
      <c r="F24" s="39"/>
      <c r="G24" s="39"/>
      <c r="H24" s="39"/>
      <c r="I24" s="155" t="s">
        <v>27</v>
      </c>
      <c r="J24" s="158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5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0"/>
      <c r="J27" s="160"/>
      <c r="K27" s="160"/>
      <c r="L27" s="163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4"/>
      <c r="E29" s="164"/>
      <c r="F29" s="164"/>
      <c r="G29" s="164"/>
      <c r="H29" s="164"/>
      <c r="I29" s="164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2"/>
      <c r="C30" s="39"/>
      <c r="D30" s="165" t="s">
        <v>38</v>
      </c>
      <c r="E30" s="39"/>
      <c r="F30" s="39"/>
      <c r="G30" s="39"/>
      <c r="H30" s="39"/>
      <c r="I30" s="39"/>
      <c r="J30" s="166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2"/>
      <c r="C31" s="39"/>
      <c r="D31" s="164"/>
      <c r="E31" s="164"/>
      <c r="F31" s="164"/>
      <c r="G31" s="164"/>
      <c r="H31" s="164"/>
      <c r="I31" s="164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2"/>
      <c r="C32" s="39"/>
      <c r="D32" s="39"/>
      <c r="E32" s="39"/>
      <c r="F32" s="167" t="s">
        <v>40</v>
      </c>
      <c r="G32" s="39"/>
      <c r="H32" s="39"/>
      <c r="I32" s="167" t="s">
        <v>39</v>
      </c>
      <c r="J32" s="167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2"/>
      <c r="C33" s="39"/>
      <c r="D33" s="168" t="s">
        <v>42</v>
      </c>
      <c r="E33" s="155" t="s">
        <v>43</v>
      </c>
      <c r="F33" s="169">
        <f>ROUND((SUM(BE118:BE130)),2)</f>
        <v>0</v>
      </c>
      <c r="G33" s="39"/>
      <c r="H33" s="39"/>
      <c r="I33" s="170">
        <v>0.21</v>
      </c>
      <c r="J33" s="169">
        <f>ROUND(((SUM(BE118:BE130))*I33),2)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155" t="s">
        <v>44</v>
      </c>
      <c r="F34" s="169">
        <f>ROUND((SUM(BF118:BF130)),2)</f>
        <v>0</v>
      </c>
      <c r="G34" s="39"/>
      <c r="H34" s="39"/>
      <c r="I34" s="170">
        <v>0.15</v>
      </c>
      <c r="J34" s="169">
        <f>ROUND(((SUM(BF118:BF130))*I34),2)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2"/>
      <c r="C35" s="39"/>
      <c r="D35" s="39"/>
      <c r="E35" s="155" t="s">
        <v>45</v>
      </c>
      <c r="F35" s="169">
        <f>ROUND((SUM(BG118:BG130)),2)</f>
        <v>0</v>
      </c>
      <c r="G35" s="39"/>
      <c r="H35" s="39"/>
      <c r="I35" s="170">
        <v>0.21</v>
      </c>
      <c r="J35" s="16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2"/>
      <c r="C36" s="39"/>
      <c r="D36" s="39"/>
      <c r="E36" s="155" t="s">
        <v>46</v>
      </c>
      <c r="F36" s="169">
        <f>ROUND((SUM(BH118:BH130)),2)</f>
        <v>0</v>
      </c>
      <c r="G36" s="39"/>
      <c r="H36" s="39"/>
      <c r="I36" s="170">
        <v>0.15</v>
      </c>
      <c r="J36" s="169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5" t="s">
        <v>47</v>
      </c>
      <c r="F37" s="169">
        <f>ROUND((SUM(BI118:BI130)),2)</f>
        <v>0</v>
      </c>
      <c r="G37" s="39"/>
      <c r="H37" s="39"/>
      <c r="I37" s="170">
        <v>0</v>
      </c>
      <c r="J37" s="16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2"/>
      <c r="C39" s="171"/>
      <c r="D39" s="172" t="s">
        <v>48</v>
      </c>
      <c r="E39" s="173"/>
      <c r="F39" s="173"/>
      <c r="G39" s="174" t="s">
        <v>49</v>
      </c>
      <c r="H39" s="175" t="s">
        <v>50</v>
      </c>
      <c r="I39" s="173"/>
      <c r="J39" s="176">
        <f>SUM(J30:J37)</f>
        <v>0</v>
      </c>
      <c r="K39" s="177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78" t="s">
        <v>51</v>
      </c>
      <c r="E50" s="179"/>
      <c r="F50" s="179"/>
      <c r="G50" s="178" t="s">
        <v>52</v>
      </c>
      <c r="H50" s="179"/>
      <c r="I50" s="179"/>
      <c r="J50" s="179"/>
      <c r="K50" s="179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0" t="s">
        <v>53</v>
      </c>
      <c r="E61" s="181"/>
      <c r="F61" s="182" t="s">
        <v>54</v>
      </c>
      <c r="G61" s="180" t="s">
        <v>53</v>
      </c>
      <c r="H61" s="181"/>
      <c r="I61" s="181"/>
      <c r="J61" s="183" t="s">
        <v>54</v>
      </c>
      <c r="K61" s="18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78" t="s">
        <v>55</v>
      </c>
      <c r="E65" s="184"/>
      <c r="F65" s="184"/>
      <c r="G65" s="178" t="s">
        <v>56</v>
      </c>
      <c r="H65" s="184"/>
      <c r="I65" s="184"/>
      <c r="J65" s="184"/>
      <c r="K65" s="18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0" t="s">
        <v>53</v>
      </c>
      <c r="E76" s="181"/>
      <c r="F76" s="182" t="s">
        <v>54</v>
      </c>
      <c r="G76" s="180" t="s">
        <v>53</v>
      </c>
      <c r="H76" s="181"/>
      <c r="I76" s="181"/>
      <c r="J76" s="183" t="s">
        <v>54</v>
      </c>
      <c r="K76" s="18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2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89" t="str">
        <f>E7</f>
        <v>Rekonstrukce rybníka Velký Posměch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1" t="s">
        <v>110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SO-05 -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1" t="s">
        <v>20</v>
      </c>
      <c r="D89" s="41"/>
      <c r="E89" s="41"/>
      <c r="F89" s="26" t="str">
        <f>F12</f>
        <v>Žďár nad Sázavou</v>
      </c>
      <c r="G89" s="41"/>
      <c r="H89" s="41"/>
      <c r="I89" s="31" t="s">
        <v>22</v>
      </c>
      <c r="J89" s="80" t="str">
        <f>IF(J12="","",J12)</f>
        <v>15. 1. 2021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1" t="s">
        <v>24</v>
      </c>
      <c r="D91" s="41"/>
      <c r="E91" s="41"/>
      <c r="F91" s="26" t="str">
        <f>E15</f>
        <v>Město Žďár nad Sázavou</v>
      </c>
      <c r="G91" s="41"/>
      <c r="H91" s="41"/>
      <c r="I91" s="31" t="s">
        <v>30</v>
      </c>
      <c r="J91" s="35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 hidden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31" t="s">
        <v>33</v>
      </c>
      <c r="J92" s="35" t="str">
        <f>E24</f>
        <v>AGROPROJEKT PSO,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90" t="s">
        <v>113</v>
      </c>
      <c r="D94" s="149"/>
      <c r="E94" s="149"/>
      <c r="F94" s="149"/>
      <c r="G94" s="149"/>
      <c r="H94" s="149"/>
      <c r="I94" s="149"/>
      <c r="J94" s="191" t="s">
        <v>114</v>
      </c>
      <c r="K94" s="14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92" t="s">
        <v>115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116</v>
      </c>
    </row>
    <row r="97" spans="1:31" s="9" customFormat="1" ht="24.95" customHeight="1" hidden="1">
      <c r="A97" s="9"/>
      <c r="B97" s="193"/>
      <c r="C97" s="194"/>
      <c r="D97" s="195" t="s">
        <v>588</v>
      </c>
      <c r="E97" s="196"/>
      <c r="F97" s="196"/>
      <c r="G97" s="196"/>
      <c r="H97" s="196"/>
      <c r="I97" s="196"/>
      <c r="J97" s="197">
        <f>J119</f>
        <v>0</v>
      </c>
      <c r="K97" s="194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9"/>
      <c r="C98" s="200"/>
      <c r="D98" s="201" t="s">
        <v>589</v>
      </c>
      <c r="E98" s="202"/>
      <c r="F98" s="202"/>
      <c r="G98" s="202"/>
      <c r="H98" s="202"/>
      <c r="I98" s="202"/>
      <c r="J98" s="203">
        <f>J120</f>
        <v>0</v>
      </c>
      <c r="K98" s="200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 hidden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ht="12" hidden="1"/>
    <row r="102" ht="12" hidden="1"/>
    <row r="103" ht="12" hidden="1"/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2" t="s">
        <v>123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1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89" t="str">
        <f>E7</f>
        <v>Rekonstrukce rybníka Velký Posměch</v>
      </c>
      <c r="F108" s="31"/>
      <c r="G108" s="31"/>
      <c r="H108" s="3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1" t="s">
        <v>110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SO-05 - Vedlejší rozpočtové náklady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1" t="s">
        <v>20</v>
      </c>
      <c r="D112" s="41"/>
      <c r="E112" s="41"/>
      <c r="F112" s="26" t="str">
        <f>F12</f>
        <v>Žďár nad Sázavou</v>
      </c>
      <c r="G112" s="41"/>
      <c r="H112" s="41"/>
      <c r="I112" s="31" t="s">
        <v>22</v>
      </c>
      <c r="J112" s="80" t="str">
        <f>IF(J12="","",J12)</f>
        <v>15. 1. 2021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1" t="s">
        <v>24</v>
      </c>
      <c r="D114" s="41"/>
      <c r="E114" s="41"/>
      <c r="F114" s="26" t="str">
        <f>E15</f>
        <v>Město Žďár nad Sázavou</v>
      </c>
      <c r="G114" s="41"/>
      <c r="H114" s="41"/>
      <c r="I114" s="31" t="s">
        <v>30</v>
      </c>
      <c r="J114" s="35" t="str">
        <f>E21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1" t="s">
        <v>28</v>
      </c>
      <c r="D115" s="41"/>
      <c r="E115" s="41"/>
      <c r="F115" s="26" t="str">
        <f>IF(E18="","",E18)</f>
        <v>Vyplň údaj</v>
      </c>
      <c r="G115" s="41"/>
      <c r="H115" s="41"/>
      <c r="I115" s="31" t="s">
        <v>33</v>
      </c>
      <c r="J115" s="35" t="str">
        <f>E24</f>
        <v>AGROPROJEKT PSO, s.r.o.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205"/>
      <c r="B117" s="206"/>
      <c r="C117" s="207" t="s">
        <v>124</v>
      </c>
      <c r="D117" s="208" t="s">
        <v>63</v>
      </c>
      <c r="E117" s="208" t="s">
        <v>59</v>
      </c>
      <c r="F117" s="208" t="s">
        <v>60</v>
      </c>
      <c r="G117" s="208" t="s">
        <v>125</v>
      </c>
      <c r="H117" s="208" t="s">
        <v>126</v>
      </c>
      <c r="I117" s="208" t="s">
        <v>127</v>
      </c>
      <c r="J117" s="208" t="s">
        <v>114</v>
      </c>
      <c r="K117" s="209" t="s">
        <v>128</v>
      </c>
      <c r="L117" s="210"/>
      <c r="M117" s="101" t="s">
        <v>1</v>
      </c>
      <c r="N117" s="102" t="s">
        <v>42</v>
      </c>
      <c r="O117" s="102" t="s">
        <v>129</v>
      </c>
      <c r="P117" s="102" t="s">
        <v>130</v>
      </c>
      <c r="Q117" s="102" t="s">
        <v>131</v>
      </c>
      <c r="R117" s="102" t="s">
        <v>132</v>
      </c>
      <c r="S117" s="102" t="s">
        <v>133</v>
      </c>
      <c r="T117" s="103" t="s">
        <v>134</v>
      </c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</row>
    <row r="118" spans="1:63" s="2" customFormat="1" ht="22.8" customHeight="1">
      <c r="A118" s="39"/>
      <c r="B118" s="40"/>
      <c r="C118" s="108" t="s">
        <v>135</v>
      </c>
      <c r="D118" s="41"/>
      <c r="E118" s="41"/>
      <c r="F118" s="41"/>
      <c r="G118" s="41"/>
      <c r="H118" s="41"/>
      <c r="I118" s="41"/>
      <c r="J118" s="211">
        <f>BK118</f>
        <v>0</v>
      </c>
      <c r="K118" s="41"/>
      <c r="L118" s="42"/>
      <c r="M118" s="104"/>
      <c r="N118" s="212"/>
      <c r="O118" s="105"/>
      <c r="P118" s="213">
        <f>P119</f>
        <v>0</v>
      </c>
      <c r="Q118" s="105"/>
      <c r="R118" s="213">
        <f>R119</f>
        <v>0</v>
      </c>
      <c r="S118" s="105"/>
      <c r="T118" s="214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6" t="s">
        <v>77</v>
      </c>
      <c r="AU118" s="16" t="s">
        <v>116</v>
      </c>
      <c r="BK118" s="215">
        <f>BK119</f>
        <v>0</v>
      </c>
    </row>
    <row r="119" spans="1:63" s="12" customFormat="1" ht="25.9" customHeight="1">
      <c r="A119" s="12"/>
      <c r="B119" s="216"/>
      <c r="C119" s="217"/>
      <c r="D119" s="218" t="s">
        <v>77</v>
      </c>
      <c r="E119" s="219" t="s">
        <v>590</v>
      </c>
      <c r="F119" s="219" t="s">
        <v>98</v>
      </c>
      <c r="G119" s="217"/>
      <c r="H119" s="217"/>
      <c r="I119" s="220"/>
      <c r="J119" s="221">
        <f>BK119</f>
        <v>0</v>
      </c>
      <c r="K119" s="217"/>
      <c r="L119" s="222"/>
      <c r="M119" s="223"/>
      <c r="N119" s="224"/>
      <c r="O119" s="224"/>
      <c r="P119" s="225">
        <f>P120</f>
        <v>0</v>
      </c>
      <c r="Q119" s="224"/>
      <c r="R119" s="225">
        <f>R120</f>
        <v>0</v>
      </c>
      <c r="S119" s="224"/>
      <c r="T119" s="226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7" t="s">
        <v>172</v>
      </c>
      <c r="AT119" s="228" t="s">
        <v>77</v>
      </c>
      <c r="AU119" s="228" t="s">
        <v>78</v>
      </c>
      <c r="AY119" s="227" t="s">
        <v>138</v>
      </c>
      <c r="BK119" s="229">
        <f>BK120</f>
        <v>0</v>
      </c>
    </row>
    <row r="120" spans="1:63" s="12" customFormat="1" ht="22.8" customHeight="1">
      <c r="A120" s="12"/>
      <c r="B120" s="216"/>
      <c r="C120" s="217"/>
      <c r="D120" s="218" t="s">
        <v>77</v>
      </c>
      <c r="E120" s="230" t="s">
        <v>591</v>
      </c>
      <c r="F120" s="230" t="s">
        <v>592</v>
      </c>
      <c r="G120" s="217"/>
      <c r="H120" s="217"/>
      <c r="I120" s="220"/>
      <c r="J120" s="231">
        <f>BK120</f>
        <v>0</v>
      </c>
      <c r="K120" s="217"/>
      <c r="L120" s="222"/>
      <c r="M120" s="223"/>
      <c r="N120" s="224"/>
      <c r="O120" s="224"/>
      <c r="P120" s="225">
        <f>SUM(P121:P130)</f>
        <v>0</v>
      </c>
      <c r="Q120" s="224"/>
      <c r="R120" s="225">
        <f>SUM(R121:R130)</f>
        <v>0</v>
      </c>
      <c r="S120" s="224"/>
      <c r="T120" s="226">
        <f>SUM(T121:T130)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7" t="s">
        <v>172</v>
      </c>
      <c r="AT120" s="228" t="s">
        <v>77</v>
      </c>
      <c r="AU120" s="228" t="s">
        <v>85</v>
      </c>
      <c r="AY120" s="227" t="s">
        <v>138</v>
      </c>
      <c r="BK120" s="229">
        <f>SUM(BK121:BK130)</f>
        <v>0</v>
      </c>
    </row>
    <row r="121" spans="1:65" s="2" customFormat="1" ht="16.5" customHeight="1">
      <c r="A121" s="39"/>
      <c r="B121" s="40"/>
      <c r="C121" s="232" t="s">
        <v>85</v>
      </c>
      <c r="D121" s="232" t="s">
        <v>140</v>
      </c>
      <c r="E121" s="233" t="s">
        <v>593</v>
      </c>
      <c r="F121" s="234" t="s">
        <v>594</v>
      </c>
      <c r="G121" s="235" t="s">
        <v>595</v>
      </c>
      <c r="H121" s="236">
        <v>1</v>
      </c>
      <c r="I121" s="237"/>
      <c r="J121" s="238">
        <f>ROUND(I121*H121,2)</f>
        <v>0</v>
      </c>
      <c r="K121" s="234" t="s">
        <v>345</v>
      </c>
      <c r="L121" s="42"/>
      <c r="M121" s="239" t="s">
        <v>1</v>
      </c>
      <c r="N121" s="240" t="s">
        <v>43</v>
      </c>
      <c r="O121" s="92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3" t="s">
        <v>596</v>
      </c>
      <c r="AT121" s="243" t="s">
        <v>140</v>
      </c>
      <c r="AU121" s="243" t="s">
        <v>87</v>
      </c>
      <c r="AY121" s="16" t="s">
        <v>138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85</v>
      </c>
      <c r="BK121" s="143">
        <f>ROUND(I121*H121,2)</f>
        <v>0</v>
      </c>
      <c r="BL121" s="16" t="s">
        <v>596</v>
      </c>
      <c r="BM121" s="243" t="s">
        <v>597</v>
      </c>
    </row>
    <row r="122" spans="1:47" s="2" customFormat="1" ht="12">
      <c r="A122" s="39"/>
      <c r="B122" s="40"/>
      <c r="C122" s="41"/>
      <c r="D122" s="244" t="s">
        <v>147</v>
      </c>
      <c r="E122" s="41"/>
      <c r="F122" s="245" t="s">
        <v>594</v>
      </c>
      <c r="G122" s="41"/>
      <c r="H122" s="41"/>
      <c r="I122" s="246"/>
      <c r="J122" s="41"/>
      <c r="K122" s="41"/>
      <c r="L122" s="42"/>
      <c r="M122" s="247"/>
      <c r="N122" s="248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6" t="s">
        <v>147</v>
      </c>
      <c r="AU122" s="16" t="s">
        <v>87</v>
      </c>
    </row>
    <row r="123" spans="1:65" s="2" customFormat="1" ht="16.5" customHeight="1">
      <c r="A123" s="39"/>
      <c r="B123" s="40"/>
      <c r="C123" s="232" t="s">
        <v>87</v>
      </c>
      <c r="D123" s="232" t="s">
        <v>140</v>
      </c>
      <c r="E123" s="233" t="s">
        <v>598</v>
      </c>
      <c r="F123" s="234" t="s">
        <v>599</v>
      </c>
      <c r="G123" s="235" t="s">
        <v>595</v>
      </c>
      <c r="H123" s="236">
        <v>1</v>
      </c>
      <c r="I123" s="237"/>
      <c r="J123" s="238">
        <f>ROUND(I123*H123,2)</f>
        <v>0</v>
      </c>
      <c r="K123" s="234" t="s">
        <v>345</v>
      </c>
      <c r="L123" s="42"/>
      <c r="M123" s="239" t="s">
        <v>1</v>
      </c>
      <c r="N123" s="240" t="s">
        <v>43</v>
      </c>
      <c r="O123" s="92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3" t="s">
        <v>596</v>
      </c>
      <c r="AT123" s="243" t="s">
        <v>140</v>
      </c>
      <c r="AU123" s="243" t="s">
        <v>87</v>
      </c>
      <c r="AY123" s="16" t="s">
        <v>138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6" t="s">
        <v>85</v>
      </c>
      <c r="BK123" s="143">
        <f>ROUND(I123*H123,2)</f>
        <v>0</v>
      </c>
      <c r="BL123" s="16" t="s">
        <v>596</v>
      </c>
      <c r="BM123" s="243" t="s">
        <v>600</v>
      </c>
    </row>
    <row r="124" spans="1:47" s="2" customFormat="1" ht="12">
      <c r="A124" s="39"/>
      <c r="B124" s="40"/>
      <c r="C124" s="41"/>
      <c r="D124" s="244" t="s">
        <v>147</v>
      </c>
      <c r="E124" s="41"/>
      <c r="F124" s="245" t="s">
        <v>599</v>
      </c>
      <c r="G124" s="41"/>
      <c r="H124" s="41"/>
      <c r="I124" s="246"/>
      <c r="J124" s="41"/>
      <c r="K124" s="41"/>
      <c r="L124" s="42"/>
      <c r="M124" s="247"/>
      <c r="N124" s="24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6" t="s">
        <v>147</v>
      </c>
      <c r="AU124" s="16" t="s">
        <v>87</v>
      </c>
    </row>
    <row r="125" spans="1:65" s="2" customFormat="1" ht="16.5" customHeight="1">
      <c r="A125" s="39"/>
      <c r="B125" s="40"/>
      <c r="C125" s="232" t="s">
        <v>158</v>
      </c>
      <c r="D125" s="232" t="s">
        <v>140</v>
      </c>
      <c r="E125" s="233" t="s">
        <v>601</v>
      </c>
      <c r="F125" s="234" t="s">
        <v>602</v>
      </c>
      <c r="G125" s="235" t="s">
        <v>595</v>
      </c>
      <c r="H125" s="236">
        <v>1</v>
      </c>
      <c r="I125" s="237"/>
      <c r="J125" s="238">
        <f>ROUND(I125*H125,2)</f>
        <v>0</v>
      </c>
      <c r="K125" s="234" t="s">
        <v>345</v>
      </c>
      <c r="L125" s="42"/>
      <c r="M125" s="239" t="s">
        <v>1</v>
      </c>
      <c r="N125" s="240" t="s">
        <v>43</v>
      </c>
      <c r="O125" s="92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3" t="s">
        <v>596</v>
      </c>
      <c r="AT125" s="243" t="s">
        <v>140</v>
      </c>
      <c r="AU125" s="243" t="s">
        <v>87</v>
      </c>
      <c r="AY125" s="16" t="s">
        <v>138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85</v>
      </c>
      <c r="BK125" s="143">
        <f>ROUND(I125*H125,2)</f>
        <v>0</v>
      </c>
      <c r="BL125" s="16" t="s">
        <v>596</v>
      </c>
      <c r="BM125" s="243" t="s">
        <v>603</v>
      </c>
    </row>
    <row r="126" spans="1:47" s="2" customFormat="1" ht="12">
      <c r="A126" s="39"/>
      <c r="B126" s="40"/>
      <c r="C126" s="41"/>
      <c r="D126" s="244" t="s">
        <v>147</v>
      </c>
      <c r="E126" s="41"/>
      <c r="F126" s="245" t="s">
        <v>602</v>
      </c>
      <c r="G126" s="41"/>
      <c r="H126" s="41"/>
      <c r="I126" s="246"/>
      <c r="J126" s="41"/>
      <c r="K126" s="41"/>
      <c r="L126" s="42"/>
      <c r="M126" s="247"/>
      <c r="N126" s="24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6" t="s">
        <v>147</v>
      </c>
      <c r="AU126" s="16" t="s">
        <v>87</v>
      </c>
    </row>
    <row r="127" spans="1:65" s="2" customFormat="1" ht="16.5" customHeight="1">
      <c r="A127" s="39"/>
      <c r="B127" s="40"/>
      <c r="C127" s="232" t="s">
        <v>145</v>
      </c>
      <c r="D127" s="232" t="s">
        <v>140</v>
      </c>
      <c r="E127" s="233" t="s">
        <v>604</v>
      </c>
      <c r="F127" s="234" t="s">
        <v>605</v>
      </c>
      <c r="G127" s="235" t="s">
        <v>595</v>
      </c>
      <c r="H127" s="236">
        <v>1</v>
      </c>
      <c r="I127" s="237"/>
      <c r="J127" s="238">
        <f>ROUND(I127*H127,2)</f>
        <v>0</v>
      </c>
      <c r="K127" s="234" t="s">
        <v>345</v>
      </c>
      <c r="L127" s="42"/>
      <c r="M127" s="239" t="s">
        <v>1</v>
      </c>
      <c r="N127" s="240" t="s">
        <v>43</v>
      </c>
      <c r="O127" s="92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3" t="s">
        <v>596</v>
      </c>
      <c r="AT127" s="243" t="s">
        <v>140</v>
      </c>
      <c r="AU127" s="243" t="s">
        <v>87</v>
      </c>
      <c r="AY127" s="16" t="s">
        <v>138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85</v>
      </c>
      <c r="BK127" s="143">
        <f>ROUND(I127*H127,2)</f>
        <v>0</v>
      </c>
      <c r="BL127" s="16" t="s">
        <v>596</v>
      </c>
      <c r="BM127" s="243" t="s">
        <v>606</v>
      </c>
    </row>
    <row r="128" spans="1:47" s="2" customFormat="1" ht="12">
      <c r="A128" s="39"/>
      <c r="B128" s="40"/>
      <c r="C128" s="41"/>
      <c r="D128" s="244" t="s">
        <v>147</v>
      </c>
      <c r="E128" s="41"/>
      <c r="F128" s="245" t="s">
        <v>605</v>
      </c>
      <c r="G128" s="41"/>
      <c r="H128" s="41"/>
      <c r="I128" s="246"/>
      <c r="J128" s="41"/>
      <c r="K128" s="41"/>
      <c r="L128" s="42"/>
      <c r="M128" s="247"/>
      <c r="N128" s="24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6" t="s">
        <v>147</v>
      </c>
      <c r="AU128" s="16" t="s">
        <v>87</v>
      </c>
    </row>
    <row r="129" spans="1:65" s="2" customFormat="1" ht="16.5" customHeight="1">
      <c r="A129" s="39"/>
      <c r="B129" s="40"/>
      <c r="C129" s="232" t="s">
        <v>172</v>
      </c>
      <c r="D129" s="232" t="s">
        <v>140</v>
      </c>
      <c r="E129" s="233" t="s">
        <v>607</v>
      </c>
      <c r="F129" s="234" t="s">
        <v>608</v>
      </c>
      <c r="G129" s="235" t="s">
        <v>595</v>
      </c>
      <c r="H129" s="236">
        <v>1</v>
      </c>
      <c r="I129" s="237"/>
      <c r="J129" s="238">
        <f>ROUND(I129*H129,2)</f>
        <v>0</v>
      </c>
      <c r="K129" s="234" t="s">
        <v>345</v>
      </c>
      <c r="L129" s="42"/>
      <c r="M129" s="239" t="s">
        <v>1</v>
      </c>
      <c r="N129" s="240" t="s">
        <v>43</v>
      </c>
      <c r="O129" s="92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3" t="s">
        <v>596</v>
      </c>
      <c r="AT129" s="243" t="s">
        <v>140</v>
      </c>
      <c r="AU129" s="243" t="s">
        <v>87</v>
      </c>
      <c r="AY129" s="16" t="s">
        <v>138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85</v>
      </c>
      <c r="BK129" s="143">
        <f>ROUND(I129*H129,2)</f>
        <v>0</v>
      </c>
      <c r="BL129" s="16" t="s">
        <v>596</v>
      </c>
      <c r="BM129" s="243" t="s">
        <v>609</v>
      </c>
    </row>
    <row r="130" spans="1:47" s="2" customFormat="1" ht="12">
      <c r="A130" s="39"/>
      <c r="B130" s="40"/>
      <c r="C130" s="41"/>
      <c r="D130" s="244" t="s">
        <v>147</v>
      </c>
      <c r="E130" s="41"/>
      <c r="F130" s="245" t="s">
        <v>608</v>
      </c>
      <c r="G130" s="41"/>
      <c r="H130" s="41"/>
      <c r="I130" s="246"/>
      <c r="J130" s="41"/>
      <c r="K130" s="41"/>
      <c r="L130" s="42"/>
      <c r="M130" s="273"/>
      <c r="N130" s="274"/>
      <c r="O130" s="275"/>
      <c r="P130" s="275"/>
      <c r="Q130" s="275"/>
      <c r="R130" s="275"/>
      <c r="S130" s="275"/>
      <c r="T130" s="27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6" t="s">
        <v>147</v>
      </c>
      <c r="AU130" s="16" t="s">
        <v>87</v>
      </c>
    </row>
    <row r="131" spans="1:31" s="2" customFormat="1" ht="6.95" customHeight="1">
      <c r="A131" s="39"/>
      <c r="B131" s="67"/>
      <c r="C131" s="68"/>
      <c r="D131" s="68"/>
      <c r="E131" s="68"/>
      <c r="F131" s="68"/>
      <c r="G131" s="68"/>
      <c r="H131" s="68"/>
      <c r="I131" s="68"/>
      <c r="J131" s="68"/>
      <c r="K131" s="68"/>
      <c r="L131" s="42"/>
      <c r="M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</sheetData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Hermany Jiří</dc:creator>
  <cp:keywords/>
  <dc:description/>
  <cp:lastModifiedBy>Hermany Jiří</cp:lastModifiedBy>
  <dcterms:created xsi:type="dcterms:W3CDTF">2022-01-21T09:34:36Z</dcterms:created>
  <dcterms:modified xsi:type="dcterms:W3CDTF">2022-01-21T09:34:39Z</dcterms:modified>
  <cp:category/>
  <cp:version/>
  <cp:contentType/>
  <cp:contentStatus/>
</cp:coreProperties>
</file>