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workbookProtection workbookAlgorithmName="SHA-512" workbookHashValue="toyxPcznVzcndA3n2/dJuNkx08fLF1Ha46gfn33lR+eSXgnpUJrM/Mx2YH6NmaBtMq9ZTsFxM7vfzLFw0rUufA==" workbookSpinCount="100000" workbookSaltValue="BNuY/cTN4dsBvLhSzjT3BQ==" lockStructure="1"/>
  <bookViews>
    <workbookView xWindow="65416" yWindow="65416" windowWidth="20730" windowHeight="11040" activeTab="0"/>
  </bookViews>
  <sheets>
    <sheet name="Rekapitulace stavby" sheetId="1" r:id="rId1"/>
    <sheet name="SO01 - Úprava plenéru" sheetId="2" r:id="rId2"/>
    <sheet name="SO02 - Zpevněné plochy" sheetId="3" r:id="rId3"/>
    <sheet name="SO 05 - Odpadkové koše" sheetId="4" r:id="rId4"/>
    <sheet name="VON - Vedlejší a ostatní ..." sheetId="5" r:id="rId5"/>
  </sheets>
  <definedNames>
    <definedName name="_xlnm._FilterDatabase" localSheetId="3" hidden="1">'SO 05 - Odpadkové koše'!$C$76:$K$82</definedName>
    <definedName name="_xlnm._FilterDatabase" localSheetId="1" hidden="1">'SO01 - Úprava plenéru'!$C$77:$K$189</definedName>
    <definedName name="_xlnm._FilterDatabase" localSheetId="2" hidden="1">'SO02 - Zpevněné plochy'!$C$77:$K$181</definedName>
    <definedName name="_xlnm._FilterDatabase" localSheetId="4" hidden="1">'VON - Vedlejší a ostatní ...'!$C$82:$K$116</definedName>
    <definedName name="_xlnm.Print_Area" localSheetId="0">'Rekapitulace stavby'!$B$1:$AP$95</definedName>
    <definedName name="_xlnm.Print_Area" localSheetId="3">'SO 05 - Odpadkové koše'!$B$3:$K$83</definedName>
    <definedName name="_xlnm.Print_Area" localSheetId="1">'SO01 - Úprava plenéru'!$B$3:$K$190</definedName>
    <definedName name="_xlnm.Print_Area" localSheetId="2">'SO02 - Zpevněné plochy'!$B$3:$K$182</definedName>
    <definedName name="_xlnm.Print_Area" localSheetId="4">'VON - Vedlejší a ostatní ...'!$B$3:$K$117</definedName>
    <definedName name="SEND" localSheetId="0">'Rekapitulace stavby'!$D$2:$AO$73,'Rekapitulace stavby'!$C$79:$AQ$94</definedName>
    <definedName name="_xlnm.Print_Titles" localSheetId="0">'Rekapitulace stavby'!$87:$87</definedName>
    <definedName name="_xlnm.Print_Titles" localSheetId="1">'SO01 - Úprava plenéru'!$77:$77</definedName>
    <definedName name="_xlnm.Print_Titles" localSheetId="2">'SO02 - Zpevněné plochy'!$77:$77</definedName>
    <definedName name="_xlnm.Print_Titles" localSheetId="3">'SO 05 - Odpadkové koše'!$76:$76</definedName>
    <definedName name="_xlnm.Print_Titles" localSheetId="4">'VON - Vedlejší a ostatní ...'!$82:$82</definedName>
  </definedNames>
  <calcPr calcId="191029"/>
  <extLst/>
</workbook>
</file>

<file path=xl/sharedStrings.xml><?xml version="1.0" encoding="utf-8"?>
<sst xmlns="http://schemas.openxmlformats.org/spreadsheetml/2006/main" count="2939" uniqueCount="504">
  <si>
    <t/>
  </si>
  <si>
    <t>False</t>
  </si>
  <si>
    <t>{21676c17-d0c3-4af2-8d9e-8a9f89d7c526}</t>
  </si>
  <si>
    <t>&gt;&gt;  skryté sloupce  &lt;&lt;</t>
  </si>
  <si>
    <t>0,01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</si>
  <si>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</si>
  <si>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</si>
  <si>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</si>
  <si>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</si>
  <si>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</si>
  <si>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</si>
  <si>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230717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</si>
  <si>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</si>
  <si>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</si>
  <si>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Haškova-park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</si>
  <si>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</si>
  <si>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</si>
  <si>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</si>
  <si>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</si>
  <si>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</si>
  <si>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</si>
  <si>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</si>
  <si>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</si>
  <si>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</si>
  <si>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</si>
  <si>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</si>
  <si>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</si>
  <si>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</si>
  <si>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</si>
  <si>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</si>
  <si>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</si>
  <si>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</si>
  <si>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</si>
  <si>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</si>
  <si>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</si>
  <si>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</si>
  <si>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</si>
  <si>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</si>
  <si>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</si>
  <si>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</si>
  <si>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</si>
  <si>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</si>
  <si>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</si>
  <si>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</si>
  <si>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</si>
  <si>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</si>
  <si>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</si>
  <si>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</si>
  <si>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</si>
  <si>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</si>
  <si>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</si>
  <si>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</si>
  <si>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</si>
  <si>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</si>
  <si>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</si>
  <si>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</si>
  <si>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</si>
  <si>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</si>
  <si>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</si>
  <si>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</si>
  <si>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</si>
  <si>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</si>
  <si>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</si>
  <si>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</si>
  <si>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</si>
  <si>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</si>
  <si>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</si>
  <si>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</si>
  <si>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</si>
  <si>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</si>
  <si>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</si>
  <si>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</si>
  <si>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</si>
  <si>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</si>
  <si>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STA</t>
  </si>
  <si>
    <t>1</t>
  </si>
  <si>
    <t>{30c2dbf3-702d-44c1-9bfc-63df5d0db98d}</t>
  </si>
  <si>
    <t>2</t>
  </si>
  <si>
    <t>SO02</t>
  </si>
  <si>
    <t>Zpevněné plochy</t>
  </si>
  <si>
    <t>{62f05219-7b42-41ac-8da7-9adc353329e4}</t>
  </si>
  <si>
    <t>SO 05</t>
  </si>
  <si>
    <t>Odpadkové koše</t>
  </si>
  <si>
    <t>{bcfe59dd-ee18-4c48-9f66-a5250500dbfe}</t>
  </si>
  <si>
    <t>VON</t>
  </si>
  <si>
    <t>Vedlejší a ostatní náklady</t>
  </si>
  <si>
    <t>{c2ae7368-dedb-4b99-a5de-323500962348}</t>
  </si>
  <si>
    <t>KRYCÍ LIST SOUPISU PRACÍ</t>
  </si>
  <si>
    <t>Objekt:</t>
  </si>
  <si>
    <t>SO01 - Úprava plénu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</si>
  <si>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</si>
  <si>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</si>
  <si>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</si>
  <si>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</si>
  <si>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</si>
  <si>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</si>
  <si>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02 - Demolice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</si>
  <si>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</si>
  <si>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</si>
  <si>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</si>
  <si>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</si>
  <si>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</si>
  <si>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</si>
  <si>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</si>
  <si>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</si>
  <si>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</si>
  <si>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</si>
  <si>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</si>
  <si>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</si>
  <si>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</si>
  <si>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</si>
  <si>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</si>
  <si>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01</t>
  </si>
  <si>
    <t>5</t>
  </si>
  <si>
    <t>K</t>
  </si>
  <si>
    <t>kus</t>
  </si>
  <si>
    <t>CS ÚRS 2023 01</t>
  </si>
  <si>
    <t>4</t>
  </si>
  <si>
    <t>-1753441019</t>
  </si>
  <si>
    <t>PP</t>
  </si>
  <si>
    <t>Online PSC</t>
  </si>
  <si>
    <t>VV</t>
  </si>
  <si>
    <t>6</t>
  </si>
  <si>
    <t>CS ÚRS 2023 02</t>
  </si>
  <si>
    <t>339109206</t>
  </si>
  <si>
    <t>7</t>
  </si>
  <si>
    <t>695418585</t>
  </si>
  <si>
    <t>8</t>
  </si>
  <si>
    <t>-271206825</t>
  </si>
  <si>
    <t>9</t>
  </si>
  <si>
    <t>-1965312522</t>
  </si>
  <si>
    <t>10</t>
  </si>
  <si>
    <t>11</t>
  </si>
  <si>
    <t>12</t>
  </si>
  <si>
    <t>13</t>
  </si>
  <si>
    <t>M</t>
  </si>
  <si>
    <t>10364100</t>
  </si>
  <si>
    <t>zemina pro terénní úpravy - tříděná</t>
  </si>
  <si>
    <t>t</t>
  </si>
  <si>
    <t>Vlastní</t>
  </si>
  <si>
    <t>-445159605</t>
  </si>
  <si>
    <t>-1842083673</t>
  </si>
  <si>
    <t>181271757</t>
  </si>
  <si>
    <t>344763496</t>
  </si>
  <si>
    <t>1772509824</t>
  </si>
  <si>
    <t>275829611</t>
  </si>
  <si>
    <t>2028827459</t>
  </si>
  <si>
    <t>-1254464097</t>
  </si>
  <si>
    <t>-1000212626</t>
  </si>
  <si>
    <t>184818231</t>
  </si>
  <si>
    <t>Ochrana kmene průměru do 300 mm bedněním výšky do 2 m</t>
  </si>
  <si>
    <t>401653511</t>
  </si>
  <si>
    <t>Ochrana kmene bedněním před poškozením stavebním provozem zřízení včetně odstranění výšky bednění do 2 m průměru kmene do 300 mm</t>
  </si>
  <si>
    <t>https://podminky.urs.cz/item/CS_URS_2023_02/184818231</t>
  </si>
  <si>
    <t>" ochrana stromů při stavební činnosti " 17</t>
  </si>
  <si>
    <t>184818232</t>
  </si>
  <si>
    <t>Ochrana kmene průměru přes 300 do 500 mm bedněním výšky do 2 m</t>
  </si>
  <si>
    <t>1530207405</t>
  </si>
  <si>
    <t>Ochrana kmene bedněním před poškozením stavebním provozem zřízení včetně odstranění výšky bednění do 2 m průměru kmene přes 300 do 500 mm</t>
  </si>
  <si>
    <t>https://podminky.urs.cz/item/CS_URS_2023_02/184818232</t>
  </si>
  <si>
    <t>" ochrana stromů při stavební činnosti " 22</t>
  </si>
  <si>
    <t>184818233</t>
  </si>
  <si>
    <t>Ochrana kmene průměru přes 500 do 700 mm bedněním výšky do 2 m</t>
  </si>
  <si>
    <t>-232561170</t>
  </si>
  <si>
    <t>Ochrana kmene bedněním před poškozením stavebním provozem zřízení včetně odstranění výšky bednění do 2 m průměru kmene přes 500 do 700 mm</t>
  </si>
  <si>
    <t>https://podminky.urs.cz/item/CS_URS_2023_02/184818233</t>
  </si>
  <si>
    <t>" ochrana stromů při stavební činnosti " 1</t>
  </si>
  <si>
    <t>184813211</t>
  </si>
  <si>
    <t>Ochranné oplocení kořenové zóny stromu v rovině nebo na svahu do 1:5 v do 1500 mm</t>
  </si>
  <si>
    <t>m</t>
  </si>
  <si>
    <t>-1170470318</t>
  </si>
  <si>
    <t>Ochranné oplocení kořenové zóny stromu v rovině nebo na svahu do 1:5, výšky do 1500 mm</t>
  </si>
  <si>
    <t>https://podminky.urs.cz/item/CS_URS_2023_01/184813211</t>
  </si>
  <si>
    <t>" ochrana stromů při stavební činnosti " 40*8</t>
  </si>
  <si>
    <t>184813251</t>
  </si>
  <si>
    <t>Odstranění ochranného oplocení kořenové zóny stromu v rovině nebo na svahu do 1:5 v do 1500 mm</t>
  </si>
  <si>
    <t>293043025</t>
  </si>
  <si>
    <t>Odstranění ochranného oplocení kořenové zóny stromu v rovině nebo na svahu do 1:5, výšky do 1500 mm</t>
  </si>
  <si>
    <t>https://podminky.urs.cz/item/CS_URS_2023_01/184813251</t>
  </si>
  <si>
    <t>114476869</t>
  </si>
  <si>
    <t>1803506030</t>
  </si>
  <si>
    <t>-716583447</t>
  </si>
  <si>
    <t>998231311</t>
  </si>
  <si>
    <t>Přesun hmot pro sadovnické a krajinářské úpravy vodorovně do 5000 m</t>
  </si>
  <si>
    <t>-1524845119</t>
  </si>
  <si>
    <t>Přesun hmot pro sadovnické a krajinářské úpravy - strojně dopravní vzdálenost do 5000 m</t>
  </si>
  <si>
    <t>02</t>
  </si>
  <si>
    <t>Demolice</t>
  </si>
  <si>
    <t>122111101</t>
  </si>
  <si>
    <t>Odkopávky a prokopávky v hornině třídy těžitelnosti I, skupiny 1 a 2 ručně</t>
  </si>
  <si>
    <t>m3</t>
  </si>
  <si>
    <t>-1742000117</t>
  </si>
  <si>
    <t>Odkopávky a prokopávky ručně zapažené i nezapažené v hornině třídy těžitelnosti I skupiny 1 a 2</t>
  </si>
  <si>
    <t>https://podminky.urs.cz/item/CS_URS_2023_02/122111101</t>
  </si>
  <si>
    <t>"odstranění travního drnu a zeminy do hl. 150 mm, částečná recyklace na stavbě, ruč. výkop dle spec. " 313*0,15</t>
  </si>
  <si>
    <t>"pozn. Stavební odpad - stavební suť, štěrkodrtě a zemina z výkopů bude tříděn a odvezen na skládku, popř. recyklován v rámci odpadového hospodářství"</t>
  </si>
  <si>
    <t>"dodavatele stavby. Bude-li to možné a během stavby odsouhlaseno, mohou být využity získané recykláty k znovupoužití."</t>
  </si>
  <si>
    <t>122311101</t>
  </si>
  <si>
    <t>Odkopávky a prokopávky v hornině třídy těžitelnosti II, skupiny 4 ručně</t>
  </si>
  <si>
    <t>-1972988665</t>
  </si>
  <si>
    <t>Odkopávky a prokopávky ručně zapažené i nezapažené v hornině třídy těžitelnosti II skupiny 4</t>
  </si>
  <si>
    <t>https://podminky.urs.cz/item/CS_URS_2023_01/122311101</t>
  </si>
  <si>
    <t>"Demolice MZK vč. podkladních vrstev do hl. 150 mm, částečná recyklace na stavbě, ruč. výkop dle spec." 221*0,15</t>
  </si>
  <si>
    <t>129001101</t>
  </si>
  <si>
    <t>Příplatek za ztížení odkopávky nebo prokopávky v blízkosti inženýrských sítí</t>
  </si>
  <si>
    <t>CS ÚRS 2022 02</t>
  </si>
  <si>
    <t>-1870495200</t>
  </si>
  <si>
    <t>Příplatek k cenám vykopávek za ztížení vykopávky v blízkosti podzemního vedení nebo výbušnin v horninách jakékoliv třídy</t>
  </si>
  <si>
    <t>https://podminky.urs.cz/item/CS_URS_2022_02/129001101</t>
  </si>
  <si>
    <t>"různé inženýrské sítě "</t>
  </si>
  <si>
    <t>" kabely (el VO/červená)" 21*0,5*1</t>
  </si>
  <si>
    <t>" kabely (cetin/modrá)" 4*0,5*1</t>
  </si>
  <si>
    <t>" kabely (eon/zelená)" 4*0,5*1</t>
  </si>
  <si>
    <t>" kabely (eon/modrá)" 6*0,5*1</t>
  </si>
  <si>
    <t>" kabely (satt/růžová)" 3*0,5*1</t>
  </si>
  <si>
    <t>Mezisoučet</t>
  </si>
  <si>
    <t>3</t>
  </si>
  <si>
    <t>162551128</t>
  </si>
  <si>
    <t>Vodorovné přemístění přes 2 500 do 3000 m výkopku/sypaniny z horniny třídy těžitelnosti II skupiny 4 a 5</t>
  </si>
  <si>
    <t>-931290870</t>
  </si>
  <si>
    <t>Vodorovné přemístění výkopku nebo sypaniny po suchu na obvyklém dopravním prostředku, bez naložení výkopku, avšak se složením bez rozhrnutí z horniny třídy těžitelnosti II skupiny 4 a 5 na vzdálenost přes 2 500 do 3 000 m</t>
  </si>
  <si>
    <t>https://podminky.urs.cz/item/CS_URS_2023_02/162551128</t>
  </si>
  <si>
    <t>(221+19)*0,15</t>
  </si>
  <si>
    <t>171251201</t>
  </si>
  <si>
    <t>Uložení sypaniny na skládky nebo meziskládky</t>
  </si>
  <si>
    <t>-2046989360</t>
  </si>
  <si>
    <t>Uložení sypaniny na skládky nebo meziskládky bez hutnění s upravením uložené sypaniny do předepsaného tvaru</t>
  </si>
  <si>
    <t>https://podminky.urs.cz/item/CS_URS_2023_01/171251201</t>
  </si>
  <si>
    <t>171201231</t>
  </si>
  <si>
    <t>Poplatek za uložení zeminy a kamení na recyklační skládce (skládkovné) kód odpadu 17 05 04</t>
  </si>
  <si>
    <t>-135292897</t>
  </si>
  <si>
    <t>Poplatek za uložení stavebního odpadu na recyklační skládce (skládkovné) zeminy a kamení zatříděného do Katalogu odpadů pod kódem 17 05 04</t>
  </si>
  <si>
    <t>https://podminky.urs.cz/item/CS_URS_2023_01/171201231</t>
  </si>
  <si>
    <t>36*2,3</t>
  </si>
  <si>
    <t>966001311</t>
  </si>
  <si>
    <t>Odstranění odpadkového koše s betonovou patkou</t>
  </si>
  <si>
    <t>675825984</t>
  </si>
  <si>
    <t>Odstranění odpadkového koše s betonovou patkou</t>
  </si>
  <si>
    <t>https://podminky.urs.cz/item/CS_URS_2023_02/966001311</t>
  </si>
  <si>
    <t>"odstranění odpadkových košů s betonovou patkou" 4</t>
  </si>
  <si>
    <t>113202111</t>
  </si>
  <si>
    <t>Vytrhání obrub krajníků obrubníků stojatých</t>
  </si>
  <si>
    <t>144233256</t>
  </si>
  <si>
    <t>Vytrhání obrub s vybouráním lože, s přemístěním hmot na skládku na vzdálenost do 3 m nebo s naložením na dopravní prostředek z krajníků nebo obrubníků stojatých</t>
  </si>
  <si>
    <t>https://podminky.urs.cz/item/CS_URS_2023_02/113202111</t>
  </si>
  <si>
    <t>"skutačné množství bude upřesněno při stavbě"</t>
  </si>
  <si>
    <t>"odstranění betonových obrubníků vč. lože" 300</t>
  </si>
  <si>
    <t>997221571</t>
  </si>
  <si>
    <t>Vodorovná doprava vybouraných hmot do 1 km</t>
  </si>
  <si>
    <t>2026181702</t>
  </si>
  <si>
    <t>Vodorovná doprava vybouraných hmot bez naložení, ale se složením a s hrubým urovnáním na vzdálenost do 1 km</t>
  </si>
  <si>
    <t>https://podminky.urs.cz/item/CS_URS_2023_02/997221571</t>
  </si>
  <si>
    <t>"skutečné množství bude upřesněno na stavbě"</t>
  </si>
  <si>
    <t xml:space="preserve">"přesun suti z betonových obrubníků vž betonového základu na skládku" </t>
  </si>
  <si>
    <t>"betonový obrubník" 300*0,028</t>
  </si>
  <si>
    <t>"betonový základ - odhad" 300*0,020</t>
  </si>
  <si>
    <t>997221579</t>
  </si>
  <si>
    <t>Příplatek ZKD 1 km u vodorovné dopravy vybouraných hmot</t>
  </si>
  <si>
    <t>-1417463281</t>
  </si>
  <si>
    <t>Vodorovná doprava vybouraných hmot bez naložení, ale se složením a s hrubým urovnáním na vzdálenost Příplatek k ceně za každý další i započatý 1 km přes 1 km</t>
  </si>
  <si>
    <t>https://podminky.urs.cz/item/CS_URS_2023_02/997221579</t>
  </si>
  <si>
    <t>"betonový obrubník" 300*0,028*2</t>
  </si>
  <si>
    <t>"betonový základ - odhad" 300*0,020*2</t>
  </si>
  <si>
    <t>-969268968</t>
  </si>
  <si>
    <t xml:space="preserve">"přesun suti z betonových obrubníků vč betonového základu na skládku" </t>
  </si>
  <si>
    <t>"betonový obrubník" 300*0,0125</t>
  </si>
  <si>
    <t>"betonový základ - odhad - obrubník" 300*0,01</t>
  </si>
  <si>
    <t>"betonový základ - odhad - koš" 4*0,2</t>
  </si>
  <si>
    <t>"zemina z výkopu pro novou cestu, po výstavbě cesty bude použita k dohrnutí a vyrovnání terénu" 313*0,15</t>
  </si>
  <si>
    <t>997221861</t>
  </si>
  <si>
    <t>Poplatek za uložení na recyklační skládce (skládkovné) stavebního odpadu z prostého betonu pod kódem 17 01 01</t>
  </si>
  <si>
    <t>1952041877</t>
  </si>
  <si>
    <t>Poplatek za uložení stavebního odpadu na recyklační skládce (skládkovné) z prostého betonu zatříděného do Katalogu odpadů pod kódem 17 01 01</t>
  </si>
  <si>
    <t>https://podminky.urs.cz/item/CS_URS_2023_02/997221861</t>
  </si>
  <si>
    <t>"betonový základ - odhad - obrubník" 300*0,020</t>
  </si>
  <si>
    <t>"betonový základ - odhad - koš" 4*0,020</t>
  </si>
  <si>
    <t>997221861-1</t>
  </si>
  <si>
    <t>Poplatek za uložení na recyklační skládce (skládkovné) stavebního odpadu ze dřeva a kovu pod kódem 20 01 38 a 20 01 40</t>
  </si>
  <si>
    <t>-512963053</t>
  </si>
  <si>
    <t xml:space="preserve">"přesun odpadu z odpadkových košů na skládku" </t>
  </si>
  <si>
    <t>"odpadkový koš bez beton. patky" 4*0,03</t>
  </si>
  <si>
    <t>998229111</t>
  </si>
  <si>
    <t>Přesun hmot ruční pro pozemní komunikace s krytem z kameniva, betonu,živice na vzdálenost do 50 m</t>
  </si>
  <si>
    <t>-365988617</t>
  </si>
  <si>
    <t>Přesun hmot ruční pro pozemní komunikace s naložením a složením na vzdálenost do 50 m, s krytem z kameniva, monolitickým betonovým nebo živičným</t>
  </si>
  <si>
    <t>https://podminky.urs.cz/item/CS_URS_2023_02/998229111</t>
  </si>
  <si>
    <t>SO02 - Zpevněné plochy</t>
  </si>
  <si>
    <t xml:space="preserve">    1 - Zemní práce</t>
  </si>
  <si>
    <t xml:space="preserve">    5 - Komunikace pozemní</t>
  </si>
  <si>
    <t>Zemní práce</t>
  </si>
  <si>
    <t>181951112</t>
  </si>
  <si>
    <t>Úprava pláně v hornině třídy těžitelnosti I skupiny 1 až 3 se zhutněním strojně</t>
  </si>
  <si>
    <t>m2</t>
  </si>
  <si>
    <t>646795659</t>
  </si>
  <si>
    <t>Úprava pláně vyrovnáním výškových rozdílů strojně v hornině třídy těžitelnosti I, skupiny 1 až 3 se zhutněním</t>
  </si>
  <si>
    <t>https://podminky.urs.cz/item/CS_URS_2023_01/181951112</t>
  </si>
  <si>
    <t>"Hutnění podloží 30 MPa"</t>
  </si>
  <si>
    <t>"ZP 01 - zpevněná komunikace MZK celkově" 476,25</t>
  </si>
  <si>
    <t>"ZP 02 - zpevněná komunikace - kamenné kostka" 57,4</t>
  </si>
  <si>
    <t>Komunikace pozemní</t>
  </si>
  <si>
    <t>564831011</t>
  </si>
  <si>
    <t>Podklad ze štěrkodrtě ŠD plochy do 100 m2 tl 100 mm</t>
  </si>
  <si>
    <t>-234596809</t>
  </si>
  <si>
    <t>Podklad ze štěrkodrti ŠD s rozprostřením a zhutněním plochy jednotlivě do 100 m2, po zhutnění tl. 100 mm</t>
  </si>
  <si>
    <t>https://podminky.urs.cz/item/CS_URS_2023_02/564831011</t>
  </si>
  <si>
    <t>"ZP 01b (redukovaná) štěrkodrť se zadrcením 0/63 - 170 mm" 24</t>
  </si>
  <si>
    <t>564851012</t>
  </si>
  <si>
    <t>Podklad ze štěrkodrtě ŠD plochy do 100 m2 tl 160 mm</t>
  </si>
  <si>
    <t>1539419494</t>
  </si>
  <si>
    <t>Podklad ze štěrkodrti ŠD s rozprostřením a zhutněním plochy jednotlivě do 100 m2, po zhutnění tl. 160 mm</t>
  </si>
  <si>
    <t>https://podminky.urs.cz/item/CS_URS_2023_02/564851012</t>
  </si>
  <si>
    <t>"štěrkodrť se zadrcením 0/63 - 160 mm" 57,4</t>
  </si>
  <si>
    <t>564851113</t>
  </si>
  <si>
    <t>Podklad ze štěrkodrtě ŠD plochy přes 100 m2 tl 170 mm</t>
  </si>
  <si>
    <t>1438731068</t>
  </si>
  <si>
    <t>Podklad ze štěrkodrti ŠD s rozprostřením a zhutněním plochy přes 100 m2, po zhutnění tl. 170 mm</t>
  </si>
  <si>
    <t>https://podminky.urs.cz/item/CS_URS_2023_02/564851113</t>
  </si>
  <si>
    <t>"ZP 01a (plná) štěrkodrť se zadrcením 0/63 - 100 mm" 452,25</t>
  </si>
  <si>
    <t>56620111-033</t>
  </si>
  <si>
    <t>Úprava podkladu z kameniva drceného pro nový kryt s doplněním kameniva drceného fr. 4-8 do 0,03 m3/m2  s vyrovnáním profilu v příčném i podélném směru, s vlhčením a zhutněním</t>
  </si>
  <si>
    <t>-1501516993</t>
  </si>
  <si>
    <t>Úprava podkladu z kameniva drceného pro nový kryt s doplněním kameniva drceného fr. 4-8 do 0,04 m3/m2  s vyrovnáním profilu v příčném i podélném směru, s vlhčením a zhutněním</t>
  </si>
  <si>
    <t xml:space="preserve">"ZP 01a (plná) drcené kamenivo 4/8 - 40 mm" 452,2 </t>
  </si>
  <si>
    <t>"ZP 01b (redukovaná) drcené kamenivo 4/8 - 40 mm" 24</t>
  </si>
  <si>
    <t>564932111-10</t>
  </si>
  <si>
    <t>Plocha vrchní pochůzí - mlatová - z mechan. zpevněn.kameniva MZK tl 100 mm (minerální beton - spec. směs projektem předepsaných frakcí a způsobu hutnění - zdroj bude odsouhlasen architektem) + 10 mm písek fr. 0/8</t>
  </si>
  <si>
    <t>1528320690</t>
  </si>
  <si>
    <t>"Horní vrstva MZK se zahutněním tl. 100 mm " 476,25</t>
  </si>
  <si>
    <t>591211111</t>
  </si>
  <si>
    <t>Kladení dlažby z kostek drobných z kamene do lože z kameniva těženého tl 50 mm</t>
  </si>
  <si>
    <t>1745305911</t>
  </si>
  <si>
    <t>Kladení dlažby z kostek s provedením lože do tl. 50 mm, s vyplněním spár, s dvojím beraněním a se smetením přebytečného materiálu na krajnici drobných z kamene, do lože z kameniva těženého</t>
  </si>
  <si>
    <t>https://podminky.urs.cz/item/CS_URS_2023_01/591211111</t>
  </si>
  <si>
    <t>"kamenná kostka nestandard 80/100 mm - 100 mm"</t>
  </si>
  <si>
    <t>"lože drcený štěrk 4/8 - 40 mm"</t>
  </si>
  <si>
    <t>"v ceně položky vyplnění spár drť fr. 0/4"</t>
  </si>
  <si>
    <t>"ZP 02 - zpevněná plocha kamenná kostka 8/10 nestandard" 57,4</t>
  </si>
  <si>
    <t>58381007</t>
  </si>
  <si>
    <t>kostka štípaná dlažební žula drobná 8/10</t>
  </si>
  <si>
    <t>-1104478321</t>
  </si>
  <si>
    <t xml:space="preserve">"obruba 2-řádek kostky" </t>
  </si>
  <si>
    <t>131212531</t>
  </si>
  <si>
    <t>Hloubení jamek objem do 0,5 m3 v soudržných horninách třídy těžitelnosti I skupiny 3 ručně</t>
  </si>
  <si>
    <t>-1656774584</t>
  </si>
  <si>
    <t>Hloubení jamek ručně objemu do 0,5 m3 s odhozením výkopku do 3 m nebo naložením na dopravní prostředek v hornině třídy těžitelnosti I skupiny 3 soudržných</t>
  </si>
  <si>
    <t>https://podminky.urs.cz/item/CS_URS_2023_02/131212531</t>
  </si>
  <si>
    <t>"ruční dokopy jamek pro zapuštění částí bet. patek pro oc. lemovky" 0,008*580</t>
  </si>
  <si>
    <t>916991121</t>
  </si>
  <si>
    <t>Lože pod obrubníky, krajníky nebo obruby z dlažebních kostek z betonu prostého</t>
  </si>
  <si>
    <t>892465881</t>
  </si>
  <si>
    <t>Lože pod obrubníky, krajníky nebo obruby z dlažebních kostek z betonu prostého</t>
  </si>
  <si>
    <t>https://podminky.urs.cz/item/CS_URS_2022_02/916991121</t>
  </si>
  <si>
    <t>"  bet. patky ocel.trny lemovek =0,03m3/ks patky, ks po 1,0-1,5m "</t>
  </si>
  <si>
    <t>0,03*580</t>
  </si>
  <si>
    <t>916331111-02</t>
  </si>
  <si>
    <t>Osazení zahradní  obruby - ocelové lemovky - kotveno do terénu nebo bet.patek  stabilizační kulatinou po 1 m přivařením lemovky - bez dodávek</t>
  </si>
  <si>
    <t>-1290887883</t>
  </si>
  <si>
    <t>Osazení zahradní  obruby - ocelové lemovky  - kotveno do terénu nebo bet.patek  stabilizační kulatinou po 1,5 m přivařením lemovky - bez dodávek</t>
  </si>
  <si>
    <t>"obrubníky z ocelové pásoviny" 580</t>
  </si>
  <si>
    <t>13010302-01</t>
  </si>
  <si>
    <t>zahradní ocel. lemovky bez povrch.úpravy - pásovina 120/8mm: výroba + materiál tyč ocelová plochá jakost 11 375 120x8mm, (7,54 kg/m)</t>
  </si>
  <si>
    <t>466040511</t>
  </si>
  <si>
    <t>"obrubník z ocelové pásoviny svařované"580</t>
  </si>
  <si>
    <t>13021011-01</t>
  </si>
  <si>
    <t>kotvící ocel. kolík dl. 200mm pro zahradní oc. lemovky  (kolík= roxor  D10/200mm) / výroba+ materiál tyč ocelová žebírková jakost BSt 500S (10 505) výztuž do betonu D 10mm (0,13 kg/ks)</t>
  </si>
  <si>
    <t>ks</t>
  </si>
  <si>
    <t>724871085</t>
  </si>
  <si>
    <t>"roxory na uchysení ocelové pásoviny do betonu" 580</t>
  </si>
  <si>
    <t>184854113-11</t>
  </si>
  <si>
    <t>Míchání vegetačních substrátů na stavbě - Štěrkodrť 8/16 se stávající zeminou 5:2</t>
  </si>
  <si>
    <t>1423188775</t>
  </si>
  <si>
    <t>"Štěrkodrť 8/16, tl. 150 mm, míchání se stávající zeminou 5:2, se zahutněním 3,5 t válcem bez vibrace" 63</t>
  </si>
  <si>
    <t>1558636880</t>
  </si>
  <si>
    <t>"zemina bude využita ze stavby - katrovaná, zbavená hrud a kamení pokud to bude možné, jinak bude dovezena"</t>
  </si>
  <si>
    <t>300*0,15*1,7</t>
  </si>
  <si>
    <t>58343872</t>
  </si>
  <si>
    <t>kamenivo drcené hrubé frakce 8/16</t>
  </si>
  <si>
    <t>861522053</t>
  </si>
  <si>
    <t>"štěrk bude smíchán se zeminou"</t>
  </si>
  <si>
    <t>300*0,15/100*40*1,7</t>
  </si>
  <si>
    <t>569551111</t>
  </si>
  <si>
    <t>Zpevnění krajnic prohozenou zeminou tl 150 mm</t>
  </si>
  <si>
    <t>900284677</t>
  </si>
  <si>
    <t>Zpevnění krajnic nebo komunikací pro pěší s rozprostřením a zhutněním, po zhutnění prohozenou zeminou tl. 150 mm</t>
  </si>
  <si>
    <t>"dorovnání terénu po ukončení stavby komunikací" 300</t>
  </si>
  <si>
    <t xml:space="preserve">"plocha pro úpavy je orientační a bude záležet na konkrétním terénu" </t>
  </si>
  <si>
    <t>"zemina + štěrkodrť 8/16</t>
  </si>
  <si>
    <t>"zemina bude použita ze stavby (ktarovaná, zbavená suti a kamenů"</t>
  </si>
  <si>
    <t>183403153</t>
  </si>
  <si>
    <t>Obdělání půdy hrabáním v rovině a svahu do 1:5</t>
  </si>
  <si>
    <t>-462234463</t>
  </si>
  <si>
    <t>Obdělání půdy hrabáním v rovině nebo na svahu do 1:5</t>
  </si>
  <si>
    <t>https://podminky.urs.cz/item/CS_URS_2023_02/183403153</t>
  </si>
  <si>
    <t>"urovnání pláně před osetím travním osivem" 300</t>
  </si>
  <si>
    <t>181411131</t>
  </si>
  <si>
    <t>Založení parkového trávníku výsevem pl do 1000 m2 v rovině a ve svahu do 1:5</t>
  </si>
  <si>
    <t>-716149925</t>
  </si>
  <si>
    <t>Založení trávníku na půdě předem připravené plochy do 1000 m2 výsevem včetně utažení parkového v rovině nebo na svahu do 1:5</t>
  </si>
  <si>
    <t>https://podminky.urs.cz/item/CS_URS_2023_01/181411131</t>
  </si>
  <si>
    <t>"Osetí včetně osiva (20-30 g/m2), speciální suchovzodrná směs pro štěrkové trávníky snášející zatížení" 300</t>
  </si>
  <si>
    <t>00572490-28</t>
  </si>
  <si>
    <t>Osetí včetně osiva (20-30 g/m2), travní směs pro štěrkový trávník, přesné složení upřesněno dle stanovištních podmínek během realizace a odsouhlaseno architektem</t>
  </si>
  <si>
    <t>kg</t>
  </si>
  <si>
    <t>-1389425309</t>
  </si>
  <si>
    <t>"Výsevek 20-30 g/m2, travní směs pro štěrkový trávník" 300*0,025*1,03</t>
  </si>
  <si>
    <t>183403161</t>
  </si>
  <si>
    <t>Obdělání půdy válením v rovině a svahu do 1:5</t>
  </si>
  <si>
    <t>-1530363993</t>
  </si>
  <si>
    <t>Obdělání půdy válením v rovině nebo na svahu do 1:5</t>
  </si>
  <si>
    <t>https://podminky.urs.cz/item/CS_URS_2023_01/183403161</t>
  </si>
  <si>
    <t>"zaválení po osetí" 300</t>
  </si>
  <si>
    <t>111151121</t>
  </si>
  <si>
    <t>Pokosení trávníku parkového pl do 1000 m2 s odvozem do 20 km v rovině a svahu do 1:5</t>
  </si>
  <si>
    <t>114675635</t>
  </si>
  <si>
    <t>Pokosení trávníku při souvislé ploše do 1000 m2 parkového v rovině nebo svahu do 1:5</t>
  </si>
  <si>
    <t>https://podminky.urs.cz/item/CS_URS_2023_01/111151121</t>
  </si>
  <si>
    <t>"kosení 2x v rámci rozvojové péče pokud bude trávník vyšší než 7 cm" 300*2</t>
  </si>
  <si>
    <t xml:space="preserve">" kosení trávníku se shrabáním, odvoz odpadu " </t>
  </si>
  <si>
    <t>171201231-19</t>
  </si>
  <si>
    <t>Náklady na recyklaci biologicky rozložitelného odpadu ve vlastním odpadovém hospodářství zhotovitele nebo poplatek za uložení na kompostárně biologicky rozložitelného odpadu</t>
  </si>
  <si>
    <t>-1187536647</t>
  </si>
  <si>
    <t>"tonáž bude upřesněna dle skutečné realizace"</t>
  </si>
  <si>
    <t>"odhad tonáže odpadu po pokosení trávníku" (2*300*0,05*0,3)/2</t>
  </si>
  <si>
    <t>998223011</t>
  </si>
  <si>
    <t>Přesun hmot pro pozemní komunikace s krytem dlážděným</t>
  </si>
  <si>
    <t>593008713</t>
  </si>
  <si>
    <t>Přesun hmot pro pozemní komunikace s krytem dlážděným dopravní vzdálenost do 200 m jakékoliv délky objektu</t>
  </si>
  <si>
    <t>https://podminky.urs.cz/item/CS_URS_2023_01/998223011</t>
  </si>
  <si>
    <t xml:space="preserve">    01 - Odpadkové koše</t>
  </si>
  <si>
    <t>936104213-111</t>
  </si>
  <si>
    <t>Koš odpadkový, s ocelovou konstrukcí 260/775/v.995 mm,  s povrch. úpr. RAL 9005, objem 32*3 L, vč. kotvení pod dlažbu do patky, vč. spodní stavby</t>
  </si>
  <si>
    <t>-1253080092</t>
  </si>
  <si>
    <t>M+D Koš odpadkový na centrální noze, s hliníkovou stříškou 500/290/v.1020 mm, ocelová konstr. s povrch. úpr. RAL 7021, opláštění 26 lamel z akátového dřeva bez povrch. úpr., objem 45 L, vč. kotvení pod dlažbu do patky, vč. spodní stavby / M+D+přesun hmot</t>
  </si>
  <si>
    <t>"koš parkový - typový výrobek, materiál kombinace dřevo x kov, RAL 9005, včetně dopravy, spodní stavby a montáže" 4</t>
  </si>
  <si>
    <t>VON - Vedlejší a ostatní náklady</t>
  </si>
  <si>
    <t>O01 - Ostatní - Dopravně inženýrské opatření</t>
  </si>
  <si>
    <t>VRN1 - Průzkumné, geodetické a projektové práce</t>
  </si>
  <si>
    <t>VRN2 - Příprava staveniště</t>
  </si>
  <si>
    <t>VRN3 - Zařízení staveniště</t>
  </si>
  <si>
    <t>VRN4 - Inženýrská činnost</t>
  </si>
  <si>
    <t>VRN6 - Územní vlivy</t>
  </si>
  <si>
    <t>O01</t>
  </si>
  <si>
    <t>Ostatní - Dopravně inženýrské opatření</t>
  </si>
  <si>
    <t>090001000-1</t>
  </si>
  <si>
    <t>Ostatní náklady - DIO: dočasné dopravní značení a zajištění dokumentace PDZ a povolení zvláštního užívání komunikací pro realizaci stavby.</t>
  </si>
  <si>
    <t>kpl</t>
  </si>
  <si>
    <t>768197907</t>
  </si>
  <si>
    <t>VRN1</t>
  </si>
  <si>
    <t>Průzkumné, geodetické a projektové práce</t>
  </si>
  <si>
    <t>012002000-1</t>
  </si>
  <si>
    <t xml:space="preserve">Geodetické práce </t>
  </si>
  <si>
    <t>-2018061370</t>
  </si>
  <si>
    <t>Geodetické práce.</t>
  </si>
  <si>
    <t xml:space="preserve">"+zaměření skutečného stavu  po výstavbě" </t>
  </si>
  <si>
    <t>"komplet" 1</t>
  </si>
  <si>
    <t>012002000-11</t>
  </si>
  <si>
    <t>Geodetické práce - sítě</t>
  </si>
  <si>
    <t>-231664704</t>
  </si>
  <si>
    <t xml:space="preserve">"vytyčení stávajících sítí" </t>
  </si>
  <si>
    <t>"komplet" 4</t>
  </si>
  <si>
    <t>013254000-1</t>
  </si>
  <si>
    <t>Dokumentace skutečného provedení stavby.</t>
  </si>
  <si>
    <t>1037474670</t>
  </si>
  <si>
    <t>VRN2</t>
  </si>
  <si>
    <t>Příprava staveniště</t>
  </si>
  <si>
    <t>022003000-01</t>
  </si>
  <si>
    <t>Příprava staveniště.</t>
  </si>
  <si>
    <t>-1650501643</t>
  </si>
  <si>
    <t>VRN3</t>
  </si>
  <si>
    <t>Zařízení staveniště</t>
  </si>
  <si>
    <t>030001000-1</t>
  </si>
  <si>
    <t>Zařízení staveniště.</t>
  </si>
  <si>
    <t>1758342428</t>
  </si>
  <si>
    <t>A6</t>
  </si>
  <si>
    <t>"vybudování, provoz, odstranění a zapravení povrchů po ZS/ komplet"       1</t>
  </si>
  <si>
    <t>B6</t>
  </si>
  <si>
    <t>"vč. demontáže a znovu usazení 3 ks plotových dílů"</t>
  </si>
  <si>
    <t>034103000-1</t>
  </si>
  <si>
    <t>Oplocení staveniště.</t>
  </si>
  <si>
    <t>-1857750196</t>
  </si>
  <si>
    <t>"oplocení staveniště (zřízení, odstranění)" 1</t>
  </si>
  <si>
    <t>VRN4</t>
  </si>
  <si>
    <t>Inženýrská činnost</t>
  </si>
  <si>
    <t>043194000-1</t>
  </si>
  <si>
    <t>Ostatní zkoušky - agrochemický rozbor půdy a substrátů.</t>
  </si>
  <si>
    <t>-459071315</t>
  </si>
  <si>
    <t>045002000-1</t>
  </si>
  <si>
    <t>Kompletační a koordinační činnost.</t>
  </si>
  <si>
    <t>1205206446</t>
  </si>
  <si>
    <t>VRN6</t>
  </si>
  <si>
    <t>Územní vlivy</t>
  </si>
  <si>
    <t>063503000-1</t>
  </si>
  <si>
    <t>Práce ve stísněném prostoru.</t>
  </si>
  <si>
    <t>48135203</t>
  </si>
  <si>
    <t>Žďár nad Sázavou</t>
  </si>
  <si>
    <t>Obec Źďár nad Sázavou</t>
  </si>
  <si>
    <t>Mgr. Ing. Lucie Radilová DiS.</t>
  </si>
  <si>
    <t>Ateliér krajinářské architektury Radilová-Sendler</t>
  </si>
  <si>
    <t>CZ00295841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</si>
  <si>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</si>
  <si>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SO05 - Odpadkové koše</t>
  </si>
  <si>
    <t>Ochrana dřevin</t>
  </si>
  <si>
    <t>Úprava plenéru</t>
  </si>
  <si>
    <t xml:space="preserve">    01 - Ochrana dřevin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</si>
</sst>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2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22" fillId="4" borderId="1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32" fillId="0" borderId="10" xfId="0" applyNumberFormat="1" applyFont="1" applyBorder="1"/>
    <xf numFmtId="166" fontId="32" fillId="0" borderId="16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9" fillId="0" borderId="0" xfId="0" applyFont="1" applyProtection="1">
      <protection locked="0"/>
    </xf>
    <xf numFmtId="0" fontId="9" fillId="0" borderId="17" xfId="0" applyFont="1" applyBorder="1"/>
    <xf numFmtId="166" fontId="9" fillId="0" borderId="0" xfId="0" applyNumberFormat="1" applyFont="1"/>
    <xf numFmtId="166" fontId="9" fillId="0" borderId="11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1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3" fillId="0" borderId="0" xfId="0" applyFont="1"/>
    <xf numFmtId="0" fontId="22" fillId="0" borderId="0" xfId="0" applyFont="1"/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22" fillId="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/>
    </xf>
    <xf numFmtId="0" fontId="37" fillId="0" borderId="0" xfId="20" applyFont="1" applyAlignment="1" applyProtection="1">
      <alignment vertical="center" wrapText="1"/>
      <protection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22" fillId="4" borderId="14" xfId="0" applyFont="1" applyFill="1" applyBorder="1" applyAlignment="1">
      <alignment horizontal="center" vertical="center" wrapText="1"/>
    </xf>
    <xf numFmtId="4" fontId="24" fillId="0" borderId="0" xfId="0" applyNumberFormat="1" applyFont="1"/>
    <xf numFmtId="4" fontId="7" fillId="0" borderId="0" xfId="0" applyNumberFormat="1" applyFont="1"/>
    <xf numFmtId="4" fontId="8" fillId="0" borderId="0" xfId="0" applyNumberFormat="1" applyFont="1"/>
    <xf numFmtId="4" fontId="22" fillId="0" borderId="22" xfId="0" applyNumberFormat="1" applyFont="1" applyBorder="1" applyAlignment="1">
      <alignment vertical="center"/>
    </xf>
    <xf numFmtId="4" fontId="38" fillId="0" borderId="22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3" fillId="5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200025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84818231" TargetMode="External" /><Relationship Id="rId2" Type="http://schemas.openxmlformats.org/officeDocument/2006/relationships/hyperlink" Target="https://podminky.urs.cz/item/CS_URS_2023_02/184818232" TargetMode="External" /><Relationship Id="rId3" Type="http://schemas.openxmlformats.org/officeDocument/2006/relationships/hyperlink" Target="https://podminky.urs.cz/item/CS_URS_2023_02/184818233" TargetMode="External" /><Relationship Id="rId4" Type="http://schemas.openxmlformats.org/officeDocument/2006/relationships/hyperlink" Target="https://podminky.urs.cz/item/CS_URS_2023_01/184813211" TargetMode="External" /><Relationship Id="rId5" Type="http://schemas.openxmlformats.org/officeDocument/2006/relationships/hyperlink" Target="https://podminky.urs.cz/item/CS_URS_2023_01/184813251" TargetMode="External" /><Relationship Id="rId6" Type="http://schemas.openxmlformats.org/officeDocument/2006/relationships/hyperlink" Target="https://podminky.urs.cz/item/CS_URS_2023_02/122111101" TargetMode="External" /><Relationship Id="rId7" Type="http://schemas.openxmlformats.org/officeDocument/2006/relationships/hyperlink" Target="https://podminky.urs.cz/item/CS_URS_2023_01/122311101" TargetMode="External" /><Relationship Id="rId8" Type="http://schemas.openxmlformats.org/officeDocument/2006/relationships/hyperlink" Target="https://podminky.urs.cz/item/CS_URS_2022_02/129001101" TargetMode="External" /><Relationship Id="rId9" Type="http://schemas.openxmlformats.org/officeDocument/2006/relationships/hyperlink" Target="https://podminky.urs.cz/item/CS_URS_2023_02/162551128" TargetMode="External" /><Relationship Id="rId10" Type="http://schemas.openxmlformats.org/officeDocument/2006/relationships/hyperlink" Target="https://podminky.urs.cz/item/CS_URS_2023_01/171251201" TargetMode="External" /><Relationship Id="rId11" Type="http://schemas.openxmlformats.org/officeDocument/2006/relationships/hyperlink" Target="https://podminky.urs.cz/item/CS_URS_2023_01/171201231" TargetMode="External" /><Relationship Id="rId12" Type="http://schemas.openxmlformats.org/officeDocument/2006/relationships/hyperlink" Target="https://podminky.urs.cz/item/CS_URS_2023_02/966001311" TargetMode="External" /><Relationship Id="rId13" Type="http://schemas.openxmlformats.org/officeDocument/2006/relationships/hyperlink" Target="https://podminky.urs.cz/item/CS_URS_2023_02/113202111" TargetMode="External" /><Relationship Id="rId14" Type="http://schemas.openxmlformats.org/officeDocument/2006/relationships/hyperlink" Target="https://podminky.urs.cz/item/CS_URS_2023_02/997221571" TargetMode="External" /><Relationship Id="rId15" Type="http://schemas.openxmlformats.org/officeDocument/2006/relationships/hyperlink" Target="https://podminky.urs.cz/item/CS_URS_2023_02/997221579" TargetMode="External" /><Relationship Id="rId16" Type="http://schemas.openxmlformats.org/officeDocument/2006/relationships/hyperlink" Target="https://podminky.urs.cz/item/CS_URS_2023_01/171251201" TargetMode="External" /><Relationship Id="rId17" Type="http://schemas.openxmlformats.org/officeDocument/2006/relationships/hyperlink" Target="https://podminky.urs.cz/item/CS_URS_2023_02/997221861" TargetMode="External" /><Relationship Id="rId18" Type="http://schemas.openxmlformats.org/officeDocument/2006/relationships/hyperlink" Target="https://podminky.urs.cz/item/CS_URS_2023_02/998229111" TargetMode="External" /><Relationship Id="rId19" Type="http://schemas.openxmlformats.org/officeDocument/2006/relationships/drawing" Target="../drawings/drawing2.xml" /><Relationship Id="rId2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81951112" TargetMode="External" /><Relationship Id="rId2" Type="http://schemas.openxmlformats.org/officeDocument/2006/relationships/hyperlink" Target="https://podminky.urs.cz/item/CS_URS_2023_02/564831011" TargetMode="External" /><Relationship Id="rId3" Type="http://schemas.openxmlformats.org/officeDocument/2006/relationships/hyperlink" Target="https://podminky.urs.cz/item/CS_URS_2023_02/564851012" TargetMode="External" /><Relationship Id="rId4" Type="http://schemas.openxmlformats.org/officeDocument/2006/relationships/hyperlink" Target="https://podminky.urs.cz/item/CS_URS_2023_02/564851113" TargetMode="External" /><Relationship Id="rId5" Type="http://schemas.openxmlformats.org/officeDocument/2006/relationships/hyperlink" Target="https://podminky.urs.cz/item/CS_URS_2023_01/591211111" TargetMode="External" /><Relationship Id="rId6" Type="http://schemas.openxmlformats.org/officeDocument/2006/relationships/hyperlink" Target="https://podminky.urs.cz/item/CS_URS_2023_02/131212531" TargetMode="External" /><Relationship Id="rId7" Type="http://schemas.openxmlformats.org/officeDocument/2006/relationships/hyperlink" Target="https://podminky.urs.cz/item/CS_URS_2022_02/916991121" TargetMode="External" /><Relationship Id="rId8" Type="http://schemas.openxmlformats.org/officeDocument/2006/relationships/hyperlink" Target="https://podminky.urs.cz/item/CS_URS_2023_02/183403153" TargetMode="External" /><Relationship Id="rId9" Type="http://schemas.openxmlformats.org/officeDocument/2006/relationships/hyperlink" Target="https://podminky.urs.cz/item/CS_URS_2023_01/181411131" TargetMode="External" /><Relationship Id="rId10" Type="http://schemas.openxmlformats.org/officeDocument/2006/relationships/hyperlink" Target="https://podminky.urs.cz/item/CS_URS_2023_01/183403161" TargetMode="External" /><Relationship Id="rId11" Type="http://schemas.openxmlformats.org/officeDocument/2006/relationships/hyperlink" Target="https://podminky.urs.cz/item/CS_URS_2023_01/111151121" TargetMode="External" /><Relationship Id="rId12" Type="http://schemas.openxmlformats.org/officeDocument/2006/relationships/hyperlink" Target="https://podminky.urs.cz/item/CS_URS_2023_01/998223011" TargetMode="External" /><Relationship Id="rId13" Type="http://schemas.openxmlformats.org/officeDocument/2006/relationships/drawing" Target="../drawings/drawing3.xml" /><Relationship Id="rId1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5"/>
  <sheetViews>
    <sheetView showGridLines="0" tabSelected="1" workbookViewId="0" topLeftCell="A27">
      <selection activeCell="BE3" sqref="BE3:BE3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2:72" ht="6.95" customHeight="1"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8"/>
      <c r="BS1" s="15" t="s">
        <v>4</v>
      </c>
      <c r="BT1" s="15" t="s">
        <v>5</v>
      </c>
    </row>
    <row r="2" spans="2:71" ht="24.95" customHeight="1">
      <c r="B2" s="18"/>
      <c r="D2" s="19" t="s">
        <v>6</v>
      </c>
      <c r="AR2" s="18"/>
      <c r="AS2" s="20" t="s">
        <v>7</v>
      </c>
      <c r="BE2" s="21" t="s">
        <v>8</v>
      </c>
      <c r="BS2" s="15" t="s">
        <v>9</v>
      </c>
    </row>
    <row r="3" spans="2:71" ht="12" customHeight="1">
      <c r="B3" s="18"/>
      <c r="D3" s="22" t="s">
        <v>10</v>
      </c>
      <c r="K3" s="193" t="s">
        <v>11</v>
      </c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R3" s="18"/>
      <c r="BE3" s="192" t="s">
        <v>12</v>
      </c>
      <c r="BS3" s="15" t="s">
        <v>4</v>
      </c>
    </row>
    <row r="4" spans="2:71" ht="36.95" customHeight="1">
      <c r="B4" s="18"/>
      <c r="D4" s="24" t="s">
        <v>13</v>
      </c>
      <c r="K4" s="195" t="s">
        <v>14</v>
      </c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R4" s="18"/>
      <c r="BE4" s="192"/>
      <c r="BS4" s="15" t="s">
        <v>4</v>
      </c>
    </row>
    <row r="5" spans="2:71" ht="12" customHeight="1">
      <c r="B5" s="18"/>
      <c r="D5" s="25" t="s">
        <v>15</v>
      </c>
      <c r="K5" s="23" t="s">
        <v>0</v>
      </c>
      <c r="AK5" s="25" t="s">
        <v>16</v>
      </c>
      <c r="AN5" s="23" t="s">
        <v>0</v>
      </c>
      <c r="AR5" s="18"/>
      <c r="BE5" s="192"/>
      <c r="BS5" s="15" t="s">
        <v>4</v>
      </c>
    </row>
    <row r="6" spans="2:71" ht="12" customHeight="1">
      <c r="B6" s="18"/>
      <c r="D6" s="25" t="s">
        <v>17</v>
      </c>
      <c r="K6" s="23" t="s">
        <v>494</v>
      </c>
      <c r="AK6" s="25" t="s">
        <v>19</v>
      </c>
      <c r="AN6" s="156">
        <v>45131</v>
      </c>
      <c r="AR6" s="18"/>
      <c r="BE6" s="192"/>
      <c r="BS6" s="15" t="s">
        <v>4</v>
      </c>
    </row>
    <row r="7" spans="2:71" ht="14.45" customHeight="1">
      <c r="B7" s="18"/>
      <c r="AR7" s="18"/>
      <c r="BE7" s="192"/>
      <c r="BS7" s="15" t="s">
        <v>4</v>
      </c>
    </row>
    <row r="8" spans="2:71" ht="12" customHeight="1">
      <c r="B8" s="18"/>
      <c r="D8" s="25" t="s">
        <v>20</v>
      </c>
      <c r="K8" s="154" t="s">
        <v>495</v>
      </c>
      <c r="AK8" s="25" t="s">
        <v>21</v>
      </c>
      <c r="AN8" s="23">
        <v>295841</v>
      </c>
      <c r="AR8" s="18"/>
      <c r="BE8" s="192"/>
      <c r="BS8" s="15" t="s">
        <v>4</v>
      </c>
    </row>
    <row r="9" spans="2:71" ht="18.4" customHeight="1">
      <c r="B9" s="18"/>
      <c r="E9" s="23" t="s">
        <v>18</v>
      </c>
      <c r="AK9" s="25" t="s">
        <v>22</v>
      </c>
      <c r="AN9" s="23" t="s">
        <v>498</v>
      </c>
      <c r="AR9" s="18"/>
      <c r="BE9" s="192"/>
      <c r="BS9" s="15" t="s">
        <v>4</v>
      </c>
    </row>
    <row r="10" spans="2:71" ht="6.95" customHeight="1">
      <c r="B10" s="18"/>
      <c r="AR10" s="18"/>
      <c r="BE10" s="192"/>
      <c r="BS10" s="15" t="s">
        <v>4</v>
      </c>
    </row>
    <row r="11" spans="2:71" ht="12" customHeight="1">
      <c r="B11" s="18"/>
      <c r="D11" s="25" t="s">
        <v>23</v>
      </c>
      <c r="AK11" s="25" t="s">
        <v>21</v>
      </c>
      <c r="AN11" s="27" t="s">
        <v>24</v>
      </c>
      <c r="AR11" s="18"/>
      <c r="BE11" s="192"/>
      <c r="BS11" s="15" t="s">
        <v>4</v>
      </c>
    </row>
    <row r="12" spans="2:71" ht="12.75">
      <c r="B12" s="18"/>
      <c r="E12" s="196" t="s">
        <v>24</v>
      </c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25" t="s">
        <v>22</v>
      </c>
      <c r="AN12" s="27" t="s">
        <v>24</v>
      </c>
      <c r="AR12" s="18"/>
      <c r="BE12" s="192"/>
      <c r="BS12" s="15" t="s">
        <v>4</v>
      </c>
    </row>
    <row r="13" spans="2:71" ht="6.95" customHeight="1">
      <c r="B13" s="18"/>
      <c r="AR13" s="18"/>
      <c r="BE13" s="192"/>
      <c r="BS13" s="15" t="s">
        <v>1</v>
      </c>
    </row>
    <row r="14" spans="2:71" ht="12" customHeight="1">
      <c r="B14" s="18"/>
      <c r="D14" s="25" t="s">
        <v>25</v>
      </c>
      <c r="K14" s="23" t="s">
        <v>497</v>
      </c>
      <c r="AK14" s="25" t="s">
        <v>21</v>
      </c>
      <c r="AN14" s="23" t="s">
        <v>0</v>
      </c>
      <c r="AR14" s="18"/>
      <c r="BE14" s="192"/>
      <c r="BS14" s="15" t="s">
        <v>1</v>
      </c>
    </row>
    <row r="15" spans="2:71" ht="18.4" customHeight="1">
      <c r="B15" s="18"/>
      <c r="E15" s="23" t="s">
        <v>18</v>
      </c>
      <c r="I15" s="154"/>
      <c r="K15" s="154" t="s">
        <v>496</v>
      </c>
      <c r="AK15" s="25" t="s">
        <v>22</v>
      </c>
      <c r="AN15" s="23" t="s">
        <v>0</v>
      </c>
      <c r="AR15" s="18"/>
      <c r="BE15" s="192"/>
      <c r="BS15" s="15" t="s">
        <v>26</v>
      </c>
    </row>
    <row r="16" spans="2:71" ht="6.95" customHeight="1">
      <c r="B16" s="18"/>
      <c r="AR16" s="18"/>
      <c r="BE16" s="192"/>
      <c r="BS16" s="15" t="s">
        <v>4</v>
      </c>
    </row>
    <row r="17" spans="2:71" ht="12" customHeight="1">
      <c r="B17" s="18"/>
      <c r="D17" s="25" t="s">
        <v>27</v>
      </c>
      <c r="K17" s="155"/>
      <c r="AK17" s="25" t="s">
        <v>21</v>
      </c>
      <c r="AN17" s="23" t="s">
        <v>0</v>
      </c>
      <c r="AR17" s="18"/>
      <c r="BE17" s="192"/>
      <c r="BS17" s="15" t="s">
        <v>4</v>
      </c>
    </row>
    <row r="18" spans="2:71" ht="18.4" customHeight="1">
      <c r="B18" s="18"/>
      <c r="E18" s="23" t="s">
        <v>18</v>
      </c>
      <c r="AK18" s="25" t="s">
        <v>22</v>
      </c>
      <c r="AN18" s="23" t="s">
        <v>0</v>
      </c>
      <c r="AR18" s="18"/>
      <c r="BE18" s="192"/>
      <c r="BS18" s="15" t="s">
        <v>26</v>
      </c>
    </row>
    <row r="19" spans="2:57" ht="6.95" customHeight="1">
      <c r="B19" s="18"/>
      <c r="AR19" s="18"/>
      <c r="BE19" s="192"/>
    </row>
    <row r="20" spans="2:57" ht="66.75" customHeight="1">
      <c r="B20" s="18"/>
      <c r="D20" s="25" t="s">
        <v>28</v>
      </c>
      <c r="K20" s="188" t="s">
        <v>499</v>
      </c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R20" s="18"/>
      <c r="BE20" s="192"/>
    </row>
    <row r="21" spans="2:57" ht="6.95" customHeight="1">
      <c r="B21" s="18"/>
      <c r="AR21" s="18"/>
      <c r="BE21" s="192"/>
    </row>
    <row r="22" spans="2:57" ht="6.95" customHeight="1">
      <c r="B22" s="1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R22" s="18"/>
      <c r="BE22" s="192"/>
    </row>
    <row r="23" spans="2:57" s="1" customFormat="1" ht="25.9" customHeight="1">
      <c r="B23" s="29"/>
      <c r="D23" s="30" t="s">
        <v>29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198">
        <f>ROUND(AG89,2)</f>
        <v>0</v>
      </c>
      <c r="AL23" s="199"/>
      <c r="AM23" s="199"/>
      <c r="AN23" s="199"/>
      <c r="AO23" s="199"/>
      <c r="AR23" s="29"/>
      <c r="BE23" s="192"/>
    </row>
    <row r="24" spans="2:57" s="1" customFormat="1" ht="6.95" customHeight="1">
      <c r="B24" s="29"/>
      <c r="AR24" s="29"/>
      <c r="BE24" s="192"/>
    </row>
    <row r="25" spans="2:57" s="1" customFormat="1" ht="12.75">
      <c r="B25" s="29"/>
      <c r="L25" s="200" t="s">
        <v>30</v>
      </c>
      <c r="M25" s="200"/>
      <c r="N25" s="200"/>
      <c r="O25" s="200"/>
      <c r="P25" s="200"/>
      <c r="W25" s="200" t="s">
        <v>31</v>
      </c>
      <c r="X25" s="200"/>
      <c r="Y25" s="200"/>
      <c r="Z25" s="200"/>
      <c r="AA25" s="200"/>
      <c r="AB25" s="200"/>
      <c r="AC25" s="200"/>
      <c r="AD25" s="200"/>
      <c r="AE25" s="200"/>
      <c r="AK25" s="200" t="s">
        <v>32</v>
      </c>
      <c r="AL25" s="200"/>
      <c r="AM25" s="200"/>
      <c r="AN25" s="200"/>
      <c r="AO25" s="200"/>
      <c r="AR25" s="29"/>
      <c r="BE25" s="192"/>
    </row>
    <row r="26" spans="2:57" s="2" customFormat="1" ht="14.45" customHeight="1">
      <c r="B26" s="33"/>
      <c r="D26" s="25" t="s">
        <v>33</v>
      </c>
      <c r="F26" s="25" t="s">
        <v>34</v>
      </c>
      <c r="L26" s="191">
        <v>0.21</v>
      </c>
      <c r="M26" s="190"/>
      <c r="N26" s="190"/>
      <c r="O26" s="190"/>
      <c r="P26" s="190"/>
      <c r="W26" s="189">
        <f>AG89</f>
        <v>0</v>
      </c>
      <c r="X26" s="190"/>
      <c r="Y26" s="190"/>
      <c r="Z26" s="190"/>
      <c r="AA26" s="190"/>
      <c r="AB26" s="190"/>
      <c r="AC26" s="190"/>
      <c r="AD26" s="190"/>
      <c r="AE26" s="190"/>
      <c r="AK26" s="189">
        <f>W26*21</f>
        <v>0</v>
      </c>
      <c r="AL26" s="190"/>
      <c r="AM26" s="190"/>
      <c r="AN26" s="190"/>
      <c r="AO26" s="190"/>
      <c r="AR26" s="33"/>
      <c r="BE26" s="192"/>
    </row>
    <row r="27" spans="2:57" s="2" customFormat="1" ht="14.45" customHeight="1">
      <c r="B27" s="33"/>
      <c r="F27" s="25" t="s">
        <v>35</v>
      </c>
      <c r="L27" s="191">
        <v>0.15</v>
      </c>
      <c r="M27" s="190"/>
      <c r="N27" s="190"/>
      <c r="O27" s="190"/>
      <c r="P27" s="190"/>
      <c r="W27" s="189">
        <f>0</f>
        <v>0</v>
      </c>
      <c r="X27" s="190"/>
      <c r="Y27" s="190"/>
      <c r="Z27" s="190"/>
      <c r="AA27" s="190"/>
      <c r="AB27" s="190"/>
      <c r="AC27" s="190"/>
      <c r="AD27" s="190"/>
      <c r="AE27" s="190"/>
      <c r="AK27" s="189">
        <f>W27*15</f>
        <v>0</v>
      </c>
      <c r="AL27" s="190"/>
      <c r="AM27" s="190"/>
      <c r="AN27" s="190"/>
      <c r="AO27" s="190"/>
      <c r="AR27" s="33"/>
      <c r="BE27" s="192"/>
    </row>
    <row r="28" spans="2:57" s="2" customFormat="1" ht="14.45" customHeight="1" hidden="1">
      <c r="B28" s="33"/>
      <c r="F28" s="25" t="s">
        <v>36</v>
      </c>
      <c r="L28" s="191">
        <v>0.21</v>
      </c>
      <c r="M28" s="190"/>
      <c r="N28" s="190"/>
      <c r="O28" s="190"/>
      <c r="P28" s="190"/>
      <c r="W28" s="189" t="e">
        <f>ROUND(BB89,2)</f>
        <v>#REF!</v>
      </c>
      <c r="X28" s="190"/>
      <c r="Y28" s="190"/>
      <c r="Z28" s="190"/>
      <c r="AA28" s="190"/>
      <c r="AB28" s="190"/>
      <c r="AC28" s="190"/>
      <c r="AD28" s="190"/>
      <c r="AE28" s="190"/>
      <c r="AK28" s="189">
        <v>0</v>
      </c>
      <c r="AL28" s="190"/>
      <c r="AM28" s="190"/>
      <c r="AN28" s="190"/>
      <c r="AO28" s="190"/>
      <c r="AR28" s="33"/>
      <c r="BE28" s="192"/>
    </row>
    <row r="29" spans="2:57" s="2" customFormat="1" ht="14.45" customHeight="1" hidden="1">
      <c r="B29" s="33"/>
      <c r="F29" s="25" t="s">
        <v>37</v>
      </c>
      <c r="L29" s="191">
        <v>0.15</v>
      </c>
      <c r="M29" s="190"/>
      <c r="N29" s="190"/>
      <c r="O29" s="190"/>
      <c r="P29" s="190"/>
      <c r="W29" s="189" t="e">
        <f>ROUND(BC89,2)</f>
        <v>#REF!</v>
      </c>
      <c r="X29" s="190"/>
      <c r="Y29" s="190"/>
      <c r="Z29" s="190"/>
      <c r="AA29" s="190"/>
      <c r="AB29" s="190"/>
      <c r="AC29" s="190"/>
      <c r="AD29" s="190"/>
      <c r="AE29" s="190"/>
      <c r="AK29" s="189">
        <v>0</v>
      </c>
      <c r="AL29" s="190"/>
      <c r="AM29" s="190"/>
      <c r="AN29" s="190"/>
      <c r="AO29" s="190"/>
      <c r="AR29" s="33"/>
      <c r="BE29" s="192"/>
    </row>
    <row r="30" spans="2:57" s="2" customFormat="1" ht="14.45" customHeight="1" hidden="1">
      <c r="B30" s="33"/>
      <c r="F30" s="25" t="s">
        <v>38</v>
      </c>
      <c r="L30" s="191">
        <v>0</v>
      </c>
      <c r="M30" s="190"/>
      <c r="N30" s="190"/>
      <c r="O30" s="190"/>
      <c r="P30" s="190"/>
      <c r="W30" s="189" t="e">
        <f>ROUND(BD89,2)</f>
        <v>#REF!</v>
      </c>
      <c r="X30" s="190"/>
      <c r="Y30" s="190"/>
      <c r="Z30" s="190"/>
      <c r="AA30" s="190"/>
      <c r="AB30" s="190"/>
      <c r="AC30" s="190"/>
      <c r="AD30" s="190"/>
      <c r="AE30" s="190"/>
      <c r="AK30" s="189">
        <v>0</v>
      </c>
      <c r="AL30" s="190"/>
      <c r="AM30" s="190"/>
      <c r="AN30" s="190"/>
      <c r="AO30" s="190"/>
      <c r="AR30" s="33"/>
      <c r="BE30" s="192"/>
    </row>
    <row r="31" spans="2:57" s="1" customFormat="1" ht="6.95" customHeight="1">
      <c r="B31" s="29"/>
      <c r="AR31" s="29"/>
      <c r="BE31" s="192"/>
    </row>
    <row r="32" spans="2:44" s="1" customFormat="1" ht="25.9" customHeight="1">
      <c r="B32" s="29"/>
      <c r="C32" s="34"/>
      <c r="D32" s="35" t="s">
        <v>39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7" t="s">
        <v>40</v>
      </c>
      <c r="U32" s="36"/>
      <c r="V32" s="36"/>
      <c r="W32" s="36"/>
      <c r="X32" s="204" t="s">
        <v>41</v>
      </c>
      <c r="Y32" s="202"/>
      <c r="Z32" s="202"/>
      <c r="AA32" s="202"/>
      <c r="AB32" s="202"/>
      <c r="AC32" s="36"/>
      <c r="AD32" s="36"/>
      <c r="AE32" s="36"/>
      <c r="AF32" s="36"/>
      <c r="AG32" s="36"/>
      <c r="AH32" s="36"/>
      <c r="AI32" s="36"/>
      <c r="AJ32" s="36"/>
      <c r="AK32" s="201">
        <f>SUM(AK23:AK30)</f>
        <v>0</v>
      </c>
      <c r="AL32" s="202"/>
      <c r="AM32" s="202"/>
      <c r="AN32" s="202"/>
      <c r="AO32" s="203"/>
      <c r="AP32" s="34"/>
      <c r="AQ32" s="34"/>
      <c r="AR32" s="29"/>
    </row>
    <row r="33" spans="2:44" s="1" customFormat="1" ht="6.95" customHeight="1">
      <c r="B33" s="29"/>
      <c r="AR33" s="29"/>
    </row>
    <row r="34" spans="2:44" s="1" customFormat="1" ht="14.45" customHeight="1">
      <c r="B34" s="29"/>
      <c r="AR34" s="29"/>
    </row>
    <row r="35" spans="2:44" ht="14.45" customHeight="1">
      <c r="B35" s="18"/>
      <c r="AR35" s="18"/>
    </row>
    <row r="36" spans="2:44" ht="14.45" customHeight="1">
      <c r="B36" s="18"/>
      <c r="AR36" s="18"/>
    </row>
    <row r="37" spans="2:44" ht="14.45" customHeight="1">
      <c r="B37" s="18"/>
      <c r="AR37" s="18"/>
    </row>
    <row r="38" spans="2:44" ht="14.45" customHeight="1">
      <c r="B38" s="18"/>
      <c r="AR38" s="18"/>
    </row>
    <row r="39" spans="2:44" ht="14.45" customHeight="1">
      <c r="B39" s="18"/>
      <c r="AR39" s="18"/>
    </row>
    <row r="40" spans="2:44" ht="14.45" customHeight="1">
      <c r="B40" s="18"/>
      <c r="AR40" s="18"/>
    </row>
    <row r="41" spans="2:44" ht="14.45" customHeight="1">
      <c r="B41" s="18"/>
      <c r="AR41" s="18"/>
    </row>
    <row r="42" spans="2:44" ht="14.45" customHeight="1">
      <c r="B42" s="18"/>
      <c r="AR42" s="18"/>
    </row>
    <row r="43" spans="2:44" ht="14.45" customHeight="1">
      <c r="B43" s="18"/>
      <c r="AR43" s="18"/>
    </row>
    <row r="44" spans="2:44" ht="14.45" customHeight="1">
      <c r="B44" s="18"/>
      <c r="AR44" s="18"/>
    </row>
    <row r="45" spans="2:44" ht="14.45" customHeight="1">
      <c r="B45" s="18"/>
      <c r="AR45" s="18"/>
    </row>
    <row r="46" spans="2:44" s="1" customFormat="1" ht="14.45" customHeight="1">
      <c r="B46" s="29"/>
      <c r="D46" s="38" t="s">
        <v>42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8" t="s">
        <v>43</v>
      </c>
      <c r="AI46" s="39"/>
      <c r="AJ46" s="39"/>
      <c r="AK46" s="39"/>
      <c r="AL46" s="39"/>
      <c r="AM46" s="39"/>
      <c r="AN46" s="39"/>
      <c r="AO46" s="39"/>
      <c r="AR46" s="29"/>
    </row>
    <row r="47" spans="2:44" ht="12">
      <c r="B47" s="18"/>
      <c r="AR47" s="18"/>
    </row>
    <row r="48" spans="2:44" ht="12">
      <c r="B48" s="18"/>
      <c r="AR48" s="18"/>
    </row>
    <row r="49" spans="2:44" ht="12">
      <c r="B49" s="18"/>
      <c r="AR49" s="18"/>
    </row>
    <row r="50" spans="2:44" ht="12">
      <c r="B50" s="18"/>
      <c r="AR50" s="18"/>
    </row>
    <row r="51" spans="2:44" ht="12">
      <c r="B51" s="18"/>
      <c r="AR51" s="18"/>
    </row>
    <row r="52" spans="2:44" ht="12">
      <c r="B52" s="18"/>
      <c r="AR52" s="18"/>
    </row>
    <row r="53" spans="2:44" ht="12">
      <c r="B53" s="18"/>
      <c r="AR53" s="18"/>
    </row>
    <row r="54" spans="2:44" ht="12">
      <c r="B54" s="18"/>
      <c r="AR54" s="18"/>
    </row>
    <row r="55" spans="2:44" ht="12">
      <c r="B55" s="18"/>
      <c r="AR55" s="18"/>
    </row>
    <row r="56" spans="2:44" ht="12">
      <c r="B56" s="18"/>
      <c r="AR56" s="18"/>
    </row>
    <row r="57" spans="2:44" s="1" customFormat="1" ht="12.75">
      <c r="B57" s="29"/>
      <c r="D57" s="40" t="s">
        <v>44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40" t="s">
        <v>45</v>
      </c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40" t="s">
        <v>44</v>
      </c>
      <c r="AI57" s="31"/>
      <c r="AJ57" s="31"/>
      <c r="AK57" s="31"/>
      <c r="AL57" s="31"/>
      <c r="AM57" s="40" t="s">
        <v>45</v>
      </c>
      <c r="AN57" s="31"/>
      <c r="AO57" s="31"/>
      <c r="AR57" s="29"/>
    </row>
    <row r="58" spans="2:44" ht="12">
      <c r="B58" s="18"/>
      <c r="AR58" s="18"/>
    </row>
    <row r="59" spans="2:44" ht="12">
      <c r="B59" s="18"/>
      <c r="AR59" s="18"/>
    </row>
    <row r="60" spans="2:44" ht="12">
      <c r="B60" s="18"/>
      <c r="AR60" s="18"/>
    </row>
    <row r="61" spans="2:44" s="1" customFormat="1" ht="12.75">
      <c r="B61" s="29"/>
      <c r="D61" s="38" t="s">
        <v>46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8" t="s">
        <v>47</v>
      </c>
      <c r="AI61" s="39"/>
      <c r="AJ61" s="39"/>
      <c r="AK61" s="39"/>
      <c r="AL61" s="39"/>
      <c r="AM61" s="39"/>
      <c r="AN61" s="39"/>
      <c r="AO61" s="39"/>
      <c r="AR61" s="29"/>
    </row>
    <row r="62" spans="2:44" ht="12">
      <c r="B62" s="18"/>
      <c r="AR62" s="18"/>
    </row>
    <row r="63" spans="2:44" ht="12">
      <c r="B63" s="18"/>
      <c r="AR63" s="18"/>
    </row>
    <row r="64" spans="2:44" ht="12">
      <c r="B64" s="18"/>
      <c r="AR64" s="18"/>
    </row>
    <row r="65" spans="2:44" ht="12">
      <c r="B65" s="18"/>
      <c r="AR65" s="18"/>
    </row>
    <row r="66" spans="2:44" ht="12">
      <c r="B66" s="18"/>
      <c r="AR66" s="18"/>
    </row>
    <row r="67" spans="2:44" ht="12">
      <c r="B67" s="18"/>
      <c r="AR67" s="18"/>
    </row>
    <row r="68" spans="2:44" ht="12">
      <c r="B68" s="18"/>
      <c r="AR68" s="18"/>
    </row>
    <row r="69" spans="2:44" ht="12">
      <c r="B69" s="18"/>
      <c r="AR69" s="18"/>
    </row>
    <row r="70" spans="2:44" ht="12">
      <c r="B70" s="18"/>
      <c r="AR70" s="18"/>
    </row>
    <row r="71" spans="2:44" ht="12">
      <c r="B71" s="18"/>
      <c r="AR71" s="18"/>
    </row>
    <row r="72" spans="2:44" s="1" customFormat="1" ht="12.75">
      <c r="B72" s="29"/>
      <c r="D72" s="40" t="s">
        <v>44</v>
      </c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40" t="s">
        <v>45</v>
      </c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40" t="s">
        <v>44</v>
      </c>
      <c r="AI72" s="31"/>
      <c r="AJ72" s="31"/>
      <c r="AK72" s="31"/>
      <c r="AL72" s="31"/>
      <c r="AM72" s="40" t="s">
        <v>45</v>
      </c>
      <c r="AN72" s="31"/>
      <c r="AO72" s="31"/>
      <c r="AR72" s="29"/>
    </row>
    <row r="73" spans="2:44" s="1" customFormat="1" ht="12">
      <c r="B73" s="29"/>
      <c r="AR73" s="29"/>
    </row>
    <row r="74" spans="2:44" s="1" customFormat="1" ht="6.95" customHeight="1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29"/>
    </row>
    <row r="78" spans="2:44" s="1" customFormat="1" ht="6.95" customHeight="1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29"/>
    </row>
    <row r="79" spans="2:44" s="1" customFormat="1" ht="24.95" customHeight="1">
      <c r="B79" s="29"/>
      <c r="C79" s="19" t="s">
        <v>48</v>
      </c>
      <c r="AR79" s="29"/>
    </row>
    <row r="80" spans="2:44" s="1" customFormat="1" ht="6.95" customHeight="1">
      <c r="B80" s="29"/>
      <c r="AR80" s="29"/>
    </row>
    <row r="81" spans="2:44" s="3" customFormat="1" ht="12" customHeight="1">
      <c r="B81" s="45"/>
      <c r="C81" s="25" t="s">
        <v>10</v>
      </c>
      <c r="L81" s="3" t="str">
        <f>K3</f>
        <v>230717</v>
      </c>
      <c r="AR81" s="45"/>
    </row>
    <row r="82" spans="2:44" s="4" customFormat="1" ht="36.95" customHeight="1">
      <c r="B82" s="46"/>
      <c r="C82" s="47" t="s">
        <v>13</v>
      </c>
      <c r="L82" s="210" t="str">
        <f>K4</f>
        <v>Haškova-park</v>
      </c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R82" s="46"/>
    </row>
    <row r="83" spans="2:44" s="1" customFormat="1" ht="6.95" customHeight="1">
      <c r="B83" s="29"/>
      <c r="AR83" s="29"/>
    </row>
    <row r="84" spans="2:44" s="1" customFormat="1" ht="12" customHeight="1">
      <c r="B84" s="29"/>
      <c r="C84" s="25" t="s">
        <v>17</v>
      </c>
      <c r="L84" s="48" t="str">
        <f>IF(K6="","",K6)</f>
        <v>Žďár nad Sázavou</v>
      </c>
      <c r="AI84" s="25" t="s">
        <v>19</v>
      </c>
      <c r="AM84" s="212">
        <f>IF(AN6="","",AN6)</f>
        <v>45131</v>
      </c>
      <c r="AN84" s="212"/>
      <c r="AR84" s="29"/>
    </row>
    <row r="85" spans="2:44" s="1" customFormat="1" ht="6.95" customHeight="1">
      <c r="B85" s="29"/>
      <c r="AR85" s="29"/>
    </row>
    <row r="86" spans="2:56" s="1" customFormat="1" ht="10.9" customHeight="1">
      <c r="B86" s="29"/>
      <c r="AR86" s="29"/>
      <c r="AS86" s="186"/>
      <c r="AT86" s="187"/>
      <c r="BD86" s="51"/>
    </row>
    <row r="87" spans="2:56" s="1" customFormat="1" ht="29.25" customHeight="1">
      <c r="B87" s="29"/>
      <c r="C87" s="213" t="s">
        <v>49</v>
      </c>
      <c r="D87" s="214"/>
      <c r="E87" s="214"/>
      <c r="F87" s="214"/>
      <c r="G87" s="214"/>
      <c r="H87" s="52"/>
      <c r="I87" s="216" t="s">
        <v>50</v>
      </c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14"/>
      <c r="AD87" s="214"/>
      <c r="AE87" s="214"/>
      <c r="AF87" s="214"/>
      <c r="AG87" s="215" t="s">
        <v>51</v>
      </c>
      <c r="AH87" s="214"/>
      <c r="AI87" s="214"/>
      <c r="AJ87" s="214"/>
      <c r="AK87" s="214"/>
      <c r="AL87" s="214"/>
      <c r="AM87" s="214"/>
      <c r="AN87" s="216" t="s">
        <v>52</v>
      </c>
      <c r="AO87" s="214"/>
      <c r="AP87" s="217"/>
      <c r="AQ87" s="53" t="s">
        <v>53</v>
      </c>
      <c r="AR87" s="29"/>
      <c r="AS87" s="54" t="s">
        <v>54</v>
      </c>
      <c r="AT87" s="55" t="s">
        <v>55</v>
      </c>
      <c r="AU87" s="55" t="s">
        <v>56</v>
      </c>
      <c r="AV87" s="55" t="s">
        <v>57</v>
      </c>
      <c r="AW87" s="55" t="s">
        <v>58</v>
      </c>
      <c r="AX87" s="55" t="s">
        <v>59</v>
      </c>
      <c r="AY87" s="55" t="s">
        <v>60</v>
      </c>
      <c r="AZ87" s="55" t="s">
        <v>61</v>
      </c>
      <c r="BA87" s="55" t="s">
        <v>62</v>
      </c>
      <c r="BB87" s="55" t="s">
        <v>63</v>
      </c>
      <c r="BC87" s="55" t="s">
        <v>64</v>
      </c>
      <c r="BD87" s="56" t="s">
        <v>65</v>
      </c>
    </row>
    <row r="88" spans="2:56" s="1" customFormat="1" ht="10.9" customHeight="1">
      <c r="B88" s="29"/>
      <c r="AR88" s="29"/>
      <c r="AS88" s="57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8"/>
    </row>
    <row r="89" spans="2:90" s="5" customFormat="1" ht="32.45" customHeight="1">
      <c r="B89" s="59"/>
      <c r="C89" s="60" t="s">
        <v>66</v>
      </c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205">
        <f>ROUND(SUM(AG90:AG93),2)</f>
        <v>0</v>
      </c>
      <c r="AH89" s="205"/>
      <c r="AI89" s="205"/>
      <c r="AJ89" s="205"/>
      <c r="AK89" s="205"/>
      <c r="AL89" s="205"/>
      <c r="AM89" s="205"/>
      <c r="AN89" s="206">
        <f>AG89*1.21</f>
        <v>0</v>
      </c>
      <c r="AO89" s="206"/>
      <c r="AP89" s="206"/>
      <c r="AQ89" s="63" t="s">
        <v>0</v>
      </c>
      <c r="AR89" s="59"/>
      <c r="AS89" s="64">
        <f>ROUND(SUM(AS90:AS93),2)</f>
        <v>0</v>
      </c>
      <c r="AT89" s="65" t="e">
        <f>ROUND(SUM(AV89:AW89),2)</f>
        <v>#REF!</v>
      </c>
      <c r="AU89" s="66">
        <f>ROUND(SUM(AU90:AU93),5)</f>
        <v>0</v>
      </c>
      <c r="AV89" s="65" t="e">
        <f>ROUND(AZ89*L26,2)</f>
        <v>#REF!</v>
      </c>
      <c r="AW89" s="65" t="e">
        <f>ROUND(BA89*L27,2)</f>
        <v>#REF!</v>
      </c>
      <c r="AX89" s="65" t="e">
        <f>ROUND(BB89*L26,2)</f>
        <v>#REF!</v>
      </c>
      <c r="AY89" s="65" t="e">
        <f>ROUND(BC89*L27,2)</f>
        <v>#REF!</v>
      </c>
      <c r="AZ89" s="65" t="e">
        <f>ROUND(SUM(AZ90:AZ93),2)</f>
        <v>#REF!</v>
      </c>
      <c r="BA89" s="65" t="e">
        <f>ROUND(SUM(BA90:BA93),2)</f>
        <v>#REF!</v>
      </c>
      <c r="BB89" s="65" t="e">
        <f>ROUND(SUM(BB90:BB93),2)</f>
        <v>#REF!</v>
      </c>
      <c r="BC89" s="65" t="e">
        <f>ROUND(SUM(BC90:BC93),2)</f>
        <v>#REF!</v>
      </c>
      <c r="BD89" s="67" t="e">
        <f>ROUND(SUM(BD90:BD93),2)</f>
        <v>#REF!</v>
      </c>
      <c r="BS89" s="68" t="s">
        <v>67</v>
      </c>
      <c r="BT89" s="68" t="s">
        <v>68</v>
      </c>
      <c r="BU89" s="69" t="s">
        <v>69</v>
      </c>
      <c r="BV89" s="68" t="s">
        <v>70</v>
      </c>
      <c r="BW89" s="68" t="s">
        <v>2</v>
      </c>
      <c r="BX89" s="68" t="s">
        <v>71</v>
      </c>
      <c r="CL89" s="68" t="s">
        <v>0</v>
      </c>
    </row>
    <row r="90" spans="1:91" s="6" customFormat="1" ht="16.5" customHeight="1">
      <c r="A90" s="70" t="s">
        <v>72</v>
      </c>
      <c r="B90" s="71"/>
      <c r="C90" s="72"/>
      <c r="D90" s="207" t="s">
        <v>73</v>
      </c>
      <c r="E90" s="207"/>
      <c r="F90" s="207"/>
      <c r="G90" s="207"/>
      <c r="H90" s="207"/>
      <c r="I90" s="73"/>
      <c r="J90" s="207" t="s">
        <v>502</v>
      </c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207"/>
      <c r="AG90" s="208">
        <f>'SO01 - Úprava plenéru'!J30</f>
        <v>0</v>
      </c>
      <c r="AH90" s="209"/>
      <c r="AI90" s="209"/>
      <c r="AJ90" s="209"/>
      <c r="AK90" s="209"/>
      <c r="AL90" s="209"/>
      <c r="AM90" s="209"/>
      <c r="AN90" s="208">
        <f>AG90*1.21</f>
        <v>0</v>
      </c>
      <c r="AO90" s="209"/>
      <c r="AP90" s="209"/>
      <c r="AQ90" s="74" t="s">
        <v>74</v>
      </c>
      <c r="AR90" s="71"/>
      <c r="AS90" s="75">
        <v>0</v>
      </c>
      <c r="AT90" s="76" t="e">
        <f>ROUND(SUM(AV90:AW90),2)</f>
        <v>#REF!</v>
      </c>
      <c r="AU90" s="77">
        <f>'SO01 - Úprava plenéru'!P78</f>
        <v>0</v>
      </c>
      <c r="AV90" s="76" t="e">
        <f>'SO01 - Úprava plenéru'!J33</f>
        <v>#REF!</v>
      </c>
      <c r="AW90" s="76" t="e">
        <f>'SO01 - Úprava plenéru'!J34</f>
        <v>#REF!</v>
      </c>
      <c r="AX90" s="76">
        <f>'SO01 - Úprava plenéru'!J35</f>
        <v>0</v>
      </c>
      <c r="AY90" s="76">
        <f>'SO01 - Úprava plenéru'!J36</f>
        <v>0</v>
      </c>
      <c r="AZ90" s="76" t="e">
        <f>'SO01 - Úprava plenéru'!F33</f>
        <v>#REF!</v>
      </c>
      <c r="BA90" s="76" t="e">
        <f>'SO01 - Úprava plenéru'!F34</f>
        <v>#REF!</v>
      </c>
      <c r="BB90" s="76" t="e">
        <f>'SO01 - Úprava plenéru'!F35</f>
        <v>#REF!</v>
      </c>
      <c r="BC90" s="76" t="e">
        <f>'SO01 - Úprava plenéru'!F36</f>
        <v>#REF!</v>
      </c>
      <c r="BD90" s="78" t="e">
        <f>'SO01 - Úprava plenéru'!F37</f>
        <v>#REF!</v>
      </c>
      <c r="BT90" s="79" t="s">
        <v>75</v>
      </c>
      <c r="BV90" s="79" t="s">
        <v>70</v>
      </c>
      <c r="BW90" s="79" t="s">
        <v>76</v>
      </c>
      <c r="BX90" s="79" t="s">
        <v>2</v>
      </c>
      <c r="CL90" s="79" t="s">
        <v>0</v>
      </c>
      <c r="CM90" s="79" t="s">
        <v>77</v>
      </c>
    </row>
    <row r="91" spans="1:91" s="6" customFormat="1" ht="16.5" customHeight="1">
      <c r="A91" s="70" t="s">
        <v>72</v>
      </c>
      <c r="B91" s="71"/>
      <c r="C91" s="72"/>
      <c r="D91" s="207" t="s">
        <v>78</v>
      </c>
      <c r="E91" s="207"/>
      <c r="F91" s="207"/>
      <c r="G91" s="207"/>
      <c r="H91" s="207"/>
      <c r="I91" s="73"/>
      <c r="J91" s="207" t="s">
        <v>79</v>
      </c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  <c r="AF91" s="207"/>
      <c r="AG91" s="208">
        <f>'SO02 - Zpevněné plochy'!J30</f>
        <v>0</v>
      </c>
      <c r="AH91" s="209"/>
      <c r="AI91" s="209"/>
      <c r="AJ91" s="209"/>
      <c r="AK91" s="209"/>
      <c r="AL91" s="209"/>
      <c r="AM91" s="209"/>
      <c r="AN91" s="208">
        <f>SUM(AG91,AT91)</f>
        <v>0</v>
      </c>
      <c r="AO91" s="209"/>
      <c r="AP91" s="209"/>
      <c r="AQ91" s="74" t="s">
        <v>74</v>
      </c>
      <c r="AR91" s="71"/>
      <c r="AS91" s="75">
        <v>0</v>
      </c>
      <c r="AT91" s="76">
        <f>ROUND(SUM(AV91:AW91),2)</f>
        <v>0</v>
      </c>
      <c r="AU91" s="77">
        <f>'SO02 - Zpevněné plochy'!P78</f>
        <v>0</v>
      </c>
      <c r="AV91" s="76">
        <f>'SO02 - Zpevněné plochy'!J33</f>
        <v>0</v>
      </c>
      <c r="AW91" s="76">
        <f>'SO02 - Zpevněné plochy'!J34</f>
        <v>0</v>
      </c>
      <c r="AX91" s="76">
        <f>'SO02 - Zpevněné plochy'!J35</f>
        <v>0</v>
      </c>
      <c r="AY91" s="76">
        <f>'SO02 - Zpevněné plochy'!J36</f>
        <v>0</v>
      </c>
      <c r="AZ91" s="76">
        <f>'SO02 - Zpevněné plochy'!F33</f>
        <v>0</v>
      </c>
      <c r="BA91" s="76">
        <f>'SO02 - Zpevněné plochy'!F34</f>
        <v>0</v>
      </c>
      <c r="BB91" s="76">
        <f>'SO02 - Zpevněné plochy'!F35</f>
        <v>0</v>
      </c>
      <c r="BC91" s="76">
        <f>'SO02 - Zpevněné plochy'!F36</f>
        <v>0</v>
      </c>
      <c r="BD91" s="78">
        <f>'SO02 - Zpevněné plochy'!F37</f>
        <v>0</v>
      </c>
      <c r="BT91" s="79" t="s">
        <v>75</v>
      </c>
      <c r="BV91" s="79" t="s">
        <v>70</v>
      </c>
      <c r="BW91" s="79" t="s">
        <v>80</v>
      </c>
      <c r="BX91" s="79" t="s">
        <v>2</v>
      </c>
      <c r="CL91" s="79" t="s">
        <v>0</v>
      </c>
      <c r="CM91" s="79" t="s">
        <v>77</v>
      </c>
    </row>
    <row r="92" spans="1:91" s="6" customFormat="1" ht="16.5" customHeight="1">
      <c r="A92" s="70" t="s">
        <v>72</v>
      </c>
      <c r="B92" s="71"/>
      <c r="C92" s="72"/>
      <c r="D92" s="207" t="s">
        <v>81</v>
      </c>
      <c r="E92" s="207"/>
      <c r="F92" s="207"/>
      <c r="G92" s="207"/>
      <c r="H92" s="207"/>
      <c r="I92" s="73"/>
      <c r="J92" s="207" t="s">
        <v>82</v>
      </c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8">
        <f>'SO 05 - Odpadkové koše'!J30</f>
        <v>0</v>
      </c>
      <c r="AH92" s="209"/>
      <c r="AI92" s="209"/>
      <c r="AJ92" s="209"/>
      <c r="AK92" s="209"/>
      <c r="AL92" s="209"/>
      <c r="AM92" s="209"/>
      <c r="AN92" s="208">
        <f>SUM(AG92,AT92)</f>
        <v>0</v>
      </c>
      <c r="AO92" s="209"/>
      <c r="AP92" s="209"/>
      <c r="AQ92" s="74" t="s">
        <v>74</v>
      </c>
      <c r="AR92" s="71"/>
      <c r="AS92" s="75">
        <v>0</v>
      </c>
      <c r="AT92" s="76">
        <f>ROUND(SUM(AV92:AW92),2)</f>
        <v>0</v>
      </c>
      <c r="AU92" s="77">
        <f>'SO 05 - Odpadkové koše'!P77</f>
        <v>0</v>
      </c>
      <c r="AV92" s="76">
        <f>'SO 05 - Odpadkové koše'!J33</f>
        <v>0</v>
      </c>
      <c r="AW92" s="76">
        <f>'SO 05 - Odpadkové koše'!J34</f>
        <v>0</v>
      </c>
      <c r="AX92" s="76">
        <f>'SO 05 - Odpadkové koše'!J35</f>
        <v>0</v>
      </c>
      <c r="AY92" s="76">
        <f>'SO 05 - Odpadkové koše'!J36</f>
        <v>0</v>
      </c>
      <c r="AZ92" s="76">
        <f>'SO 05 - Odpadkové koše'!F33</f>
        <v>0</v>
      </c>
      <c r="BA92" s="76">
        <f>'SO 05 - Odpadkové koše'!F34</f>
        <v>0</v>
      </c>
      <c r="BB92" s="76">
        <f>'SO 05 - Odpadkové koše'!F35</f>
        <v>0</v>
      </c>
      <c r="BC92" s="76">
        <f>'SO 05 - Odpadkové koše'!F36</f>
        <v>0</v>
      </c>
      <c r="BD92" s="78">
        <f>'SO 05 - Odpadkové koše'!F37</f>
        <v>0</v>
      </c>
      <c r="BT92" s="79" t="s">
        <v>75</v>
      </c>
      <c r="BV92" s="79" t="s">
        <v>70</v>
      </c>
      <c r="BW92" s="79" t="s">
        <v>83</v>
      </c>
      <c r="BX92" s="79" t="s">
        <v>2</v>
      </c>
      <c r="CL92" s="79" t="s">
        <v>0</v>
      </c>
      <c r="CM92" s="79" t="s">
        <v>77</v>
      </c>
    </row>
    <row r="93" spans="1:91" s="6" customFormat="1" ht="16.5" customHeight="1">
      <c r="A93" s="70" t="s">
        <v>72</v>
      </c>
      <c r="B93" s="71"/>
      <c r="C93" s="72"/>
      <c r="D93" s="207" t="s">
        <v>84</v>
      </c>
      <c r="E93" s="207"/>
      <c r="F93" s="207"/>
      <c r="G93" s="207"/>
      <c r="H93" s="207"/>
      <c r="I93" s="73"/>
      <c r="J93" s="207" t="s">
        <v>85</v>
      </c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8">
        <f>'VON - Vedlejší a ostatní ...'!J30</f>
        <v>0</v>
      </c>
      <c r="AH93" s="209"/>
      <c r="AI93" s="209"/>
      <c r="AJ93" s="209"/>
      <c r="AK93" s="209"/>
      <c r="AL93" s="209"/>
      <c r="AM93" s="209"/>
      <c r="AN93" s="208">
        <f>SUM(AG93,AT93)</f>
        <v>0</v>
      </c>
      <c r="AO93" s="209"/>
      <c r="AP93" s="209"/>
      <c r="AQ93" s="74" t="s">
        <v>74</v>
      </c>
      <c r="AR93" s="71"/>
      <c r="AS93" s="80">
        <v>0</v>
      </c>
      <c r="AT93" s="81">
        <f>ROUND(SUM(AV93:AW93),2)</f>
        <v>0</v>
      </c>
      <c r="AU93" s="82">
        <f>'VON - Vedlejší a ostatní ...'!P83</f>
        <v>0</v>
      </c>
      <c r="AV93" s="81">
        <f>'VON - Vedlejší a ostatní ...'!J33</f>
        <v>0</v>
      </c>
      <c r="AW93" s="81">
        <f>'VON - Vedlejší a ostatní ...'!J34</f>
        <v>0</v>
      </c>
      <c r="AX93" s="81">
        <f>'VON - Vedlejší a ostatní ...'!J35</f>
        <v>0</v>
      </c>
      <c r="AY93" s="81">
        <f>'VON - Vedlejší a ostatní ...'!J36</f>
        <v>0</v>
      </c>
      <c r="AZ93" s="81">
        <f>'VON - Vedlejší a ostatní ...'!F33</f>
        <v>0</v>
      </c>
      <c r="BA93" s="81">
        <f>'VON - Vedlejší a ostatní ...'!F34</f>
        <v>0</v>
      </c>
      <c r="BB93" s="81">
        <f>'VON - Vedlejší a ostatní ...'!F35</f>
        <v>0</v>
      </c>
      <c r="BC93" s="81">
        <f>'VON - Vedlejší a ostatní ...'!F36</f>
        <v>0</v>
      </c>
      <c r="BD93" s="83">
        <f>'VON - Vedlejší a ostatní ...'!F37</f>
        <v>0</v>
      </c>
      <c r="BT93" s="79" t="s">
        <v>75</v>
      </c>
      <c r="BV93" s="79" t="s">
        <v>70</v>
      </c>
      <c r="BW93" s="79" t="s">
        <v>86</v>
      </c>
      <c r="BX93" s="79" t="s">
        <v>2</v>
      </c>
      <c r="CL93" s="79" t="s">
        <v>0</v>
      </c>
      <c r="CM93" s="79" t="s">
        <v>77</v>
      </c>
    </row>
    <row r="94" spans="2:44" s="1" customFormat="1" ht="30" customHeight="1">
      <c r="B94" s="29"/>
      <c r="AR94" s="29"/>
    </row>
    <row r="95" spans="2:44" s="1" customFormat="1" ht="6.95" customHeight="1"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29"/>
    </row>
  </sheetData>
  <sheetProtection algorithmName="SHA-512" hashValue="b33KVQ5JIlbmCrv2yRNVbCKDYPuwlcNx/4vh9QkAZiZm7iA+2R+YUl3GnRdf67NQ4KdfHRiH5z9RUBlK/x30JA==" saltValue="qU+19mNoBPAyeM5uyL3S4A==" spinCount="100000" sheet="1" objects="1" scenarios="1"/>
  <mergeCells count="51">
    <mergeCell ref="C87:G87"/>
    <mergeCell ref="AG87:AM87"/>
    <mergeCell ref="I87:AF87"/>
    <mergeCell ref="AN87:AP87"/>
    <mergeCell ref="AN93:AP93"/>
    <mergeCell ref="AG93:AM93"/>
    <mergeCell ref="D93:H93"/>
    <mergeCell ref="J93:AF93"/>
    <mergeCell ref="AN92:AP92"/>
    <mergeCell ref="D92:H92"/>
    <mergeCell ref="J92:AF92"/>
    <mergeCell ref="AG92:AM92"/>
    <mergeCell ref="AG89:AM89"/>
    <mergeCell ref="AN89:AP89"/>
    <mergeCell ref="J91:AF91"/>
    <mergeCell ref="D91:H91"/>
    <mergeCell ref="AG91:AM91"/>
    <mergeCell ref="AN91:AP91"/>
    <mergeCell ref="D90:H90"/>
    <mergeCell ref="AG90:AM90"/>
    <mergeCell ref="J90:AF90"/>
    <mergeCell ref="AN90:AP90"/>
    <mergeCell ref="BE3:BE31"/>
    <mergeCell ref="K3:AJ3"/>
    <mergeCell ref="K4:AJ4"/>
    <mergeCell ref="E12:AJ12"/>
    <mergeCell ref="AK23:AO23"/>
    <mergeCell ref="L25:P25"/>
    <mergeCell ref="W25:AE25"/>
    <mergeCell ref="AK25:AO25"/>
    <mergeCell ref="W26:AE26"/>
    <mergeCell ref="L26:P26"/>
    <mergeCell ref="W28:AE28"/>
    <mergeCell ref="AK28:AO28"/>
    <mergeCell ref="AK29:AO29"/>
    <mergeCell ref="W29:AE29"/>
    <mergeCell ref="AK26:AO26"/>
    <mergeCell ref="AK27:AO27"/>
    <mergeCell ref="AS86:AT86"/>
    <mergeCell ref="K20:AJ20"/>
    <mergeCell ref="AK30:AO30"/>
    <mergeCell ref="L30:P30"/>
    <mergeCell ref="W30:AE30"/>
    <mergeCell ref="L29:P29"/>
    <mergeCell ref="AK32:AO32"/>
    <mergeCell ref="X32:AB32"/>
    <mergeCell ref="L27:P27"/>
    <mergeCell ref="W27:AE27"/>
    <mergeCell ref="L28:P28"/>
    <mergeCell ref="L82:AJ82"/>
    <mergeCell ref="AM84:AN84"/>
  </mergeCells>
  <hyperlinks>
    <hyperlink ref="A90" location="'SO01 - Úprava plénu'!C2" display="/"/>
    <hyperlink ref="A91" location="'SO02 - Zpevněné plochy'!C2" display="/"/>
    <hyperlink ref="A92" location="'SO 05 - Odpadkové koše'!C2" display="/"/>
    <hyperlink ref="A93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58"/>
  <sheetViews>
    <sheetView showGridLines="0" workbookViewId="0" topLeftCell="A1">
      <selection activeCell="H12" sqref="H1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1" t="s">
        <v>3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5" t="s">
        <v>76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77</v>
      </c>
    </row>
    <row r="4" spans="2:46" ht="24.95" customHeight="1">
      <c r="B4" s="18"/>
      <c r="D4" s="19" t="s">
        <v>87</v>
      </c>
      <c r="L4" s="18"/>
      <c r="M4" s="84" t="s">
        <v>7</v>
      </c>
      <c r="AT4" s="15" t="s">
        <v>1</v>
      </c>
    </row>
    <row r="5" spans="2:12" ht="6.95" customHeight="1">
      <c r="B5" s="18"/>
      <c r="L5" s="18"/>
    </row>
    <row r="6" spans="2:12" ht="12" customHeight="1">
      <c r="B6" s="18"/>
      <c r="D6" s="25" t="s">
        <v>13</v>
      </c>
      <c r="L6" s="18"/>
    </row>
    <row r="7" spans="2:12" ht="16.5" customHeight="1">
      <c r="B7" s="18"/>
      <c r="E7" s="219" t="str">
        <f>'Rekapitulace stavby'!K4</f>
        <v>Haškova-park</v>
      </c>
      <c r="F7" s="220"/>
      <c r="G7" s="220"/>
      <c r="H7" s="220"/>
      <c r="L7" s="18"/>
    </row>
    <row r="8" spans="2:12" s="1" customFormat="1" ht="12" customHeight="1">
      <c r="B8" s="29"/>
      <c r="D8" s="25" t="s">
        <v>88</v>
      </c>
      <c r="L8" s="29"/>
    </row>
    <row r="9" spans="2:12" s="1" customFormat="1" ht="16.5" customHeight="1">
      <c r="B9" s="29"/>
      <c r="E9" s="210" t="s">
        <v>89</v>
      </c>
      <c r="F9" s="218"/>
      <c r="G9" s="218"/>
      <c r="H9" s="218"/>
      <c r="L9" s="29"/>
    </row>
    <row r="10" spans="2:12" s="1" customFormat="1" ht="12">
      <c r="B10" s="29"/>
      <c r="L10" s="29"/>
    </row>
    <row r="11" spans="2:12" s="1" customFormat="1" ht="12" customHeight="1">
      <c r="B11" s="29"/>
      <c r="D11" s="25" t="s">
        <v>15</v>
      </c>
      <c r="F11" s="23" t="s">
        <v>0</v>
      </c>
      <c r="I11" s="25" t="s">
        <v>16</v>
      </c>
      <c r="J11" s="23" t="s">
        <v>0</v>
      </c>
      <c r="L11" s="29"/>
    </row>
    <row r="12" spans="2:12" s="1" customFormat="1" ht="12" customHeight="1">
      <c r="B12" s="29"/>
      <c r="D12" s="25" t="s">
        <v>17</v>
      </c>
      <c r="F12" s="23" t="s">
        <v>494</v>
      </c>
      <c r="I12" s="25" t="s">
        <v>19</v>
      </c>
      <c r="J12" s="49">
        <f>'Rekapitulace stavby'!AN6</f>
        <v>45131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5" t="s">
        <v>20</v>
      </c>
      <c r="F14" s="154" t="s">
        <v>495</v>
      </c>
      <c r="I14" s="25" t="s">
        <v>21</v>
      </c>
      <c r="J14" s="23">
        <f>IF('Rekapitulace stavby'!AN8="","",'Rekapitulace stavby'!AN8)</f>
        <v>295841</v>
      </c>
      <c r="L14" s="29"/>
    </row>
    <row r="15" spans="2:12" s="1" customFormat="1" ht="18" customHeight="1">
      <c r="B15" s="29"/>
      <c r="E15" s="23" t="str">
        <f>IF('Rekapitulace stavby'!E9="","",'Rekapitulace stavby'!E9)</f>
        <v xml:space="preserve"> </v>
      </c>
      <c r="I15" s="25" t="s">
        <v>22</v>
      </c>
      <c r="J15" s="23" t="str">
        <f>IF('Rekapitulace stavby'!AN9="","",'Rekapitulace stavby'!AN9)</f>
        <v>CZ00295841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5" t="s">
        <v>23</v>
      </c>
      <c r="I17" s="25" t="s">
        <v>21</v>
      </c>
      <c r="J17" s="26" t="str">
        <f>'Rekapitulace stavby'!AN11</f>
        <v>Vyplň údaj</v>
      </c>
      <c r="L17" s="29"/>
    </row>
    <row r="18" spans="2:12" s="1" customFormat="1" ht="18" customHeight="1">
      <c r="B18" s="29"/>
      <c r="E18" s="222" t="str">
        <f>'Rekapitulace stavby'!E12</f>
        <v>Vyplň údaj</v>
      </c>
      <c r="F18" s="193"/>
      <c r="G18" s="193"/>
      <c r="H18" s="193"/>
      <c r="I18" s="25" t="s">
        <v>22</v>
      </c>
      <c r="J18" s="26" t="str">
        <f>'Rekapitulace stavby'!AN12</f>
        <v>Vyplň údaj</v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5" t="s">
        <v>25</v>
      </c>
      <c r="F20" s="23" t="s">
        <v>497</v>
      </c>
      <c r="I20" s="25" t="s">
        <v>21</v>
      </c>
      <c r="J20" s="23" t="str">
        <f>IF('Rekapitulace stavby'!AN14="","",'Rekapitulace stavby'!AN14)</f>
        <v/>
      </c>
      <c r="L20" s="29"/>
    </row>
    <row r="21" spans="2:12" s="1" customFormat="1" ht="18" customHeight="1">
      <c r="B21" s="29"/>
      <c r="E21" s="23" t="str">
        <f>IF('Rekapitulace stavby'!E15="","",'Rekapitulace stavby'!E15)</f>
        <v xml:space="preserve"> </v>
      </c>
      <c r="F21" s="154" t="s">
        <v>496</v>
      </c>
      <c r="I21" s="25" t="s">
        <v>22</v>
      </c>
      <c r="J21" s="23" t="str">
        <f>IF('Rekapitulace stavby'!AN15="","",'Rekapitulace stavby'!AN15)</f>
        <v/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5" t="s">
        <v>27</v>
      </c>
      <c r="I23" s="25" t="s">
        <v>21</v>
      </c>
      <c r="J23" s="23" t="str">
        <f>IF('Rekapitulace stavby'!AN17="","",'Rekapitulace stavby'!AN17)</f>
        <v/>
      </c>
      <c r="L23" s="29"/>
    </row>
    <row r="24" spans="2:12" s="1" customFormat="1" ht="18" customHeight="1">
      <c r="B24" s="29"/>
      <c r="E24" s="23" t="str">
        <f>IF('Rekapitulace stavby'!E18="","",'Rekapitulace stavby'!E18)</f>
        <v xml:space="preserve"> </v>
      </c>
      <c r="I24" s="25" t="s">
        <v>22</v>
      </c>
      <c r="J24" s="23" t="str">
        <f>IF('Rekapitulace stavby'!AN18="","",'Rekapitulace stavby'!AN18)</f>
        <v/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5" t="s">
        <v>28</v>
      </c>
      <c r="L26" s="29"/>
    </row>
    <row r="27" spans="2:12" s="7" customFormat="1" ht="16.5" customHeight="1">
      <c r="B27" s="85"/>
      <c r="E27" s="188" t="s">
        <v>0</v>
      </c>
      <c r="F27" s="188"/>
      <c r="G27" s="188"/>
      <c r="H27" s="188"/>
      <c r="L27" s="85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6" t="s">
        <v>29</v>
      </c>
      <c r="J30" s="62">
        <f>ROUND(J78,2)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31</v>
      </c>
      <c r="I32" s="32" t="s">
        <v>30</v>
      </c>
      <c r="J32" s="32" t="s">
        <v>32</v>
      </c>
      <c r="L32" s="29"/>
    </row>
    <row r="33" spans="2:12" s="1" customFormat="1" ht="14.45" customHeight="1">
      <c r="B33" s="29"/>
      <c r="D33" s="87" t="s">
        <v>33</v>
      </c>
      <c r="E33" s="25" t="s">
        <v>34</v>
      </c>
      <c r="F33" s="88" t="e">
        <f>ROUND((SUM(BE78:BE257)),2)</f>
        <v>#REF!</v>
      </c>
      <c r="I33" s="89">
        <v>0.21</v>
      </c>
      <c r="J33" s="88" t="e">
        <f>ROUND(((SUM(BE78:BE257))*I33),2)</f>
        <v>#REF!</v>
      </c>
      <c r="L33" s="29"/>
    </row>
    <row r="34" spans="2:12" s="1" customFormat="1" ht="14.45" customHeight="1">
      <c r="B34" s="29"/>
      <c r="E34" s="25" t="s">
        <v>35</v>
      </c>
      <c r="F34" s="88" t="e">
        <f>ROUND((SUM(BF78:BF257)),2)</f>
        <v>#REF!</v>
      </c>
      <c r="I34" s="89">
        <v>0.15</v>
      </c>
      <c r="J34" s="88" t="e">
        <f>ROUND(((SUM(BF78:BF257))*I34),2)</f>
        <v>#REF!</v>
      </c>
      <c r="L34" s="29"/>
    </row>
    <row r="35" spans="2:12" s="1" customFormat="1" ht="14.45" customHeight="1" hidden="1">
      <c r="B35" s="29"/>
      <c r="E35" s="25" t="s">
        <v>36</v>
      </c>
      <c r="F35" s="88" t="e">
        <f>ROUND((SUM(BG78:BG257)),2)</f>
        <v>#REF!</v>
      </c>
      <c r="I35" s="89">
        <v>0.21</v>
      </c>
      <c r="J35" s="88">
        <f>0</f>
        <v>0</v>
      </c>
      <c r="L35" s="29"/>
    </row>
    <row r="36" spans="2:12" s="1" customFormat="1" ht="14.45" customHeight="1" hidden="1">
      <c r="B36" s="29"/>
      <c r="E36" s="25" t="s">
        <v>37</v>
      </c>
      <c r="F36" s="88" t="e">
        <f>ROUND((SUM(BH78:BH257)),2)</f>
        <v>#REF!</v>
      </c>
      <c r="I36" s="89">
        <v>0.15</v>
      </c>
      <c r="J36" s="88">
        <f>0</f>
        <v>0</v>
      </c>
      <c r="L36" s="29"/>
    </row>
    <row r="37" spans="2:12" s="1" customFormat="1" ht="14.45" customHeight="1" hidden="1">
      <c r="B37" s="29"/>
      <c r="E37" s="25" t="s">
        <v>38</v>
      </c>
      <c r="F37" s="88" t="e">
        <f>ROUND((SUM(BI78:BI257)),2)</f>
        <v>#REF!</v>
      </c>
      <c r="I37" s="89">
        <v>0</v>
      </c>
      <c r="J37" s="88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0"/>
      <c r="D39" s="91" t="s">
        <v>39</v>
      </c>
      <c r="E39" s="52"/>
      <c r="F39" s="52"/>
      <c r="G39" s="92" t="s">
        <v>40</v>
      </c>
      <c r="H39" s="93" t="s">
        <v>41</v>
      </c>
      <c r="I39" s="52"/>
      <c r="J39" s="94" t="e">
        <f>SUM(J30:J37)</f>
        <v>#REF!</v>
      </c>
      <c r="K39" s="95"/>
      <c r="L39" s="29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29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29"/>
    </row>
    <row r="45" spans="2:12" s="1" customFormat="1" ht="24.95" customHeight="1">
      <c r="B45" s="29"/>
      <c r="C45" s="19" t="s">
        <v>90</v>
      </c>
      <c r="L45" s="29"/>
    </row>
    <row r="46" spans="2:12" s="1" customFormat="1" ht="6.95" customHeight="1">
      <c r="B46" s="29"/>
      <c r="L46" s="29"/>
    </row>
    <row r="47" spans="2:12" s="1" customFormat="1" ht="12" customHeight="1">
      <c r="B47" s="29"/>
      <c r="C47" s="25" t="s">
        <v>13</v>
      </c>
      <c r="L47" s="29"/>
    </row>
    <row r="48" spans="2:12" s="1" customFormat="1" ht="16.5" customHeight="1">
      <c r="B48" s="29"/>
      <c r="E48" s="219" t="str">
        <f>E7</f>
        <v>Haškova-park</v>
      </c>
      <c r="F48" s="220"/>
      <c r="G48" s="220"/>
      <c r="H48" s="220"/>
      <c r="L48" s="29"/>
    </row>
    <row r="49" spans="2:12" s="1" customFormat="1" ht="12" customHeight="1">
      <c r="B49" s="29"/>
      <c r="C49" s="25" t="s">
        <v>88</v>
      </c>
      <c r="L49" s="29"/>
    </row>
    <row r="50" spans="2:12" s="1" customFormat="1" ht="16.5" customHeight="1">
      <c r="B50" s="29"/>
      <c r="E50" s="210" t="str">
        <f>E9</f>
        <v>SO01 - Úprava plénu</v>
      </c>
      <c r="F50" s="218"/>
      <c r="G50" s="218"/>
      <c r="H50" s="218"/>
      <c r="L50" s="29"/>
    </row>
    <row r="51" spans="2:12" s="1" customFormat="1" ht="6.95" customHeight="1">
      <c r="B51" s="29"/>
      <c r="L51" s="29"/>
    </row>
    <row r="52" spans="2:12" s="1" customFormat="1" ht="12" customHeight="1">
      <c r="B52" s="29"/>
      <c r="C52" s="25" t="s">
        <v>17</v>
      </c>
      <c r="F52" s="23" t="str">
        <f>F12</f>
        <v>Žďár nad Sázavou</v>
      </c>
      <c r="I52" s="25" t="s">
        <v>19</v>
      </c>
      <c r="J52" s="49">
        <f>IF(J12="","",J12)</f>
        <v>45131</v>
      </c>
      <c r="L52" s="29"/>
    </row>
    <row r="53" spans="2:12" s="1" customFormat="1" ht="6.95" customHeight="1">
      <c r="B53" s="29"/>
      <c r="L53" s="29"/>
    </row>
    <row r="54" spans="2:12" s="1" customFormat="1" ht="10.35" customHeight="1">
      <c r="B54" s="29"/>
      <c r="L54" s="29"/>
    </row>
    <row r="55" spans="2:12" s="1" customFormat="1" ht="29.25" customHeight="1">
      <c r="B55" s="29"/>
      <c r="C55" s="96" t="s">
        <v>91</v>
      </c>
      <c r="D55" s="90"/>
      <c r="E55" s="90"/>
      <c r="F55" s="90"/>
      <c r="G55" s="90"/>
      <c r="H55" s="90"/>
      <c r="I55" s="90"/>
      <c r="J55" s="97" t="s">
        <v>92</v>
      </c>
      <c r="K55" s="90"/>
      <c r="L55" s="29"/>
    </row>
    <row r="56" spans="2:12" s="1" customFormat="1" ht="10.35" customHeight="1">
      <c r="B56" s="29"/>
      <c r="L56" s="29"/>
    </row>
    <row r="57" spans="2:47" s="1" customFormat="1" ht="22.9" customHeight="1">
      <c r="B57" s="29"/>
      <c r="C57" s="98" t="s">
        <v>93</v>
      </c>
      <c r="J57" s="62">
        <f>J78</f>
        <v>0</v>
      </c>
      <c r="L57" s="29"/>
      <c r="AU57" s="15" t="s">
        <v>94</v>
      </c>
    </row>
    <row r="58" spans="2:12" s="8" customFormat="1" ht="24.95" customHeight="1">
      <c r="B58" s="99"/>
      <c r="D58" s="100" t="s">
        <v>95</v>
      </c>
      <c r="E58" s="101"/>
      <c r="F58" s="101"/>
      <c r="G58" s="101"/>
      <c r="H58" s="101"/>
      <c r="I58" s="101"/>
      <c r="J58" s="102">
        <f>J79</f>
        <v>0</v>
      </c>
      <c r="L58" s="99"/>
    </row>
    <row r="59" spans="2:12" s="9" customFormat="1" ht="19.9" customHeight="1">
      <c r="B59" s="103"/>
      <c r="D59" s="104" t="s">
        <v>503</v>
      </c>
      <c r="E59" s="105"/>
      <c r="F59" s="105"/>
      <c r="G59" s="105"/>
      <c r="H59" s="105"/>
      <c r="I59" s="105"/>
      <c r="J59" s="106">
        <f>J80</f>
        <v>0</v>
      </c>
      <c r="L59" s="103"/>
    </row>
    <row r="60" spans="2:12" s="9" customFormat="1" ht="19.9" customHeight="1">
      <c r="B60" s="103"/>
      <c r="D60" s="104" t="s">
        <v>96</v>
      </c>
      <c r="E60" s="105"/>
      <c r="F60" s="105"/>
      <c r="G60" s="105"/>
      <c r="H60" s="105"/>
      <c r="I60" s="105"/>
      <c r="J60" s="106">
        <f>J103</f>
        <v>0</v>
      </c>
      <c r="L60" s="103"/>
    </row>
    <row r="61" spans="2:12" s="1" customFormat="1" ht="21.75" customHeight="1">
      <c r="B61" s="29"/>
      <c r="L61" s="29"/>
    </row>
    <row r="62" spans="2:12" s="1" customFormat="1" ht="6.95" customHeight="1"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29"/>
    </row>
    <row r="66" spans="2:12" s="1" customFormat="1" ht="6.95" customHeight="1"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29"/>
    </row>
    <row r="67" spans="2:12" s="1" customFormat="1" ht="24.95" customHeight="1">
      <c r="B67" s="29"/>
      <c r="C67" s="19" t="s">
        <v>97</v>
      </c>
      <c r="L67" s="29"/>
    </row>
    <row r="68" spans="2:12" s="1" customFormat="1" ht="6.95" customHeight="1">
      <c r="B68" s="29"/>
      <c r="L68" s="29"/>
    </row>
    <row r="69" spans="2:12" s="1" customFormat="1" ht="12" customHeight="1">
      <c r="B69" s="29"/>
      <c r="C69" s="25" t="s">
        <v>13</v>
      </c>
      <c r="L69" s="29"/>
    </row>
    <row r="70" spans="2:12" s="1" customFormat="1" ht="16.5" customHeight="1">
      <c r="B70" s="29"/>
      <c r="E70" s="219" t="str">
        <f>E7</f>
        <v>Haškova-park</v>
      </c>
      <c r="F70" s="220"/>
      <c r="G70" s="220"/>
      <c r="H70" s="220"/>
      <c r="L70" s="29"/>
    </row>
    <row r="71" spans="2:12" s="1" customFormat="1" ht="12" customHeight="1">
      <c r="B71" s="29"/>
      <c r="C71" s="25" t="s">
        <v>88</v>
      </c>
      <c r="L71" s="29"/>
    </row>
    <row r="72" spans="2:12" s="1" customFormat="1" ht="16.5" customHeight="1">
      <c r="B72" s="29"/>
      <c r="E72" s="210" t="str">
        <f>E9</f>
        <v>SO01 - Úprava plénu</v>
      </c>
      <c r="F72" s="218"/>
      <c r="G72" s="218"/>
      <c r="H72" s="218"/>
      <c r="L72" s="29"/>
    </row>
    <row r="73" spans="2:12" s="1" customFormat="1" ht="6.95" customHeight="1">
      <c r="B73" s="29"/>
      <c r="L73" s="29"/>
    </row>
    <row r="74" spans="2:12" s="1" customFormat="1" ht="12" customHeight="1">
      <c r="B74" s="29"/>
      <c r="C74" s="25" t="s">
        <v>17</v>
      </c>
      <c r="F74" s="23" t="str">
        <f>F12</f>
        <v>Žďár nad Sázavou</v>
      </c>
      <c r="I74" s="25" t="s">
        <v>19</v>
      </c>
      <c r="J74" s="49">
        <f>IF(J12="","",J12)</f>
        <v>45131</v>
      </c>
      <c r="L74" s="29"/>
    </row>
    <row r="75" spans="2:12" s="1" customFormat="1" ht="6.95" customHeight="1">
      <c r="B75" s="29"/>
      <c r="L75" s="29"/>
    </row>
    <row r="76" spans="2:12" s="1" customFormat="1" ht="10.35" customHeight="1">
      <c r="B76" s="29"/>
      <c r="L76" s="29"/>
    </row>
    <row r="77" spans="2:20" s="10" customFormat="1" ht="29.25" customHeight="1">
      <c r="B77" s="108"/>
      <c r="C77" s="157" t="s">
        <v>98</v>
      </c>
      <c r="D77" s="107" t="s">
        <v>53</v>
      </c>
      <c r="E77" s="107" t="s">
        <v>49</v>
      </c>
      <c r="F77" s="107" t="s">
        <v>50</v>
      </c>
      <c r="G77" s="107" t="s">
        <v>99</v>
      </c>
      <c r="H77" s="107" t="s">
        <v>100</v>
      </c>
      <c r="I77" s="107" t="s">
        <v>101</v>
      </c>
      <c r="J77" s="107" t="s">
        <v>92</v>
      </c>
      <c r="K77" s="179" t="s">
        <v>102</v>
      </c>
      <c r="L77" s="108"/>
      <c r="M77" s="54" t="s">
        <v>0</v>
      </c>
      <c r="N77" s="55" t="s">
        <v>33</v>
      </c>
      <c r="O77" s="55" t="s">
        <v>103</v>
      </c>
      <c r="P77" s="55" t="s">
        <v>104</v>
      </c>
      <c r="Q77" s="55" t="s">
        <v>105</v>
      </c>
      <c r="R77" s="55" t="s">
        <v>106</v>
      </c>
      <c r="S77" s="55" t="s">
        <v>107</v>
      </c>
      <c r="T77" s="56" t="s">
        <v>108</v>
      </c>
    </row>
    <row r="78" spans="2:63" s="1" customFormat="1" ht="22.9" customHeight="1">
      <c r="B78" s="29"/>
      <c r="C78" s="60" t="s">
        <v>109</v>
      </c>
      <c r="J78" s="180">
        <f>J79</f>
        <v>0</v>
      </c>
      <c r="L78" s="29"/>
      <c r="M78" s="57"/>
      <c r="N78" s="50"/>
      <c r="O78" s="50"/>
      <c r="P78" s="109">
        <f>P79</f>
        <v>0</v>
      </c>
      <c r="Q78" s="50"/>
      <c r="R78" s="109">
        <f>R79</f>
        <v>4.318288</v>
      </c>
      <c r="S78" s="50"/>
      <c r="T78" s="110">
        <f>T79</f>
        <v>61.84799999999999</v>
      </c>
      <c r="AT78" s="15" t="s">
        <v>67</v>
      </c>
      <c r="AU78" s="15" t="s">
        <v>94</v>
      </c>
      <c r="BK78" s="111" t="e">
        <f>BK79</f>
        <v>#REF!</v>
      </c>
    </row>
    <row r="79" spans="2:63" s="11" customFormat="1" ht="25.9" customHeight="1">
      <c r="B79" s="112"/>
      <c r="D79" s="113" t="s">
        <v>67</v>
      </c>
      <c r="E79" s="158" t="s">
        <v>110</v>
      </c>
      <c r="F79" s="158" t="s">
        <v>110</v>
      </c>
      <c r="I79" s="114"/>
      <c r="J79" s="181">
        <f>J80+J103</f>
        <v>0</v>
      </c>
      <c r="L79" s="112"/>
      <c r="M79" s="115"/>
      <c r="P79" s="116">
        <f>P80+P103</f>
        <v>0</v>
      </c>
      <c r="R79" s="116">
        <f>R80+R103</f>
        <v>4.318288</v>
      </c>
      <c r="T79" s="117">
        <f>T80+T103</f>
        <v>61.84799999999999</v>
      </c>
      <c r="AR79" s="113" t="s">
        <v>75</v>
      </c>
      <c r="AT79" s="118" t="s">
        <v>67</v>
      </c>
      <c r="AU79" s="118" t="s">
        <v>68</v>
      </c>
      <c r="AY79" s="113" t="s">
        <v>111</v>
      </c>
      <c r="BK79" s="119" t="e">
        <f>BK80+BK171</f>
        <v>#REF!</v>
      </c>
    </row>
    <row r="80" spans="2:63" s="11" customFormat="1" ht="22.9" customHeight="1">
      <c r="B80" s="112"/>
      <c r="D80" s="113" t="s">
        <v>67</v>
      </c>
      <c r="E80" s="159" t="s">
        <v>112</v>
      </c>
      <c r="F80" s="159" t="s">
        <v>501</v>
      </c>
      <c r="I80" s="114"/>
      <c r="J80" s="182">
        <f>J81+J85+J89+J93+J97+J101</f>
        <v>0</v>
      </c>
      <c r="L80" s="112"/>
      <c r="M80" s="115"/>
      <c r="P80" s="116">
        <f>SUM(P81:P102)</f>
        <v>0</v>
      </c>
      <c r="R80" s="116">
        <f>SUM(R81:R102)</f>
        <v>4.318288</v>
      </c>
      <c r="T80" s="117">
        <f>SUM(T81:T102)</f>
        <v>0</v>
      </c>
      <c r="AR80" s="113" t="s">
        <v>75</v>
      </c>
      <c r="AT80" s="118" t="s">
        <v>67</v>
      </c>
      <c r="AU80" s="118" t="s">
        <v>75</v>
      </c>
      <c r="AY80" s="113" t="s">
        <v>111</v>
      </c>
      <c r="BK80" s="119" t="e">
        <f>SUM(BK81:BK170)</f>
        <v>#REF!</v>
      </c>
    </row>
    <row r="81" spans="2:65" s="1" customFormat="1" ht="16.5" customHeight="1">
      <c r="B81" s="29"/>
      <c r="C81" s="160">
        <v>1</v>
      </c>
      <c r="D81" s="160" t="s">
        <v>114</v>
      </c>
      <c r="E81" s="161" t="s">
        <v>149</v>
      </c>
      <c r="F81" s="162" t="s">
        <v>150</v>
      </c>
      <c r="G81" s="163" t="s">
        <v>115</v>
      </c>
      <c r="H81" s="164">
        <v>17</v>
      </c>
      <c r="I81" s="120"/>
      <c r="J81" s="183">
        <f>ROUND(I81*H81,2)</f>
        <v>0</v>
      </c>
      <c r="K81" s="162" t="s">
        <v>123</v>
      </c>
      <c r="L81" s="29"/>
      <c r="M81" s="121" t="s">
        <v>0</v>
      </c>
      <c r="N81" s="122" t="s">
        <v>34</v>
      </c>
      <c r="P81" s="123">
        <f>O81*H81</f>
        <v>0</v>
      </c>
      <c r="Q81" s="123">
        <v>0.01281</v>
      </c>
      <c r="R81" s="123">
        <f>Q81*H81</f>
        <v>0.21777</v>
      </c>
      <c r="S81" s="123">
        <v>0</v>
      </c>
      <c r="T81" s="124">
        <f>S81*H81</f>
        <v>0</v>
      </c>
      <c r="AR81" s="125" t="s">
        <v>117</v>
      </c>
      <c r="AT81" s="125" t="s">
        <v>114</v>
      </c>
      <c r="AU81" s="125" t="s">
        <v>77</v>
      </c>
      <c r="AY81" s="15" t="s">
        <v>111</v>
      </c>
      <c r="BE81" s="126" t="e">
        <f>IF(#REF!="základní",#REF!,0)</f>
        <v>#REF!</v>
      </c>
      <c r="BF81" s="126" t="e">
        <f>IF(#REF!="snížená",#REF!,0)</f>
        <v>#REF!</v>
      </c>
      <c r="BG81" s="126" t="e">
        <f>IF(#REF!="zákl. přenesená",#REF!,0)</f>
        <v>#REF!</v>
      </c>
      <c r="BH81" s="126" t="e">
        <f>IF(#REF!="sníž. přenesená",#REF!,0)</f>
        <v>#REF!</v>
      </c>
      <c r="BI81" s="126" t="e">
        <f>IF(#REF!="nulová",#REF!,0)</f>
        <v>#REF!</v>
      </c>
      <c r="BJ81" s="15" t="s">
        <v>75</v>
      </c>
      <c r="BK81" s="126" t="e">
        <f>ROUND(#REF!*#REF!,2)</f>
        <v>#REF!</v>
      </c>
      <c r="BL81" s="15" t="s">
        <v>117</v>
      </c>
      <c r="BM81" s="125" t="s">
        <v>118</v>
      </c>
    </row>
    <row r="82" spans="2:47" s="1" customFormat="1" ht="19.5">
      <c r="B82" s="29"/>
      <c r="D82" s="165" t="s">
        <v>119</v>
      </c>
      <c r="F82" s="166" t="s">
        <v>152</v>
      </c>
      <c r="I82" s="127"/>
      <c r="L82" s="29"/>
      <c r="M82" s="128"/>
      <c r="T82" s="51"/>
      <c r="AT82" s="15" t="s">
        <v>119</v>
      </c>
      <c r="AU82" s="15" t="s">
        <v>77</v>
      </c>
    </row>
    <row r="83" spans="2:47" s="1" customFormat="1" ht="12">
      <c r="B83" s="29"/>
      <c r="D83" s="167" t="s">
        <v>120</v>
      </c>
      <c r="F83" s="168" t="s">
        <v>153</v>
      </c>
      <c r="I83" s="127"/>
      <c r="L83" s="29"/>
      <c r="M83" s="128"/>
      <c r="T83" s="51"/>
      <c r="AT83" s="15" t="s">
        <v>120</v>
      </c>
      <c r="AU83" s="15" t="s">
        <v>77</v>
      </c>
    </row>
    <row r="84" spans="2:51" s="12" customFormat="1" ht="12">
      <c r="B84" s="129"/>
      <c r="D84" s="165" t="s">
        <v>121</v>
      </c>
      <c r="E84" s="130" t="s">
        <v>0</v>
      </c>
      <c r="F84" s="169" t="s">
        <v>154</v>
      </c>
      <c r="H84" s="170">
        <v>17</v>
      </c>
      <c r="I84" s="131"/>
      <c r="L84" s="129"/>
      <c r="M84" s="132"/>
      <c r="T84" s="133"/>
      <c r="AT84" s="130" t="s">
        <v>121</v>
      </c>
      <c r="AU84" s="130" t="s">
        <v>77</v>
      </c>
      <c r="AV84" s="12" t="s">
        <v>77</v>
      </c>
      <c r="AW84" s="12" t="s">
        <v>26</v>
      </c>
      <c r="AX84" s="12" t="s">
        <v>75</v>
      </c>
      <c r="AY84" s="130" t="s">
        <v>111</v>
      </c>
    </row>
    <row r="85" spans="2:65" s="1" customFormat="1" ht="16.5" customHeight="1">
      <c r="B85" s="29"/>
      <c r="C85" s="160">
        <v>2</v>
      </c>
      <c r="D85" s="160" t="s">
        <v>114</v>
      </c>
      <c r="E85" s="161" t="s">
        <v>155</v>
      </c>
      <c r="F85" s="162" t="s">
        <v>156</v>
      </c>
      <c r="G85" s="163" t="s">
        <v>115</v>
      </c>
      <c r="H85" s="164">
        <v>22</v>
      </c>
      <c r="I85" s="120"/>
      <c r="J85" s="183">
        <f>ROUND(I85*H85,2)</f>
        <v>0</v>
      </c>
      <c r="K85" s="162" t="s">
        <v>123</v>
      </c>
      <c r="L85" s="29"/>
      <c r="M85" s="121" t="s">
        <v>0</v>
      </c>
      <c r="N85" s="122" t="s">
        <v>34</v>
      </c>
      <c r="P85" s="123">
        <f>O85*H85</f>
        <v>0</v>
      </c>
      <c r="Q85" s="123">
        <v>0.02135</v>
      </c>
      <c r="R85" s="123">
        <f>Q85*H85</f>
        <v>0.4697</v>
      </c>
      <c r="S85" s="123">
        <v>0</v>
      </c>
      <c r="T85" s="124">
        <f>S85*H85</f>
        <v>0</v>
      </c>
      <c r="AR85" s="125" t="s">
        <v>117</v>
      </c>
      <c r="AT85" s="125" t="s">
        <v>114</v>
      </c>
      <c r="AU85" s="125" t="s">
        <v>77</v>
      </c>
      <c r="AY85" s="15" t="s">
        <v>111</v>
      </c>
      <c r="BE85" s="126" t="e">
        <f>IF(#REF!="základní",#REF!,0)</f>
        <v>#REF!</v>
      </c>
      <c r="BF85" s="126" t="e">
        <f>IF(#REF!="snížená",#REF!,0)</f>
        <v>#REF!</v>
      </c>
      <c r="BG85" s="126" t="e">
        <f>IF(#REF!="zákl. přenesená",#REF!,0)</f>
        <v>#REF!</v>
      </c>
      <c r="BH85" s="126" t="e">
        <f>IF(#REF!="sníž. přenesená",#REF!,0)</f>
        <v>#REF!</v>
      </c>
      <c r="BI85" s="126" t="e">
        <f>IF(#REF!="nulová",#REF!,0)</f>
        <v>#REF!</v>
      </c>
      <c r="BJ85" s="15" t="s">
        <v>75</v>
      </c>
      <c r="BK85" s="126" t="e">
        <f>ROUND(#REF!*#REF!,2)</f>
        <v>#REF!</v>
      </c>
      <c r="BL85" s="15" t="s">
        <v>117</v>
      </c>
      <c r="BM85" s="125" t="s">
        <v>124</v>
      </c>
    </row>
    <row r="86" spans="2:47" s="1" customFormat="1" ht="19.5">
      <c r="B86" s="29"/>
      <c r="D86" s="165" t="s">
        <v>119</v>
      </c>
      <c r="F86" s="166" t="s">
        <v>158</v>
      </c>
      <c r="I86" s="127"/>
      <c r="L86" s="29"/>
      <c r="M86" s="128"/>
      <c r="T86" s="51"/>
      <c r="AT86" s="15" t="s">
        <v>119</v>
      </c>
      <c r="AU86" s="15" t="s">
        <v>77</v>
      </c>
    </row>
    <row r="87" spans="2:47" s="1" customFormat="1" ht="12">
      <c r="B87" s="29"/>
      <c r="D87" s="167" t="s">
        <v>120</v>
      </c>
      <c r="F87" s="168" t="s">
        <v>159</v>
      </c>
      <c r="I87" s="127"/>
      <c r="L87" s="29"/>
      <c r="M87" s="128"/>
      <c r="T87" s="51"/>
      <c r="AT87" s="15" t="s">
        <v>120</v>
      </c>
      <c r="AU87" s="15" t="s">
        <v>77</v>
      </c>
    </row>
    <row r="88" spans="2:51" s="12" customFormat="1" ht="12">
      <c r="B88" s="129"/>
      <c r="D88" s="165" t="s">
        <v>121</v>
      </c>
      <c r="E88" s="130" t="s">
        <v>0</v>
      </c>
      <c r="F88" s="169" t="s">
        <v>160</v>
      </c>
      <c r="H88" s="170">
        <v>22</v>
      </c>
      <c r="I88" s="131"/>
      <c r="L88" s="129"/>
      <c r="M88" s="132"/>
      <c r="T88" s="133"/>
      <c r="AT88" s="130" t="s">
        <v>121</v>
      </c>
      <c r="AU88" s="130" t="s">
        <v>77</v>
      </c>
      <c r="AV88" s="12" t="s">
        <v>77</v>
      </c>
      <c r="AW88" s="12" t="s">
        <v>26</v>
      </c>
      <c r="AX88" s="12" t="s">
        <v>75</v>
      </c>
      <c r="AY88" s="130" t="s">
        <v>111</v>
      </c>
    </row>
    <row r="89" spans="2:65" s="1" customFormat="1" ht="16.5" customHeight="1">
      <c r="B89" s="29"/>
      <c r="C89" s="160">
        <v>3</v>
      </c>
      <c r="D89" s="160" t="s">
        <v>114</v>
      </c>
      <c r="E89" s="161" t="s">
        <v>161</v>
      </c>
      <c r="F89" s="162" t="s">
        <v>162</v>
      </c>
      <c r="G89" s="163" t="s">
        <v>115</v>
      </c>
      <c r="H89" s="164">
        <v>1</v>
      </c>
      <c r="I89" s="120"/>
      <c r="J89" s="183">
        <f>ROUND(I89*H89,2)</f>
        <v>0</v>
      </c>
      <c r="K89" s="162" t="s">
        <v>123</v>
      </c>
      <c r="L89" s="29"/>
      <c r="M89" s="121" t="s">
        <v>0</v>
      </c>
      <c r="N89" s="122" t="s">
        <v>34</v>
      </c>
      <c r="P89" s="123">
        <f>O89*H89</f>
        <v>0</v>
      </c>
      <c r="Q89" s="123">
        <v>0.02989</v>
      </c>
      <c r="R89" s="123">
        <f>Q89*H89</f>
        <v>0.02989</v>
      </c>
      <c r="S89" s="123">
        <v>0</v>
      </c>
      <c r="T89" s="124">
        <f>S89*H89</f>
        <v>0</v>
      </c>
      <c r="AR89" s="125" t="s">
        <v>117</v>
      </c>
      <c r="AT89" s="125" t="s">
        <v>114</v>
      </c>
      <c r="AU89" s="125" t="s">
        <v>77</v>
      </c>
      <c r="AY89" s="15" t="s">
        <v>111</v>
      </c>
      <c r="BE89" s="126" t="e">
        <f>IF(#REF!="základní",#REF!,0)</f>
        <v>#REF!</v>
      </c>
      <c r="BF89" s="126" t="e">
        <f>IF(#REF!="snížená",#REF!,0)</f>
        <v>#REF!</v>
      </c>
      <c r="BG89" s="126" t="e">
        <f>IF(#REF!="zákl. přenesená",#REF!,0)</f>
        <v>#REF!</v>
      </c>
      <c r="BH89" s="126" t="e">
        <f>IF(#REF!="sníž. přenesená",#REF!,0)</f>
        <v>#REF!</v>
      </c>
      <c r="BI89" s="126" t="e">
        <f>IF(#REF!="nulová",#REF!,0)</f>
        <v>#REF!</v>
      </c>
      <c r="BJ89" s="15" t="s">
        <v>75</v>
      </c>
      <c r="BK89" s="126" t="e">
        <f>ROUND(#REF!*#REF!,2)</f>
        <v>#REF!</v>
      </c>
      <c r="BL89" s="15" t="s">
        <v>117</v>
      </c>
      <c r="BM89" s="125" t="s">
        <v>126</v>
      </c>
    </row>
    <row r="90" spans="2:47" s="1" customFormat="1" ht="19.5">
      <c r="B90" s="29"/>
      <c r="D90" s="165" t="s">
        <v>119</v>
      </c>
      <c r="F90" s="166" t="s">
        <v>164</v>
      </c>
      <c r="I90" s="127"/>
      <c r="L90" s="29"/>
      <c r="M90" s="128"/>
      <c r="T90" s="51"/>
      <c r="AT90" s="15" t="s">
        <v>119</v>
      </c>
      <c r="AU90" s="15" t="s">
        <v>77</v>
      </c>
    </row>
    <row r="91" spans="2:47" s="1" customFormat="1" ht="12">
      <c r="B91" s="29"/>
      <c r="D91" s="167" t="s">
        <v>120</v>
      </c>
      <c r="F91" s="168" t="s">
        <v>165</v>
      </c>
      <c r="I91" s="127"/>
      <c r="L91" s="29"/>
      <c r="M91" s="128"/>
      <c r="T91" s="51"/>
      <c r="AT91" s="15" t="s">
        <v>120</v>
      </c>
      <c r="AU91" s="15" t="s">
        <v>77</v>
      </c>
    </row>
    <row r="92" spans="2:51" s="12" customFormat="1" ht="12">
      <c r="B92" s="129"/>
      <c r="D92" s="165" t="s">
        <v>121</v>
      </c>
      <c r="E92" s="130" t="s">
        <v>0</v>
      </c>
      <c r="F92" s="169" t="s">
        <v>166</v>
      </c>
      <c r="H92" s="170">
        <v>1</v>
      </c>
      <c r="I92" s="131"/>
      <c r="L92" s="129"/>
      <c r="M92" s="132"/>
      <c r="T92" s="133"/>
      <c r="AT92" s="130" t="s">
        <v>121</v>
      </c>
      <c r="AU92" s="130" t="s">
        <v>77</v>
      </c>
      <c r="AV92" s="12" t="s">
        <v>77</v>
      </c>
      <c r="AW92" s="12" t="s">
        <v>26</v>
      </c>
      <c r="AX92" s="12" t="s">
        <v>75</v>
      </c>
      <c r="AY92" s="130" t="s">
        <v>111</v>
      </c>
    </row>
    <row r="93" spans="2:65" s="1" customFormat="1" ht="16.5" customHeight="1">
      <c r="B93" s="29"/>
      <c r="C93" s="160">
        <v>4</v>
      </c>
      <c r="D93" s="160" t="s">
        <v>114</v>
      </c>
      <c r="E93" s="161" t="s">
        <v>167</v>
      </c>
      <c r="F93" s="162" t="s">
        <v>168</v>
      </c>
      <c r="G93" s="163" t="s">
        <v>169</v>
      </c>
      <c r="H93" s="164">
        <v>320</v>
      </c>
      <c r="I93" s="120"/>
      <c r="J93" s="183">
        <f>ROUND(I93*H93,2)</f>
        <v>0</v>
      </c>
      <c r="K93" s="162" t="s">
        <v>116</v>
      </c>
      <c r="L93" s="29"/>
      <c r="M93" s="121" t="s">
        <v>0</v>
      </c>
      <c r="N93" s="122" t="s">
        <v>34</v>
      </c>
      <c r="P93" s="123">
        <f>O93*H93</f>
        <v>0</v>
      </c>
      <c r="Q93" s="123">
        <v>0.0112529</v>
      </c>
      <c r="R93" s="123">
        <f>Q93*H93</f>
        <v>3.6009279999999997</v>
      </c>
      <c r="S93" s="123">
        <v>0</v>
      </c>
      <c r="T93" s="124">
        <f>S93*H93</f>
        <v>0</v>
      </c>
      <c r="AR93" s="125" t="s">
        <v>117</v>
      </c>
      <c r="AT93" s="125" t="s">
        <v>114</v>
      </c>
      <c r="AU93" s="125" t="s">
        <v>77</v>
      </c>
      <c r="AY93" s="15" t="s">
        <v>111</v>
      </c>
      <c r="BE93" s="126" t="e">
        <f>IF(#REF!="základní",#REF!,0)</f>
        <v>#REF!</v>
      </c>
      <c r="BF93" s="126" t="e">
        <f>IF(#REF!="snížená",#REF!,0)</f>
        <v>#REF!</v>
      </c>
      <c r="BG93" s="126" t="e">
        <f>IF(#REF!="zákl. přenesená",#REF!,0)</f>
        <v>#REF!</v>
      </c>
      <c r="BH93" s="126" t="e">
        <f>IF(#REF!="sníž. přenesená",#REF!,0)</f>
        <v>#REF!</v>
      </c>
      <c r="BI93" s="126" t="e">
        <f>IF(#REF!="nulová",#REF!,0)</f>
        <v>#REF!</v>
      </c>
      <c r="BJ93" s="15" t="s">
        <v>75</v>
      </c>
      <c r="BK93" s="126" t="e">
        <f>ROUND(#REF!*#REF!,2)</f>
        <v>#REF!</v>
      </c>
      <c r="BL93" s="15" t="s">
        <v>117</v>
      </c>
      <c r="BM93" s="125" t="s">
        <v>128</v>
      </c>
    </row>
    <row r="94" spans="2:47" s="1" customFormat="1" ht="12">
      <c r="B94" s="29"/>
      <c r="D94" s="165" t="s">
        <v>119</v>
      </c>
      <c r="F94" s="166" t="s">
        <v>171</v>
      </c>
      <c r="I94" s="127"/>
      <c r="L94" s="29"/>
      <c r="M94" s="128"/>
      <c r="T94" s="51"/>
      <c r="AT94" s="15" t="s">
        <v>119</v>
      </c>
      <c r="AU94" s="15" t="s">
        <v>77</v>
      </c>
    </row>
    <row r="95" spans="2:47" s="1" customFormat="1" ht="12">
      <c r="B95" s="29"/>
      <c r="D95" s="167" t="s">
        <v>120</v>
      </c>
      <c r="F95" s="168" t="s">
        <v>172</v>
      </c>
      <c r="I95" s="127"/>
      <c r="L95" s="29"/>
      <c r="M95" s="128"/>
      <c r="T95" s="51"/>
      <c r="AT95" s="15" t="s">
        <v>120</v>
      </c>
      <c r="AU95" s="15" t="s">
        <v>77</v>
      </c>
    </row>
    <row r="96" spans="2:51" s="12" customFormat="1" ht="12">
      <c r="B96" s="129"/>
      <c r="D96" s="165" t="s">
        <v>121</v>
      </c>
      <c r="E96" s="130" t="s">
        <v>0</v>
      </c>
      <c r="F96" s="169" t="s">
        <v>173</v>
      </c>
      <c r="H96" s="170">
        <v>320</v>
      </c>
      <c r="I96" s="131"/>
      <c r="L96" s="129"/>
      <c r="M96" s="132"/>
      <c r="T96" s="133"/>
      <c r="AT96" s="130" t="s">
        <v>121</v>
      </c>
      <c r="AU96" s="130" t="s">
        <v>77</v>
      </c>
      <c r="AV96" s="12" t="s">
        <v>77</v>
      </c>
      <c r="AW96" s="12" t="s">
        <v>26</v>
      </c>
      <c r="AX96" s="12" t="s">
        <v>75</v>
      </c>
      <c r="AY96" s="130" t="s">
        <v>111</v>
      </c>
    </row>
    <row r="97" spans="2:65" s="1" customFormat="1" ht="16.5" customHeight="1">
      <c r="B97" s="29"/>
      <c r="C97" s="160">
        <v>5</v>
      </c>
      <c r="D97" s="160" t="s">
        <v>114</v>
      </c>
      <c r="E97" s="161" t="s">
        <v>174</v>
      </c>
      <c r="F97" s="162" t="s">
        <v>175</v>
      </c>
      <c r="G97" s="163" t="s">
        <v>169</v>
      </c>
      <c r="H97" s="164">
        <v>320</v>
      </c>
      <c r="I97" s="120"/>
      <c r="J97" s="183">
        <f>ROUND(I97*H97,2)</f>
        <v>0</v>
      </c>
      <c r="K97" s="162" t="s">
        <v>116</v>
      </c>
      <c r="L97" s="29"/>
      <c r="M97" s="121" t="s">
        <v>0</v>
      </c>
      <c r="N97" s="122" t="s">
        <v>34</v>
      </c>
      <c r="P97" s="123">
        <f>O97*H97</f>
        <v>0</v>
      </c>
      <c r="Q97" s="123">
        <v>0</v>
      </c>
      <c r="R97" s="123">
        <f>Q97*H97</f>
        <v>0</v>
      </c>
      <c r="S97" s="123">
        <v>0</v>
      </c>
      <c r="T97" s="124">
        <f>S97*H97</f>
        <v>0</v>
      </c>
      <c r="AR97" s="125" t="s">
        <v>117</v>
      </c>
      <c r="AT97" s="125" t="s">
        <v>114</v>
      </c>
      <c r="AU97" s="125" t="s">
        <v>77</v>
      </c>
      <c r="AY97" s="15" t="s">
        <v>111</v>
      </c>
      <c r="BE97" s="126" t="e">
        <f>IF(#REF!="základní",#REF!,0)</f>
        <v>#REF!</v>
      </c>
      <c r="BF97" s="126" t="e">
        <f>IF(#REF!="snížená",#REF!,0)</f>
        <v>#REF!</v>
      </c>
      <c r="BG97" s="126" t="e">
        <f>IF(#REF!="zákl. přenesená",#REF!,0)</f>
        <v>#REF!</v>
      </c>
      <c r="BH97" s="126" t="e">
        <f>IF(#REF!="sníž. přenesená",#REF!,0)</f>
        <v>#REF!</v>
      </c>
      <c r="BI97" s="126" t="e">
        <f>IF(#REF!="nulová",#REF!,0)</f>
        <v>#REF!</v>
      </c>
      <c r="BJ97" s="15" t="s">
        <v>75</v>
      </c>
      <c r="BK97" s="126" t="e">
        <f>ROUND(#REF!*#REF!,2)</f>
        <v>#REF!</v>
      </c>
      <c r="BL97" s="15" t="s">
        <v>117</v>
      </c>
      <c r="BM97" s="125" t="s">
        <v>130</v>
      </c>
    </row>
    <row r="98" spans="2:47" s="1" customFormat="1" ht="12">
      <c r="B98" s="29"/>
      <c r="D98" s="165" t="s">
        <v>119</v>
      </c>
      <c r="F98" s="166" t="s">
        <v>177</v>
      </c>
      <c r="I98" s="127"/>
      <c r="L98" s="29"/>
      <c r="M98" s="128"/>
      <c r="T98" s="51"/>
      <c r="AT98" s="15" t="s">
        <v>119</v>
      </c>
      <c r="AU98" s="15" t="s">
        <v>77</v>
      </c>
    </row>
    <row r="99" spans="2:47" s="1" customFormat="1" ht="12">
      <c r="B99" s="29"/>
      <c r="D99" s="167" t="s">
        <v>120</v>
      </c>
      <c r="F99" s="168" t="s">
        <v>178</v>
      </c>
      <c r="I99" s="127"/>
      <c r="L99" s="29"/>
      <c r="M99" s="128"/>
      <c r="T99" s="51"/>
      <c r="AT99" s="15" t="s">
        <v>120</v>
      </c>
      <c r="AU99" s="15" t="s">
        <v>77</v>
      </c>
    </row>
    <row r="100" spans="2:51" s="12" customFormat="1" ht="12">
      <c r="B100" s="129"/>
      <c r="D100" s="165" t="s">
        <v>121</v>
      </c>
      <c r="E100" s="130" t="s">
        <v>0</v>
      </c>
      <c r="F100" s="169" t="s">
        <v>173</v>
      </c>
      <c r="H100" s="170">
        <v>320</v>
      </c>
      <c r="I100" s="131"/>
      <c r="L100" s="129"/>
      <c r="M100" s="132"/>
      <c r="T100" s="133"/>
      <c r="AT100" s="130" t="s">
        <v>121</v>
      </c>
      <c r="AU100" s="130" t="s">
        <v>77</v>
      </c>
      <c r="AV100" s="12" t="s">
        <v>77</v>
      </c>
      <c r="AW100" s="12" t="s">
        <v>26</v>
      </c>
      <c r="AX100" s="12" t="s">
        <v>75</v>
      </c>
      <c r="AY100" s="130" t="s">
        <v>111</v>
      </c>
    </row>
    <row r="101" spans="2:65" s="1" customFormat="1" ht="16.5" customHeight="1">
      <c r="B101" s="29"/>
      <c r="C101" s="160">
        <v>6</v>
      </c>
      <c r="D101" s="160" t="s">
        <v>114</v>
      </c>
      <c r="E101" s="161" t="s">
        <v>182</v>
      </c>
      <c r="F101" s="162" t="s">
        <v>183</v>
      </c>
      <c r="G101" s="163" t="s">
        <v>138</v>
      </c>
      <c r="H101" s="164">
        <v>0.8</v>
      </c>
      <c r="I101" s="120"/>
      <c r="J101" s="183">
        <f>ROUND(I101*H101,2)</f>
        <v>0</v>
      </c>
      <c r="K101" s="162" t="s">
        <v>139</v>
      </c>
      <c r="L101" s="29"/>
      <c r="M101" s="121" t="s">
        <v>0</v>
      </c>
      <c r="N101" s="122" t="s">
        <v>34</v>
      </c>
      <c r="P101" s="123">
        <f>O101*H101</f>
        <v>0</v>
      </c>
      <c r="Q101" s="123">
        <v>0</v>
      </c>
      <c r="R101" s="123">
        <f>Q101*H101</f>
        <v>0</v>
      </c>
      <c r="S101" s="123">
        <v>0</v>
      </c>
      <c r="T101" s="124">
        <f>S101*H101</f>
        <v>0</v>
      </c>
      <c r="AR101" s="125" t="s">
        <v>127</v>
      </c>
      <c r="AT101" s="125" t="s">
        <v>135</v>
      </c>
      <c r="AU101" s="125" t="s">
        <v>77</v>
      </c>
      <c r="AY101" s="15" t="s">
        <v>111</v>
      </c>
      <c r="BE101" s="126" t="e">
        <f>IF(#REF!="základní",#REF!,0)</f>
        <v>#REF!</v>
      </c>
      <c r="BF101" s="126" t="e">
        <f>IF(#REF!="snížená",#REF!,0)</f>
        <v>#REF!</v>
      </c>
      <c r="BG101" s="126" t="e">
        <f>IF(#REF!="zákl. přenesená",#REF!,0)</f>
        <v>#REF!</v>
      </c>
      <c r="BH101" s="126" t="e">
        <f>IF(#REF!="sníž. přenesená",#REF!,0)</f>
        <v>#REF!</v>
      </c>
      <c r="BI101" s="126" t="e">
        <f>IF(#REF!="nulová",#REF!,0)</f>
        <v>#REF!</v>
      </c>
      <c r="BJ101" s="15" t="s">
        <v>75</v>
      </c>
      <c r="BK101" s="126" t="e">
        <f>ROUND(#REF!*#REF!,2)</f>
        <v>#REF!</v>
      </c>
      <c r="BL101" s="15" t="s">
        <v>117</v>
      </c>
      <c r="BM101" s="125" t="s">
        <v>140</v>
      </c>
    </row>
    <row r="102" spans="2:47" s="1" customFormat="1" ht="12">
      <c r="B102" s="29"/>
      <c r="D102" s="165" t="s">
        <v>119</v>
      </c>
      <c r="F102" s="166" t="s">
        <v>185</v>
      </c>
      <c r="I102" s="127"/>
      <c r="L102" s="29"/>
      <c r="M102" s="128"/>
      <c r="T102" s="51"/>
      <c r="AT102" s="15" t="s">
        <v>119</v>
      </c>
      <c r="AU102" s="15" t="s">
        <v>77</v>
      </c>
    </row>
    <row r="103" spans="1:51" s="13" customFormat="1" ht="12.75">
      <c r="A103" s="11"/>
      <c r="B103" s="112"/>
      <c r="C103" s="11"/>
      <c r="D103" s="113" t="s">
        <v>67</v>
      </c>
      <c r="E103" s="159" t="s">
        <v>186</v>
      </c>
      <c r="F103" s="159" t="s">
        <v>187</v>
      </c>
      <c r="G103" s="11"/>
      <c r="H103" s="11"/>
      <c r="I103" s="114"/>
      <c r="J103" s="182">
        <f>J104+J110+J116+J126+J130+J134+J138+J142+J147+J155+J163+J173+J182+J187</f>
        <v>0</v>
      </c>
      <c r="K103" s="11"/>
      <c r="L103" s="112"/>
      <c r="M103" s="115"/>
      <c r="N103" s="11"/>
      <c r="O103" s="11"/>
      <c r="P103" s="116">
        <f>SUM(P104:P189)</f>
        <v>0</v>
      </c>
      <c r="Q103" s="11"/>
      <c r="R103" s="116">
        <f>SUM(R104:R189)</f>
        <v>0</v>
      </c>
      <c r="S103" s="11"/>
      <c r="T103" s="117">
        <f>SUM(T104:T189)</f>
        <v>61.84799999999999</v>
      </c>
      <c r="U103" s="11"/>
      <c r="V103" s="11"/>
      <c r="AT103" s="139" t="s">
        <v>121</v>
      </c>
      <c r="AU103" s="139" t="s">
        <v>77</v>
      </c>
      <c r="AV103" s="13" t="s">
        <v>75</v>
      </c>
      <c r="AW103" s="13" t="s">
        <v>26</v>
      </c>
      <c r="AX103" s="13" t="s">
        <v>68</v>
      </c>
      <c r="AY103" s="139" t="s">
        <v>111</v>
      </c>
    </row>
    <row r="104" spans="1:51" s="12" customFormat="1" ht="12">
      <c r="A104" s="1"/>
      <c r="B104" s="29"/>
      <c r="C104" s="160">
        <v>7</v>
      </c>
      <c r="D104" s="160" t="s">
        <v>114</v>
      </c>
      <c r="E104" s="161" t="s">
        <v>188</v>
      </c>
      <c r="F104" s="162" t="s">
        <v>189</v>
      </c>
      <c r="G104" s="163" t="s">
        <v>190</v>
      </c>
      <c r="H104" s="164">
        <v>46.95</v>
      </c>
      <c r="I104" s="120"/>
      <c r="J104" s="183">
        <f>ROUND(I104*H104,2)</f>
        <v>0</v>
      </c>
      <c r="K104" s="162" t="s">
        <v>123</v>
      </c>
      <c r="L104" s="29"/>
      <c r="M104" s="121" t="s">
        <v>0</v>
      </c>
      <c r="N104" s="122" t="s">
        <v>34</v>
      </c>
      <c r="O104" s="1"/>
      <c r="P104" s="123">
        <f>O104*H104</f>
        <v>0</v>
      </c>
      <c r="Q104" s="123">
        <v>0</v>
      </c>
      <c r="R104" s="123">
        <f>Q104*H104</f>
        <v>0</v>
      </c>
      <c r="S104" s="123">
        <v>0</v>
      </c>
      <c r="T104" s="124">
        <f>S104*H104</f>
        <v>0</v>
      </c>
      <c r="U104" s="1"/>
      <c r="V104" s="1"/>
      <c r="AT104" s="130" t="s">
        <v>121</v>
      </c>
      <c r="AU104" s="130" t="s">
        <v>77</v>
      </c>
      <c r="AV104" s="12" t="s">
        <v>77</v>
      </c>
      <c r="AW104" s="12" t="s">
        <v>26</v>
      </c>
      <c r="AX104" s="12" t="s">
        <v>75</v>
      </c>
      <c r="AY104" s="130" t="s">
        <v>111</v>
      </c>
    </row>
    <row r="105" spans="2:65" s="1" customFormat="1" ht="16.5" customHeight="1">
      <c r="B105" s="29"/>
      <c r="D105" s="165" t="s">
        <v>119</v>
      </c>
      <c r="F105" s="166" t="s">
        <v>192</v>
      </c>
      <c r="I105" s="127"/>
      <c r="L105" s="29"/>
      <c r="M105" s="128"/>
      <c r="T105" s="51"/>
      <c r="AR105" s="125" t="s">
        <v>117</v>
      </c>
      <c r="AT105" s="125" t="s">
        <v>114</v>
      </c>
      <c r="AU105" s="125" t="s">
        <v>77</v>
      </c>
      <c r="AY105" s="15" t="s">
        <v>111</v>
      </c>
      <c r="BE105" s="126" t="e">
        <f>IF(#REF!="základní",#REF!,0)</f>
        <v>#REF!</v>
      </c>
      <c r="BF105" s="126" t="e">
        <f>IF(#REF!="snížená",#REF!,0)</f>
        <v>#REF!</v>
      </c>
      <c r="BG105" s="126" t="e">
        <f>IF(#REF!="zákl. přenesená",#REF!,0)</f>
        <v>#REF!</v>
      </c>
      <c r="BH105" s="126" t="e">
        <f>IF(#REF!="sníž. přenesená",#REF!,0)</f>
        <v>#REF!</v>
      </c>
      <c r="BI105" s="126" t="e">
        <f>IF(#REF!="nulová",#REF!,0)</f>
        <v>#REF!</v>
      </c>
      <c r="BJ105" s="15" t="s">
        <v>75</v>
      </c>
      <c r="BK105" s="126" t="e">
        <f>ROUND(#REF!*#REF!,2)</f>
        <v>#REF!</v>
      </c>
      <c r="BL105" s="15" t="s">
        <v>117</v>
      </c>
      <c r="BM105" s="125" t="s">
        <v>141</v>
      </c>
    </row>
    <row r="106" spans="2:47" s="1" customFormat="1" ht="12">
      <c r="B106" s="29"/>
      <c r="D106" s="167" t="s">
        <v>120</v>
      </c>
      <c r="F106" s="168" t="s">
        <v>193</v>
      </c>
      <c r="I106" s="127"/>
      <c r="L106" s="29"/>
      <c r="M106" s="128"/>
      <c r="T106" s="51"/>
      <c r="AT106" s="15" t="s">
        <v>119</v>
      </c>
      <c r="AU106" s="15" t="s">
        <v>77</v>
      </c>
    </row>
    <row r="107" spans="1:47" s="1" customFormat="1" ht="12">
      <c r="A107" s="12"/>
      <c r="B107" s="129"/>
      <c r="C107" s="12"/>
      <c r="D107" s="165" t="s">
        <v>121</v>
      </c>
      <c r="E107" s="130" t="s">
        <v>0</v>
      </c>
      <c r="F107" s="169" t="s">
        <v>194</v>
      </c>
      <c r="G107" s="12"/>
      <c r="H107" s="170">
        <v>46.95</v>
      </c>
      <c r="I107" s="131"/>
      <c r="J107" s="12"/>
      <c r="K107" s="12"/>
      <c r="L107" s="129"/>
      <c r="M107" s="132"/>
      <c r="N107" s="12"/>
      <c r="O107" s="12"/>
      <c r="P107" s="12"/>
      <c r="Q107" s="12"/>
      <c r="R107" s="12"/>
      <c r="S107" s="12"/>
      <c r="T107" s="133"/>
      <c r="U107" s="12"/>
      <c r="V107" s="12"/>
      <c r="AT107" s="15" t="s">
        <v>120</v>
      </c>
      <c r="AU107" s="15" t="s">
        <v>77</v>
      </c>
    </row>
    <row r="108" spans="1:51" s="12" customFormat="1" ht="22.5">
      <c r="A108" s="13"/>
      <c r="B108" s="138"/>
      <c r="C108" s="13"/>
      <c r="D108" s="165" t="s">
        <v>121</v>
      </c>
      <c r="E108" s="139" t="s">
        <v>0</v>
      </c>
      <c r="F108" s="176" t="s">
        <v>195</v>
      </c>
      <c r="G108" s="13"/>
      <c r="H108" s="139" t="s">
        <v>0</v>
      </c>
      <c r="I108" s="140"/>
      <c r="J108" s="13"/>
      <c r="K108" s="13"/>
      <c r="L108" s="138"/>
      <c r="M108" s="141"/>
      <c r="N108" s="13"/>
      <c r="O108" s="13"/>
      <c r="P108" s="13"/>
      <c r="Q108" s="13"/>
      <c r="R108" s="13"/>
      <c r="S108" s="13"/>
      <c r="T108" s="142"/>
      <c r="U108" s="13"/>
      <c r="V108" s="13"/>
      <c r="AT108" s="130" t="s">
        <v>121</v>
      </c>
      <c r="AU108" s="130" t="s">
        <v>77</v>
      </c>
      <c r="AV108" s="12" t="s">
        <v>77</v>
      </c>
      <c r="AW108" s="12" t="s">
        <v>26</v>
      </c>
      <c r="AX108" s="12" t="s">
        <v>75</v>
      </c>
      <c r="AY108" s="130" t="s">
        <v>111</v>
      </c>
    </row>
    <row r="109" spans="1:65" s="1" customFormat="1" ht="16.5" customHeight="1">
      <c r="A109" s="13"/>
      <c r="B109" s="138"/>
      <c r="C109" s="13"/>
      <c r="D109" s="165" t="s">
        <v>121</v>
      </c>
      <c r="E109" s="139" t="s">
        <v>0</v>
      </c>
      <c r="F109" s="176" t="s">
        <v>196</v>
      </c>
      <c r="G109" s="13"/>
      <c r="H109" s="139" t="s">
        <v>0</v>
      </c>
      <c r="I109" s="140"/>
      <c r="J109" s="13"/>
      <c r="K109" s="13"/>
      <c r="L109" s="138"/>
      <c r="M109" s="141"/>
      <c r="N109" s="13"/>
      <c r="O109" s="13"/>
      <c r="P109" s="13"/>
      <c r="Q109" s="13"/>
      <c r="R109" s="13"/>
      <c r="S109" s="13"/>
      <c r="T109" s="142"/>
      <c r="U109" s="13"/>
      <c r="V109" s="13"/>
      <c r="AR109" s="125" t="s">
        <v>117</v>
      </c>
      <c r="AT109" s="125" t="s">
        <v>114</v>
      </c>
      <c r="AU109" s="125" t="s">
        <v>77</v>
      </c>
      <c r="AY109" s="15" t="s">
        <v>111</v>
      </c>
      <c r="BE109" s="126" t="e">
        <f>IF(#REF!="základní",#REF!,0)</f>
        <v>#REF!</v>
      </c>
      <c r="BF109" s="126" t="e">
        <f>IF(#REF!="snížená",#REF!,0)</f>
        <v>#REF!</v>
      </c>
      <c r="BG109" s="126" t="e">
        <f>IF(#REF!="zákl. přenesená",#REF!,0)</f>
        <v>#REF!</v>
      </c>
      <c r="BH109" s="126" t="e">
        <f>IF(#REF!="sníž. přenesená",#REF!,0)</f>
        <v>#REF!</v>
      </c>
      <c r="BI109" s="126" t="e">
        <f>IF(#REF!="nulová",#REF!,0)</f>
        <v>#REF!</v>
      </c>
      <c r="BJ109" s="15" t="s">
        <v>75</v>
      </c>
      <c r="BK109" s="126" t="e">
        <f>ROUND(#REF!*#REF!,2)</f>
        <v>#REF!</v>
      </c>
      <c r="BL109" s="15" t="s">
        <v>117</v>
      </c>
      <c r="BM109" s="125" t="s">
        <v>142</v>
      </c>
    </row>
    <row r="110" spans="2:47" s="1" customFormat="1" ht="12">
      <c r="B110" s="29"/>
      <c r="C110" s="160">
        <v>8</v>
      </c>
      <c r="D110" s="160" t="s">
        <v>114</v>
      </c>
      <c r="E110" s="161" t="s">
        <v>197</v>
      </c>
      <c r="F110" s="162" t="s">
        <v>198</v>
      </c>
      <c r="G110" s="163" t="s">
        <v>190</v>
      </c>
      <c r="H110" s="164">
        <v>33.15</v>
      </c>
      <c r="I110" s="120"/>
      <c r="J110" s="183">
        <f>ROUND(I110*H110,2)</f>
        <v>0</v>
      </c>
      <c r="K110" s="162" t="s">
        <v>116</v>
      </c>
      <c r="L110" s="29"/>
      <c r="M110" s="121" t="s">
        <v>0</v>
      </c>
      <c r="N110" s="122" t="s">
        <v>34</v>
      </c>
      <c r="P110" s="123">
        <f>O110*H110</f>
        <v>0</v>
      </c>
      <c r="Q110" s="123">
        <v>0</v>
      </c>
      <c r="R110" s="123">
        <f>Q110*H110</f>
        <v>0</v>
      </c>
      <c r="S110" s="123">
        <v>0</v>
      </c>
      <c r="T110" s="124">
        <f>S110*H110</f>
        <v>0</v>
      </c>
      <c r="AT110" s="15" t="s">
        <v>119</v>
      </c>
      <c r="AU110" s="15" t="s">
        <v>77</v>
      </c>
    </row>
    <row r="111" spans="2:47" s="1" customFormat="1" ht="12">
      <c r="B111" s="29"/>
      <c r="D111" s="165" t="s">
        <v>119</v>
      </c>
      <c r="F111" s="166" t="s">
        <v>200</v>
      </c>
      <c r="I111" s="127"/>
      <c r="L111" s="29"/>
      <c r="M111" s="128"/>
      <c r="T111" s="51"/>
      <c r="AT111" s="15" t="s">
        <v>120</v>
      </c>
      <c r="AU111" s="15" t="s">
        <v>77</v>
      </c>
    </row>
    <row r="112" spans="1:51" s="12" customFormat="1" ht="12">
      <c r="A112" s="1"/>
      <c r="B112" s="29"/>
      <c r="C112" s="1"/>
      <c r="D112" s="167" t="s">
        <v>120</v>
      </c>
      <c r="E112" s="1"/>
      <c r="F112" s="168" t="s">
        <v>201</v>
      </c>
      <c r="G112" s="1"/>
      <c r="H112" s="1"/>
      <c r="I112" s="127"/>
      <c r="J112" s="1"/>
      <c r="K112" s="1"/>
      <c r="L112" s="29"/>
      <c r="M112" s="128"/>
      <c r="N112" s="1"/>
      <c r="O112" s="1"/>
      <c r="P112" s="1"/>
      <c r="Q112" s="1"/>
      <c r="R112" s="1"/>
      <c r="S112" s="1"/>
      <c r="T112" s="51"/>
      <c r="U112" s="1"/>
      <c r="V112" s="1"/>
      <c r="AT112" s="130" t="s">
        <v>121</v>
      </c>
      <c r="AU112" s="130" t="s">
        <v>77</v>
      </c>
      <c r="AV112" s="12" t="s">
        <v>77</v>
      </c>
      <c r="AW112" s="12" t="s">
        <v>26</v>
      </c>
      <c r="AX112" s="12" t="s">
        <v>75</v>
      </c>
      <c r="AY112" s="130" t="s">
        <v>111</v>
      </c>
    </row>
    <row r="113" spans="1:65" s="1" customFormat="1" ht="16.5" customHeight="1">
      <c r="A113" s="12"/>
      <c r="B113" s="129"/>
      <c r="C113" s="12"/>
      <c r="D113" s="165" t="s">
        <v>121</v>
      </c>
      <c r="E113" s="130" t="s">
        <v>0</v>
      </c>
      <c r="F113" s="169" t="s">
        <v>202</v>
      </c>
      <c r="G113" s="12"/>
      <c r="H113" s="170">
        <v>33.15</v>
      </c>
      <c r="I113" s="131"/>
      <c r="J113" s="12"/>
      <c r="K113" s="12"/>
      <c r="L113" s="129"/>
      <c r="M113" s="132"/>
      <c r="N113" s="12"/>
      <c r="O113" s="12"/>
      <c r="P113" s="12"/>
      <c r="Q113" s="12"/>
      <c r="R113" s="12"/>
      <c r="S113" s="12"/>
      <c r="T113" s="133"/>
      <c r="U113" s="12"/>
      <c r="V113" s="12"/>
      <c r="AR113" s="125" t="s">
        <v>117</v>
      </c>
      <c r="AT113" s="125" t="s">
        <v>114</v>
      </c>
      <c r="AU113" s="125" t="s">
        <v>77</v>
      </c>
      <c r="AY113" s="15" t="s">
        <v>111</v>
      </c>
      <c r="BE113" s="126" t="e">
        <f>IF(#REF!="základní",#REF!,0)</f>
        <v>#REF!</v>
      </c>
      <c r="BF113" s="126" t="e">
        <f>IF(#REF!="snížená",#REF!,0)</f>
        <v>#REF!</v>
      </c>
      <c r="BG113" s="126" t="e">
        <f>IF(#REF!="zákl. přenesená",#REF!,0)</f>
        <v>#REF!</v>
      </c>
      <c r="BH113" s="126" t="e">
        <f>IF(#REF!="sníž. přenesená",#REF!,0)</f>
        <v>#REF!</v>
      </c>
      <c r="BI113" s="126" t="e">
        <f>IF(#REF!="nulová",#REF!,0)</f>
        <v>#REF!</v>
      </c>
      <c r="BJ113" s="15" t="s">
        <v>75</v>
      </c>
      <c r="BK113" s="126" t="e">
        <f>ROUND(#REF!*#REF!,2)</f>
        <v>#REF!</v>
      </c>
      <c r="BL113" s="15" t="s">
        <v>117</v>
      </c>
      <c r="BM113" s="125" t="s">
        <v>143</v>
      </c>
    </row>
    <row r="114" spans="1:47" s="1" customFormat="1" ht="22.5">
      <c r="A114" s="13"/>
      <c r="B114" s="138"/>
      <c r="C114" s="13"/>
      <c r="D114" s="165" t="s">
        <v>121</v>
      </c>
      <c r="E114" s="139" t="s">
        <v>0</v>
      </c>
      <c r="F114" s="176" t="s">
        <v>195</v>
      </c>
      <c r="G114" s="13"/>
      <c r="H114" s="139" t="s">
        <v>0</v>
      </c>
      <c r="I114" s="140"/>
      <c r="J114" s="13"/>
      <c r="K114" s="13"/>
      <c r="L114" s="138"/>
      <c r="M114" s="141"/>
      <c r="N114" s="13"/>
      <c r="O114" s="13"/>
      <c r="P114" s="13"/>
      <c r="Q114" s="13"/>
      <c r="R114" s="13"/>
      <c r="S114" s="13"/>
      <c r="T114" s="142"/>
      <c r="U114" s="13"/>
      <c r="V114" s="13"/>
      <c r="AT114" s="15" t="s">
        <v>119</v>
      </c>
      <c r="AU114" s="15" t="s">
        <v>77</v>
      </c>
    </row>
    <row r="115" spans="1:47" s="1" customFormat="1" ht="22.5">
      <c r="A115" s="13"/>
      <c r="B115" s="138"/>
      <c r="C115" s="13"/>
      <c r="D115" s="165" t="s">
        <v>121</v>
      </c>
      <c r="E115" s="139" t="s">
        <v>0</v>
      </c>
      <c r="F115" s="176" t="s">
        <v>196</v>
      </c>
      <c r="G115" s="13"/>
      <c r="H115" s="139" t="s">
        <v>0</v>
      </c>
      <c r="I115" s="140"/>
      <c r="J115" s="13"/>
      <c r="K115" s="13"/>
      <c r="L115" s="138"/>
      <c r="M115" s="141"/>
      <c r="N115" s="13"/>
      <c r="O115" s="13"/>
      <c r="P115" s="13"/>
      <c r="Q115" s="13"/>
      <c r="R115" s="13"/>
      <c r="S115" s="13"/>
      <c r="T115" s="142"/>
      <c r="U115" s="13"/>
      <c r="V115" s="13"/>
      <c r="AT115" s="15" t="s">
        <v>120</v>
      </c>
      <c r="AU115" s="15" t="s">
        <v>77</v>
      </c>
    </row>
    <row r="116" spans="1:51" s="12" customFormat="1" ht="12">
      <c r="A116" s="1"/>
      <c r="B116" s="29"/>
      <c r="C116" s="160">
        <v>9</v>
      </c>
      <c r="D116" s="160" t="s">
        <v>114</v>
      </c>
      <c r="E116" s="161" t="s">
        <v>203</v>
      </c>
      <c r="F116" s="162" t="s">
        <v>204</v>
      </c>
      <c r="G116" s="163" t="s">
        <v>190</v>
      </c>
      <c r="H116" s="164">
        <v>19</v>
      </c>
      <c r="I116" s="120"/>
      <c r="J116" s="183">
        <f>ROUND(I116*H116,2)</f>
        <v>0</v>
      </c>
      <c r="K116" s="162" t="s">
        <v>205</v>
      </c>
      <c r="L116" s="29"/>
      <c r="M116" s="121" t="s">
        <v>0</v>
      </c>
      <c r="N116" s="122" t="s">
        <v>34</v>
      </c>
      <c r="O116" s="1"/>
      <c r="P116" s="123">
        <f>O116*H116</f>
        <v>0</v>
      </c>
      <c r="Q116" s="123">
        <v>0</v>
      </c>
      <c r="R116" s="123">
        <f>Q116*H116</f>
        <v>0</v>
      </c>
      <c r="S116" s="123">
        <v>0</v>
      </c>
      <c r="T116" s="124">
        <f>S116*H116</f>
        <v>0</v>
      </c>
      <c r="U116" s="1"/>
      <c r="V116" s="1"/>
      <c r="AT116" s="130" t="s">
        <v>121</v>
      </c>
      <c r="AU116" s="130" t="s">
        <v>77</v>
      </c>
      <c r="AV116" s="12" t="s">
        <v>77</v>
      </c>
      <c r="AW116" s="12" t="s">
        <v>26</v>
      </c>
      <c r="AX116" s="12" t="s">
        <v>75</v>
      </c>
      <c r="AY116" s="130" t="s">
        <v>111</v>
      </c>
    </row>
    <row r="117" spans="2:65" s="1" customFormat="1" ht="16.5" customHeight="1">
      <c r="B117" s="29"/>
      <c r="D117" s="165" t="s">
        <v>119</v>
      </c>
      <c r="F117" s="166" t="s">
        <v>207</v>
      </c>
      <c r="I117" s="127"/>
      <c r="L117" s="29"/>
      <c r="M117" s="128"/>
      <c r="T117" s="51"/>
      <c r="AR117" s="125" t="s">
        <v>117</v>
      </c>
      <c r="AT117" s="125" t="s">
        <v>114</v>
      </c>
      <c r="AU117" s="125" t="s">
        <v>77</v>
      </c>
      <c r="AY117" s="15" t="s">
        <v>111</v>
      </c>
      <c r="BE117" s="126" t="e">
        <f>IF(#REF!="základní",#REF!,0)</f>
        <v>#REF!</v>
      </c>
      <c r="BF117" s="126" t="e">
        <f>IF(#REF!="snížená",#REF!,0)</f>
        <v>#REF!</v>
      </c>
      <c r="BG117" s="126" t="e">
        <f>IF(#REF!="zákl. přenesená",#REF!,0)</f>
        <v>#REF!</v>
      </c>
      <c r="BH117" s="126" t="e">
        <f>IF(#REF!="sníž. přenesená",#REF!,0)</f>
        <v>#REF!</v>
      </c>
      <c r="BI117" s="126" t="e">
        <f>IF(#REF!="nulová",#REF!,0)</f>
        <v>#REF!</v>
      </c>
      <c r="BJ117" s="15" t="s">
        <v>75</v>
      </c>
      <c r="BK117" s="126" t="e">
        <f>ROUND(#REF!*#REF!,2)</f>
        <v>#REF!</v>
      </c>
      <c r="BL117" s="15" t="s">
        <v>117</v>
      </c>
      <c r="BM117" s="125" t="s">
        <v>144</v>
      </c>
    </row>
    <row r="118" spans="2:47" s="1" customFormat="1" ht="12">
      <c r="B118" s="29"/>
      <c r="D118" s="167" t="s">
        <v>120</v>
      </c>
      <c r="F118" s="168" t="s">
        <v>208</v>
      </c>
      <c r="I118" s="127"/>
      <c r="L118" s="29"/>
      <c r="M118" s="128"/>
      <c r="T118" s="51"/>
      <c r="AT118" s="15" t="s">
        <v>119</v>
      </c>
      <c r="AU118" s="15" t="s">
        <v>77</v>
      </c>
    </row>
    <row r="119" spans="1:47" s="1" customFormat="1" ht="12">
      <c r="A119" s="13"/>
      <c r="B119" s="138"/>
      <c r="C119" s="13"/>
      <c r="D119" s="165" t="s">
        <v>121</v>
      </c>
      <c r="E119" s="139" t="s">
        <v>0</v>
      </c>
      <c r="F119" s="176" t="s">
        <v>209</v>
      </c>
      <c r="G119" s="13"/>
      <c r="H119" s="139" t="s">
        <v>0</v>
      </c>
      <c r="I119" s="140"/>
      <c r="J119" s="13"/>
      <c r="K119" s="13"/>
      <c r="L119" s="138"/>
      <c r="M119" s="141"/>
      <c r="N119" s="13"/>
      <c r="O119" s="13"/>
      <c r="P119" s="13"/>
      <c r="Q119" s="13"/>
      <c r="R119" s="13"/>
      <c r="S119" s="13"/>
      <c r="T119" s="142"/>
      <c r="U119" s="13"/>
      <c r="V119" s="13"/>
      <c r="AT119" s="15" t="s">
        <v>120</v>
      </c>
      <c r="AU119" s="15" t="s">
        <v>77</v>
      </c>
    </row>
    <row r="120" spans="2:51" s="12" customFormat="1" ht="12">
      <c r="B120" s="129"/>
      <c r="D120" s="165" t="s">
        <v>121</v>
      </c>
      <c r="E120" s="130" t="s">
        <v>0</v>
      </c>
      <c r="F120" s="169" t="s">
        <v>210</v>
      </c>
      <c r="H120" s="170">
        <v>10.5</v>
      </c>
      <c r="I120" s="131"/>
      <c r="L120" s="129"/>
      <c r="M120" s="132"/>
      <c r="T120" s="133"/>
      <c r="AT120" s="130" t="s">
        <v>121</v>
      </c>
      <c r="AU120" s="130" t="s">
        <v>77</v>
      </c>
      <c r="AV120" s="12" t="s">
        <v>77</v>
      </c>
      <c r="AW120" s="12" t="s">
        <v>26</v>
      </c>
      <c r="AX120" s="12" t="s">
        <v>75</v>
      </c>
      <c r="AY120" s="130" t="s">
        <v>111</v>
      </c>
    </row>
    <row r="121" spans="1:65" s="1" customFormat="1" ht="16.5" customHeight="1">
      <c r="A121" s="12"/>
      <c r="B121" s="129"/>
      <c r="C121" s="12"/>
      <c r="D121" s="165" t="s">
        <v>121</v>
      </c>
      <c r="E121" s="130" t="s">
        <v>0</v>
      </c>
      <c r="F121" s="169" t="s">
        <v>211</v>
      </c>
      <c r="G121" s="12"/>
      <c r="H121" s="170">
        <v>2</v>
      </c>
      <c r="I121" s="131"/>
      <c r="J121" s="12"/>
      <c r="K121" s="12"/>
      <c r="L121" s="129"/>
      <c r="M121" s="132"/>
      <c r="N121" s="12"/>
      <c r="O121" s="12"/>
      <c r="P121" s="12"/>
      <c r="Q121" s="12"/>
      <c r="R121" s="12"/>
      <c r="S121" s="12"/>
      <c r="T121" s="133"/>
      <c r="U121" s="12"/>
      <c r="V121" s="12"/>
      <c r="AR121" s="125" t="s">
        <v>117</v>
      </c>
      <c r="AT121" s="125" t="s">
        <v>114</v>
      </c>
      <c r="AU121" s="125" t="s">
        <v>77</v>
      </c>
      <c r="AY121" s="15" t="s">
        <v>111</v>
      </c>
      <c r="BE121" s="126" t="e">
        <f>IF(#REF!="základní",#REF!,0)</f>
        <v>#REF!</v>
      </c>
      <c r="BF121" s="126" t="e">
        <f>IF(#REF!="snížená",#REF!,0)</f>
        <v>#REF!</v>
      </c>
      <c r="BG121" s="126" t="e">
        <f>IF(#REF!="zákl. přenesená",#REF!,0)</f>
        <v>#REF!</v>
      </c>
      <c r="BH121" s="126" t="e">
        <f>IF(#REF!="sníž. přenesená",#REF!,0)</f>
        <v>#REF!</v>
      </c>
      <c r="BI121" s="126" t="e">
        <f>IF(#REF!="nulová",#REF!,0)</f>
        <v>#REF!</v>
      </c>
      <c r="BJ121" s="15" t="s">
        <v>75</v>
      </c>
      <c r="BK121" s="126" t="e">
        <f>ROUND(#REF!*#REF!,2)</f>
        <v>#REF!</v>
      </c>
      <c r="BL121" s="15" t="s">
        <v>117</v>
      </c>
      <c r="BM121" s="125" t="s">
        <v>145</v>
      </c>
    </row>
    <row r="122" spans="1:47" s="1" customFormat="1" ht="12">
      <c r="A122" s="12"/>
      <c r="B122" s="129"/>
      <c r="C122" s="12"/>
      <c r="D122" s="165" t="s">
        <v>121</v>
      </c>
      <c r="E122" s="130" t="s">
        <v>0</v>
      </c>
      <c r="F122" s="169" t="s">
        <v>212</v>
      </c>
      <c r="G122" s="12"/>
      <c r="H122" s="170">
        <v>2</v>
      </c>
      <c r="I122" s="131"/>
      <c r="J122" s="12"/>
      <c r="K122" s="12"/>
      <c r="L122" s="129"/>
      <c r="M122" s="132"/>
      <c r="N122" s="12"/>
      <c r="O122" s="12"/>
      <c r="P122" s="12"/>
      <c r="Q122" s="12"/>
      <c r="R122" s="12"/>
      <c r="S122" s="12"/>
      <c r="T122" s="133"/>
      <c r="U122" s="12"/>
      <c r="V122" s="12"/>
      <c r="AT122" s="15" t="s">
        <v>119</v>
      </c>
      <c r="AU122" s="15" t="s">
        <v>77</v>
      </c>
    </row>
    <row r="123" spans="1:47" s="1" customFormat="1" ht="12">
      <c r="A123" s="12"/>
      <c r="B123" s="129"/>
      <c r="C123" s="12"/>
      <c r="D123" s="165" t="s">
        <v>121</v>
      </c>
      <c r="E123" s="130" t="s">
        <v>0</v>
      </c>
      <c r="F123" s="169" t="s">
        <v>213</v>
      </c>
      <c r="G123" s="12"/>
      <c r="H123" s="170">
        <v>3</v>
      </c>
      <c r="I123" s="131"/>
      <c r="J123" s="12"/>
      <c r="K123" s="12"/>
      <c r="L123" s="129"/>
      <c r="M123" s="132"/>
      <c r="N123" s="12"/>
      <c r="O123" s="12"/>
      <c r="P123" s="12"/>
      <c r="Q123" s="12"/>
      <c r="R123" s="12"/>
      <c r="S123" s="12"/>
      <c r="T123" s="133"/>
      <c r="U123" s="12"/>
      <c r="V123" s="12"/>
      <c r="AT123" s="15" t="s">
        <v>120</v>
      </c>
      <c r="AU123" s="15" t="s">
        <v>77</v>
      </c>
    </row>
    <row r="124" spans="2:51" s="12" customFormat="1" ht="12">
      <c r="B124" s="129"/>
      <c r="D124" s="165" t="s">
        <v>121</v>
      </c>
      <c r="E124" s="130" t="s">
        <v>0</v>
      </c>
      <c r="F124" s="169" t="s">
        <v>214</v>
      </c>
      <c r="H124" s="170">
        <v>1.5</v>
      </c>
      <c r="I124" s="131"/>
      <c r="L124" s="129"/>
      <c r="M124" s="132"/>
      <c r="T124" s="133"/>
      <c r="AT124" s="130" t="s">
        <v>121</v>
      </c>
      <c r="AU124" s="130" t="s">
        <v>77</v>
      </c>
      <c r="AV124" s="12" t="s">
        <v>77</v>
      </c>
      <c r="AW124" s="12" t="s">
        <v>26</v>
      </c>
      <c r="AX124" s="12" t="s">
        <v>75</v>
      </c>
      <c r="AY124" s="130" t="s">
        <v>111</v>
      </c>
    </row>
    <row r="125" spans="1:65" s="1" customFormat="1" ht="16.5" customHeight="1">
      <c r="A125" s="14"/>
      <c r="B125" s="143"/>
      <c r="C125" s="14"/>
      <c r="D125" s="165" t="s">
        <v>121</v>
      </c>
      <c r="E125" s="144" t="s">
        <v>0</v>
      </c>
      <c r="F125" s="177" t="s">
        <v>215</v>
      </c>
      <c r="G125" s="14"/>
      <c r="H125" s="178">
        <v>19</v>
      </c>
      <c r="I125" s="145"/>
      <c r="J125" s="14"/>
      <c r="K125" s="14"/>
      <c r="L125" s="143"/>
      <c r="M125" s="146"/>
      <c r="N125" s="14"/>
      <c r="O125" s="14"/>
      <c r="P125" s="14"/>
      <c r="Q125" s="14"/>
      <c r="R125" s="14"/>
      <c r="S125" s="14"/>
      <c r="T125" s="147"/>
      <c r="U125" s="14"/>
      <c r="V125" s="14"/>
      <c r="AR125" s="125" t="s">
        <v>117</v>
      </c>
      <c r="AT125" s="125" t="s">
        <v>114</v>
      </c>
      <c r="AU125" s="125" t="s">
        <v>77</v>
      </c>
      <c r="AY125" s="15" t="s">
        <v>111</v>
      </c>
      <c r="BE125" s="126" t="e">
        <f>IF(#REF!="základní",#REF!,0)</f>
        <v>#REF!</v>
      </c>
      <c r="BF125" s="126" t="e">
        <f>IF(#REF!="snížená",#REF!,0)</f>
        <v>#REF!</v>
      </c>
      <c r="BG125" s="126" t="e">
        <f>IF(#REF!="zákl. přenesená",#REF!,0)</f>
        <v>#REF!</v>
      </c>
      <c r="BH125" s="126" t="e">
        <f>IF(#REF!="sníž. přenesená",#REF!,0)</f>
        <v>#REF!</v>
      </c>
      <c r="BI125" s="126" t="e">
        <f>IF(#REF!="nulová",#REF!,0)</f>
        <v>#REF!</v>
      </c>
      <c r="BJ125" s="15" t="s">
        <v>75</v>
      </c>
      <c r="BK125" s="126" t="e">
        <f>ROUND(#REF!*#REF!,2)</f>
        <v>#REF!</v>
      </c>
      <c r="BL125" s="15" t="s">
        <v>117</v>
      </c>
      <c r="BM125" s="125" t="s">
        <v>146</v>
      </c>
    </row>
    <row r="126" spans="2:47" s="1" customFormat="1" ht="12">
      <c r="B126" s="29"/>
      <c r="C126" s="160">
        <v>10</v>
      </c>
      <c r="D126" s="160" t="s">
        <v>114</v>
      </c>
      <c r="E126" s="161" t="s">
        <v>217</v>
      </c>
      <c r="F126" s="162" t="s">
        <v>218</v>
      </c>
      <c r="G126" s="163" t="s">
        <v>190</v>
      </c>
      <c r="H126" s="164">
        <v>36</v>
      </c>
      <c r="I126" s="120"/>
      <c r="J126" s="183">
        <f>ROUND(I126*H126,2)</f>
        <v>0</v>
      </c>
      <c r="K126" s="162" t="s">
        <v>123</v>
      </c>
      <c r="L126" s="29"/>
      <c r="M126" s="121" t="s">
        <v>0</v>
      </c>
      <c r="N126" s="122" t="s">
        <v>34</v>
      </c>
      <c r="P126" s="123">
        <f>O126*H126</f>
        <v>0</v>
      </c>
      <c r="Q126" s="123">
        <v>0</v>
      </c>
      <c r="R126" s="123">
        <f>Q126*H126</f>
        <v>0</v>
      </c>
      <c r="S126" s="123">
        <v>0</v>
      </c>
      <c r="T126" s="124">
        <f>S126*H126</f>
        <v>0</v>
      </c>
      <c r="AT126" s="15" t="s">
        <v>119</v>
      </c>
      <c r="AU126" s="15" t="s">
        <v>77</v>
      </c>
    </row>
    <row r="127" spans="2:47" s="1" customFormat="1" ht="19.5">
      <c r="B127" s="29"/>
      <c r="D127" s="165" t="s">
        <v>119</v>
      </c>
      <c r="F127" s="166" t="s">
        <v>220</v>
      </c>
      <c r="I127" s="127"/>
      <c r="L127" s="29"/>
      <c r="M127" s="128"/>
      <c r="T127" s="51"/>
      <c r="AT127" s="15" t="s">
        <v>120</v>
      </c>
      <c r="AU127" s="15" t="s">
        <v>77</v>
      </c>
    </row>
    <row r="128" spans="1:51" s="12" customFormat="1" ht="12">
      <c r="A128" s="1"/>
      <c r="B128" s="29"/>
      <c r="C128" s="1"/>
      <c r="D128" s="167" t="s">
        <v>120</v>
      </c>
      <c r="E128" s="1"/>
      <c r="F128" s="168" t="s">
        <v>221</v>
      </c>
      <c r="G128" s="1"/>
      <c r="H128" s="1"/>
      <c r="I128" s="127"/>
      <c r="J128" s="1"/>
      <c r="K128" s="1"/>
      <c r="L128" s="29"/>
      <c r="M128" s="128"/>
      <c r="N128" s="1"/>
      <c r="O128" s="1"/>
      <c r="P128" s="1"/>
      <c r="Q128" s="1"/>
      <c r="R128" s="1"/>
      <c r="S128" s="1"/>
      <c r="T128" s="51"/>
      <c r="U128" s="1"/>
      <c r="V128" s="1"/>
      <c r="AT128" s="130" t="s">
        <v>121</v>
      </c>
      <c r="AU128" s="130" t="s">
        <v>77</v>
      </c>
      <c r="AV128" s="12" t="s">
        <v>77</v>
      </c>
      <c r="AW128" s="12" t="s">
        <v>26</v>
      </c>
      <c r="AX128" s="12" t="s">
        <v>75</v>
      </c>
      <c r="AY128" s="130" t="s">
        <v>111</v>
      </c>
    </row>
    <row r="129" spans="1:65" s="1" customFormat="1" ht="16.5" customHeight="1">
      <c r="A129" s="12"/>
      <c r="B129" s="129"/>
      <c r="C129" s="12"/>
      <c r="D129" s="165" t="s">
        <v>121</v>
      </c>
      <c r="E129" s="130" t="s">
        <v>0</v>
      </c>
      <c r="F129" s="169" t="s">
        <v>222</v>
      </c>
      <c r="G129" s="12"/>
      <c r="H129" s="170">
        <v>36</v>
      </c>
      <c r="I129" s="131"/>
      <c r="J129" s="12"/>
      <c r="K129" s="12"/>
      <c r="L129" s="129"/>
      <c r="M129" s="132"/>
      <c r="N129" s="12"/>
      <c r="O129" s="12"/>
      <c r="P129" s="12"/>
      <c r="Q129" s="12"/>
      <c r="R129" s="12"/>
      <c r="S129" s="12"/>
      <c r="T129" s="133"/>
      <c r="U129" s="12"/>
      <c r="V129" s="12"/>
      <c r="AR129" s="125" t="s">
        <v>117</v>
      </c>
      <c r="AT129" s="125" t="s">
        <v>114</v>
      </c>
      <c r="AU129" s="125" t="s">
        <v>77</v>
      </c>
      <c r="AY129" s="15" t="s">
        <v>111</v>
      </c>
      <c r="BE129" s="126" t="e">
        <f>IF(#REF!="základní",#REF!,0)</f>
        <v>#REF!</v>
      </c>
      <c r="BF129" s="126" t="e">
        <f>IF(#REF!="snížená",#REF!,0)</f>
        <v>#REF!</v>
      </c>
      <c r="BG129" s="126" t="e">
        <f>IF(#REF!="zákl. přenesená",#REF!,0)</f>
        <v>#REF!</v>
      </c>
      <c r="BH129" s="126" t="e">
        <f>IF(#REF!="sníž. přenesená",#REF!,0)</f>
        <v>#REF!</v>
      </c>
      <c r="BI129" s="126" t="e">
        <f>IF(#REF!="nulová",#REF!,0)</f>
        <v>#REF!</v>
      </c>
      <c r="BJ129" s="15" t="s">
        <v>75</v>
      </c>
      <c r="BK129" s="126" t="e">
        <f>ROUND(#REF!*#REF!,2)</f>
        <v>#REF!</v>
      </c>
      <c r="BL129" s="15" t="s">
        <v>117</v>
      </c>
      <c r="BM129" s="125" t="s">
        <v>147</v>
      </c>
    </row>
    <row r="130" spans="2:47" s="1" customFormat="1" ht="12">
      <c r="B130" s="29"/>
      <c r="C130" s="160">
        <v>11</v>
      </c>
      <c r="D130" s="160" t="s">
        <v>114</v>
      </c>
      <c r="E130" s="161" t="s">
        <v>223</v>
      </c>
      <c r="F130" s="162" t="s">
        <v>224</v>
      </c>
      <c r="G130" s="163" t="s">
        <v>190</v>
      </c>
      <c r="H130" s="164">
        <v>36</v>
      </c>
      <c r="I130" s="120"/>
      <c r="J130" s="183">
        <f>ROUND(I130*H130,2)</f>
        <v>0</v>
      </c>
      <c r="K130" s="162" t="s">
        <v>116</v>
      </c>
      <c r="L130" s="29"/>
      <c r="M130" s="121" t="s">
        <v>0</v>
      </c>
      <c r="N130" s="122" t="s">
        <v>34</v>
      </c>
      <c r="P130" s="123">
        <f>O130*H130</f>
        <v>0</v>
      </c>
      <c r="Q130" s="123">
        <v>0</v>
      </c>
      <c r="R130" s="123">
        <f>Q130*H130</f>
        <v>0</v>
      </c>
      <c r="S130" s="123">
        <v>0</v>
      </c>
      <c r="T130" s="124">
        <f>S130*H130</f>
        <v>0</v>
      </c>
      <c r="AT130" s="15" t="s">
        <v>119</v>
      </c>
      <c r="AU130" s="15" t="s">
        <v>77</v>
      </c>
    </row>
    <row r="131" spans="2:47" s="1" customFormat="1" ht="12">
      <c r="B131" s="29"/>
      <c r="D131" s="165" t="s">
        <v>119</v>
      </c>
      <c r="F131" s="166" t="s">
        <v>226</v>
      </c>
      <c r="I131" s="127"/>
      <c r="L131" s="29"/>
      <c r="M131" s="128"/>
      <c r="T131" s="51"/>
      <c r="AT131" s="15" t="s">
        <v>120</v>
      </c>
      <c r="AU131" s="15" t="s">
        <v>77</v>
      </c>
    </row>
    <row r="132" spans="1:51" s="12" customFormat="1" ht="12">
      <c r="A132" s="1"/>
      <c r="B132" s="29"/>
      <c r="C132" s="1"/>
      <c r="D132" s="167" t="s">
        <v>120</v>
      </c>
      <c r="E132" s="1"/>
      <c r="F132" s="168" t="s">
        <v>227</v>
      </c>
      <c r="G132" s="1"/>
      <c r="H132" s="1"/>
      <c r="I132" s="127"/>
      <c r="J132" s="1"/>
      <c r="K132" s="1"/>
      <c r="L132" s="29"/>
      <c r="M132" s="128"/>
      <c r="N132" s="1"/>
      <c r="O132" s="1"/>
      <c r="P132" s="1"/>
      <c r="Q132" s="1"/>
      <c r="R132" s="1"/>
      <c r="S132" s="1"/>
      <c r="T132" s="51"/>
      <c r="U132" s="1"/>
      <c r="V132" s="1"/>
      <c r="AT132" s="130" t="s">
        <v>121</v>
      </c>
      <c r="AU132" s="130" t="s">
        <v>77</v>
      </c>
      <c r="AV132" s="12" t="s">
        <v>77</v>
      </c>
      <c r="AW132" s="12" t="s">
        <v>26</v>
      </c>
      <c r="AX132" s="12" t="s">
        <v>75</v>
      </c>
      <c r="AY132" s="130" t="s">
        <v>111</v>
      </c>
    </row>
    <row r="133" spans="1:65" s="1" customFormat="1" ht="16.5" customHeight="1">
      <c r="A133" s="12"/>
      <c r="B133" s="129"/>
      <c r="C133" s="12"/>
      <c r="D133" s="165" t="s">
        <v>121</v>
      </c>
      <c r="E133" s="130" t="s">
        <v>0</v>
      </c>
      <c r="F133" s="169" t="s">
        <v>222</v>
      </c>
      <c r="G133" s="12"/>
      <c r="H133" s="170">
        <v>36</v>
      </c>
      <c r="I133" s="131"/>
      <c r="J133" s="12"/>
      <c r="K133" s="12"/>
      <c r="L133" s="129"/>
      <c r="M133" s="132"/>
      <c r="N133" s="12"/>
      <c r="O133" s="12"/>
      <c r="P133" s="12"/>
      <c r="Q133" s="12"/>
      <c r="R133" s="12"/>
      <c r="S133" s="12"/>
      <c r="T133" s="133"/>
      <c r="U133" s="12"/>
      <c r="V133" s="12"/>
      <c r="AR133" s="125" t="s">
        <v>117</v>
      </c>
      <c r="AT133" s="125" t="s">
        <v>114</v>
      </c>
      <c r="AU133" s="125" t="s">
        <v>77</v>
      </c>
      <c r="AY133" s="15" t="s">
        <v>111</v>
      </c>
      <c r="BE133" s="126" t="e">
        <f>IF(#REF!="základní",#REF!,0)</f>
        <v>#REF!</v>
      </c>
      <c r="BF133" s="126" t="e">
        <f>IF(#REF!="snížená",#REF!,0)</f>
        <v>#REF!</v>
      </c>
      <c r="BG133" s="126" t="e">
        <f>IF(#REF!="zákl. přenesená",#REF!,0)</f>
        <v>#REF!</v>
      </c>
      <c r="BH133" s="126" t="e">
        <f>IF(#REF!="sníž. přenesená",#REF!,0)</f>
        <v>#REF!</v>
      </c>
      <c r="BI133" s="126" t="e">
        <f>IF(#REF!="nulová",#REF!,0)</f>
        <v>#REF!</v>
      </c>
      <c r="BJ133" s="15" t="s">
        <v>75</v>
      </c>
      <c r="BK133" s="126" t="e">
        <f>ROUND(#REF!*#REF!,2)</f>
        <v>#REF!</v>
      </c>
      <c r="BL133" s="15" t="s">
        <v>117</v>
      </c>
      <c r="BM133" s="125" t="s">
        <v>148</v>
      </c>
    </row>
    <row r="134" spans="2:47" s="1" customFormat="1" ht="12">
      <c r="B134" s="29"/>
      <c r="C134" s="160">
        <v>12</v>
      </c>
      <c r="D134" s="160" t="s">
        <v>114</v>
      </c>
      <c r="E134" s="161" t="s">
        <v>228</v>
      </c>
      <c r="F134" s="162" t="s">
        <v>229</v>
      </c>
      <c r="G134" s="163" t="s">
        <v>138</v>
      </c>
      <c r="H134" s="164">
        <v>82.8</v>
      </c>
      <c r="I134" s="120"/>
      <c r="J134" s="183">
        <f>ROUND(I134*H134,2)</f>
        <v>0</v>
      </c>
      <c r="K134" s="162" t="s">
        <v>116</v>
      </c>
      <c r="L134" s="29"/>
      <c r="M134" s="121" t="s">
        <v>0</v>
      </c>
      <c r="N134" s="122" t="s">
        <v>34</v>
      </c>
      <c r="P134" s="123">
        <f>O134*H134</f>
        <v>0</v>
      </c>
      <c r="Q134" s="123">
        <v>0</v>
      </c>
      <c r="R134" s="123">
        <f>Q134*H134</f>
        <v>0</v>
      </c>
      <c r="S134" s="123">
        <v>0</v>
      </c>
      <c r="T134" s="124">
        <f>S134*H134</f>
        <v>0</v>
      </c>
      <c r="AT134" s="15" t="s">
        <v>119</v>
      </c>
      <c r="AU134" s="15" t="s">
        <v>77</v>
      </c>
    </row>
    <row r="135" spans="2:47" s="1" customFormat="1" ht="19.5">
      <c r="B135" s="29"/>
      <c r="D135" s="165" t="s">
        <v>119</v>
      </c>
      <c r="F135" s="166" t="s">
        <v>231</v>
      </c>
      <c r="I135" s="127"/>
      <c r="L135" s="29"/>
      <c r="M135" s="128"/>
      <c r="T135" s="51"/>
      <c r="AT135" s="15" t="s">
        <v>120</v>
      </c>
      <c r="AU135" s="15" t="s">
        <v>77</v>
      </c>
    </row>
    <row r="136" spans="1:51" s="12" customFormat="1" ht="12">
      <c r="A136" s="1"/>
      <c r="B136" s="29"/>
      <c r="C136" s="1"/>
      <c r="D136" s="167" t="s">
        <v>120</v>
      </c>
      <c r="E136" s="1"/>
      <c r="F136" s="168" t="s">
        <v>232</v>
      </c>
      <c r="G136" s="1"/>
      <c r="H136" s="1"/>
      <c r="I136" s="127"/>
      <c r="J136" s="1"/>
      <c r="K136" s="1"/>
      <c r="L136" s="29"/>
      <c r="M136" s="128"/>
      <c r="N136" s="1"/>
      <c r="O136" s="1"/>
      <c r="P136" s="1"/>
      <c r="Q136" s="1"/>
      <c r="R136" s="1"/>
      <c r="S136" s="1"/>
      <c r="T136" s="51"/>
      <c r="U136" s="1"/>
      <c r="V136" s="1"/>
      <c r="AT136" s="130" t="s">
        <v>121</v>
      </c>
      <c r="AU136" s="130" t="s">
        <v>77</v>
      </c>
      <c r="AV136" s="12" t="s">
        <v>77</v>
      </c>
      <c r="AW136" s="12" t="s">
        <v>26</v>
      </c>
      <c r="AX136" s="12" t="s">
        <v>75</v>
      </c>
      <c r="AY136" s="130" t="s">
        <v>111</v>
      </c>
    </row>
    <row r="137" spans="1:65" s="1" customFormat="1" ht="16.5" customHeight="1">
      <c r="A137" s="12"/>
      <c r="B137" s="129"/>
      <c r="C137" s="12"/>
      <c r="D137" s="165" t="s">
        <v>121</v>
      </c>
      <c r="E137" s="130" t="s">
        <v>0</v>
      </c>
      <c r="F137" s="169" t="s">
        <v>233</v>
      </c>
      <c r="G137" s="12"/>
      <c r="H137" s="170">
        <v>82.8</v>
      </c>
      <c r="I137" s="131"/>
      <c r="J137" s="12"/>
      <c r="K137" s="12"/>
      <c r="L137" s="129"/>
      <c r="M137" s="132"/>
      <c r="N137" s="12"/>
      <c r="O137" s="12"/>
      <c r="P137" s="12"/>
      <c r="Q137" s="12"/>
      <c r="R137" s="12"/>
      <c r="S137" s="12"/>
      <c r="T137" s="133"/>
      <c r="U137" s="12"/>
      <c r="V137" s="12"/>
      <c r="AR137" s="125" t="s">
        <v>117</v>
      </c>
      <c r="AT137" s="125" t="s">
        <v>114</v>
      </c>
      <c r="AU137" s="125" t="s">
        <v>77</v>
      </c>
      <c r="AY137" s="15" t="s">
        <v>111</v>
      </c>
      <c r="BE137" s="126">
        <f>IF(N81="základní",J81,0)</f>
        <v>0</v>
      </c>
      <c r="BF137" s="126">
        <f>IF(N81="snížená",J81,0)</f>
        <v>0</v>
      </c>
      <c r="BG137" s="126">
        <f>IF(N81="zákl. přenesená",J81,0)</f>
        <v>0</v>
      </c>
      <c r="BH137" s="126">
        <f>IF(N81="sníž. přenesená",J81,0)</f>
        <v>0</v>
      </c>
      <c r="BI137" s="126">
        <f>IF(N81="nulová",J81,0)</f>
        <v>0</v>
      </c>
      <c r="BJ137" s="15" t="s">
        <v>75</v>
      </c>
      <c r="BK137" s="126">
        <f>ROUND(I81*H81,2)</f>
        <v>0</v>
      </c>
      <c r="BL137" s="15" t="s">
        <v>117</v>
      </c>
      <c r="BM137" s="125" t="s">
        <v>151</v>
      </c>
    </row>
    <row r="138" spans="2:47" s="1" customFormat="1" ht="12">
      <c r="B138" s="29"/>
      <c r="C138" s="160">
        <v>13</v>
      </c>
      <c r="D138" s="160" t="s">
        <v>114</v>
      </c>
      <c r="E138" s="161" t="s">
        <v>234</v>
      </c>
      <c r="F138" s="162" t="s">
        <v>235</v>
      </c>
      <c r="G138" s="163" t="s">
        <v>115</v>
      </c>
      <c r="H138" s="164">
        <v>4</v>
      </c>
      <c r="I138" s="120"/>
      <c r="J138" s="183">
        <f>ROUND(I138*H138,2)</f>
        <v>0</v>
      </c>
      <c r="K138" s="162" t="s">
        <v>123</v>
      </c>
      <c r="L138" s="29"/>
      <c r="M138" s="121" t="s">
        <v>0</v>
      </c>
      <c r="N138" s="122" t="s">
        <v>34</v>
      </c>
      <c r="P138" s="123">
        <f>O138*H138</f>
        <v>0</v>
      </c>
      <c r="Q138" s="123">
        <v>0</v>
      </c>
      <c r="R138" s="123">
        <f>Q138*H138</f>
        <v>0</v>
      </c>
      <c r="S138" s="123">
        <v>0.087</v>
      </c>
      <c r="T138" s="124">
        <f>S138*H138</f>
        <v>0.348</v>
      </c>
      <c r="AT138" s="15" t="s">
        <v>119</v>
      </c>
      <c r="AU138" s="15" t="s">
        <v>77</v>
      </c>
    </row>
    <row r="139" spans="2:47" s="1" customFormat="1" ht="12">
      <c r="B139" s="29"/>
      <c r="D139" s="165" t="s">
        <v>119</v>
      </c>
      <c r="F139" s="166" t="s">
        <v>237</v>
      </c>
      <c r="I139" s="127"/>
      <c r="L139" s="29"/>
      <c r="M139" s="128"/>
      <c r="T139" s="51"/>
      <c r="AT139" s="15" t="s">
        <v>120</v>
      </c>
      <c r="AU139" s="15" t="s">
        <v>77</v>
      </c>
    </row>
    <row r="140" spans="1:51" s="12" customFormat="1" ht="12">
      <c r="A140" s="1"/>
      <c r="B140" s="29"/>
      <c r="C140" s="1"/>
      <c r="D140" s="167" t="s">
        <v>120</v>
      </c>
      <c r="E140" s="1"/>
      <c r="F140" s="168" t="s">
        <v>238</v>
      </c>
      <c r="G140" s="1"/>
      <c r="H140" s="1"/>
      <c r="I140" s="127"/>
      <c r="J140" s="1"/>
      <c r="K140" s="1"/>
      <c r="L140" s="29"/>
      <c r="M140" s="128"/>
      <c r="N140" s="1"/>
      <c r="O140" s="1"/>
      <c r="P140" s="1"/>
      <c r="Q140" s="1"/>
      <c r="R140" s="1"/>
      <c r="S140" s="1"/>
      <c r="T140" s="51"/>
      <c r="U140" s="1"/>
      <c r="V140" s="1"/>
      <c r="AT140" s="130" t="s">
        <v>121</v>
      </c>
      <c r="AU140" s="130" t="s">
        <v>77</v>
      </c>
      <c r="AV140" s="12" t="s">
        <v>77</v>
      </c>
      <c r="AW140" s="12" t="s">
        <v>26</v>
      </c>
      <c r="AX140" s="12" t="s">
        <v>75</v>
      </c>
      <c r="AY140" s="130" t="s">
        <v>111</v>
      </c>
    </row>
    <row r="141" spans="1:65" s="1" customFormat="1" ht="16.5" customHeight="1">
      <c r="A141" s="12"/>
      <c r="B141" s="129"/>
      <c r="C141" s="12"/>
      <c r="D141" s="165" t="s">
        <v>121</v>
      </c>
      <c r="E141" s="130" t="s">
        <v>0</v>
      </c>
      <c r="F141" s="169" t="s">
        <v>239</v>
      </c>
      <c r="G141" s="12"/>
      <c r="H141" s="170">
        <v>4</v>
      </c>
      <c r="I141" s="131"/>
      <c r="J141" s="12"/>
      <c r="K141" s="12"/>
      <c r="L141" s="129"/>
      <c r="M141" s="132"/>
      <c r="N141" s="12"/>
      <c r="O141" s="12"/>
      <c r="P141" s="12"/>
      <c r="Q141" s="12"/>
      <c r="R141" s="12"/>
      <c r="S141" s="12"/>
      <c r="T141" s="133"/>
      <c r="U141" s="12"/>
      <c r="V141" s="12"/>
      <c r="AR141" s="125" t="s">
        <v>117</v>
      </c>
      <c r="AT141" s="125" t="s">
        <v>114</v>
      </c>
      <c r="AU141" s="125" t="s">
        <v>77</v>
      </c>
      <c r="AY141" s="15" t="s">
        <v>111</v>
      </c>
      <c r="BE141" s="126">
        <f>IF(N85="základní",J85,0)</f>
        <v>0</v>
      </c>
      <c r="BF141" s="126">
        <f>IF(N85="snížená",J85,0)</f>
        <v>0</v>
      </c>
      <c r="BG141" s="126">
        <f>IF(N85="zákl. přenesená",J85,0)</f>
        <v>0</v>
      </c>
      <c r="BH141" s="126">
        <f>IF(N85="sníž. přenesená",J85,0)</f>
        <v>0</v>
      </c>
      <c r="BI141" s="126">
        <f>IF(N85="nulová",J85,0)</f>
        <v>0</v>
      </c>
      <c r="BJ141" s="15" t="s">
        <v>75</v>
      </c>
      <c r="BK141" s="126">
        <f>ROUND(I85*H85,2)</f>
        <v>0</v>
      </c>
      <c r="BL141" s="15" t="s">
        <v>117</v>
      </c>
      <c r="BM141" s="125" t="s">
        <v>157</v>
      </c>
    </row>
    <row r="142" spans="2:47" s="1" customFormat="1" ht="12">
      <c r="B142" s="29"/>
      <c r="C142" s="160">
        <v>14</v>
      </c>
      <c r="D142" s="160" t="s">
        <v>114</v>
      </c>
      <c r="E142" s="161" t="s">
        <v>240</v>
      </c>
      <c r="F142" s="162" t="s">
        <v>241</v>
      </c>
      <c r="G142" s="163" t="s">
        <v>169</v>
      </c>
      <c r="H142" s="164">
        <v>300</v>
      </c>
      <c r="I142" s="120"/>
      <c r="J142" s="183">
        <f>ROUND(I142*H142,2)</f>
        <v>0</v>
      </c>
      <c r="K142" s="162" t="s">
        <v>123</v>
      </c>
      <c r="L142" s="29"/>
      <c r="M142" s="121" t="s">
        <v>0</v>
      </c>
      <c r="N142" s="122" t="s">
        <v>34</v>
      </c>
      <c r="P142" s="123">
        <f>O142*H142</f>
        <v>0</v>
      </c>
      <c r="Q142" s="123">
        <v>0</v>
      </c>
      <c r="R142" s="123">
        <f>Q142*H142</f>
        <v>0</v>
      </c>
      <c r="S142" s="123">
        <v>0.205</v>
      </c>
      <c r="T142" s="124">
        <f>S142*H142</f>
        <v>61.49999999999999</v>
      </c>
      <c r="AT142" s="15" t="s">
        <v>119</v>
      </c>
      <c r="AU142" s="15" t="s">
        <v>77</v>
      </c>
    </row>
    <row r="143" spans="2:47" s="1" customFormat="1" ht="19.5">
      <c r="B143" s="29"/>
      <c r="D143" s="165" t="s">
        <v>119</v>
      </c>
      <c r="F143" s="166" t="s">
        <v>243</v>
      </c>
      <c r="I143" s="127"/>
      <c r="L143" s="29"/>
      <c r="M143" s="128"/>
      <c r="T143" s="51"/>
      <c r="AT143" s="15" t="s">
        <v>120</v>
      </c>
      <c r="AU143" s="15" t="s">
        <v>77</v>
      </c>
    </row>
    <row r="144" spans="1:51" s="12" customFormat="1" ht="12">
      <c r="A144" s="1"/>
      <c r="B144" s="29"/>
      <c r="C144" s="1"/>
      <c r="D144" s="167" t="s">
        <v>120</v>
      </c>
      <c r="E144" s="1"/>
      <c r="F144" s="168" t="s">
        <v>244</v>
      </c>
      <c r="G144" s="1"/>
      <c r="H144" s="1"/>
      <c r="I144" s="127"/>
      <c r="J144" s="1"/>
      <c r="K144" s="1"/>
      <c r="L144" s="29"/>
      <c r="M144" s="128"/>
      <c r="N144" s="1"/>
      <c r="O144" s="1"/>
      <c r="P144" s="1"/>
      <c r="Q144" s="1"/>
      <c r="R144" s="1"/>
      <c r="S144" s="1"/>
      <c r="T144" s="51"/>
      <c r="U144" s="1"/>
      <c r="V144" s="1"/>
      <c r="AT144" s="130" t="s">
        <v>121</v>
      </c>
      <c r="AU144" s="130" t="s">
        <v>77</v>
      </c>
      <c r="AV144" s="12" t="s">
        <v>77</v>
      </c>
      <c r="AW144" s="12" t="s">
        <v>26</v>
      </c>
      <c r="AX144" s="12" t="s">
        <v>75</v>
      </c>
      <c r="AY144" s="130" t="s">
        <v>111</v>
      </c>
    </row>
    <row r="145" spans="1:65" s="1" customFormat="1" ht="16.5" customHeight="1">
      <c r="A145" s="13"/>
      <c r="B145" s="138"/>
      <c r="C145" s="13"/>
      <c r="D145" s="165" t="s">
        <v>121</v>
      </c>
      <c r="E145" s="139" t="s">
        <v>0</v>
      </c>
      <c r="F145" s="176" t="s">
        <v>245</v>
      </c>
      <c r="G145" s="13"/>
      <c r="H145" s="139" t="s">
        <v>0</v>
      </c>
      <c r="I145" s="140"/>
      <c r="J145" s="13"/>
      <c r="K145" s="13"/>
      <c r="L145" s="138"/>
      <c r="M145" s="141"/>
      <c r="N145" s="13"/>
      <c r="O145" s="13"/>
      <c r="P145" s="13"/>
      <c r="Q145" s="13"/>
      <c r="R145" s="13"/>
      <c r="S145" s="13"/>
      <c r="T145" s="142"/>
      <c r="U145" s="13"/>
      <c r="V145" s="13"/>
      <c r="AR145" s="125" t="s">
        <v>117</v>
      </c>
      <c r="AT145" s="125" t="s">
        <v>114</v>
      </c>
      <c r="AU145" s="125" t="s">
        <v>77</v>
      </c>
      <c r="AY145" s="15" t="s">
        <v>111</v>
      </c>
      <c r="BE145" s="126">
        <f>IF(N89="základní",J89,0)</f>
        <v>0</v>
      </c>
      <c r="BF145" s="126">
        <f>IF(N89="snížená",J89,0)</f>
        <v>0</v>
      </c>
      <c r="BG145" s="126">
        <f>IF(N89="zákl. přenesená",J89,0)</f>
        <v>0</v>
      </c>
      <c r="BH145" s="126">
        <f>IF(N89="sníž. přenesená",J89,0)</f>
        <v>0</v>
      </c>
      <c r="BI145" s="126">
        <f>IF(N89="nulová",J89,0)</f>
        <v>0</v>
      </c>
      <c r="BJ145" s="15" t="s">
        <v>75</v>
      </c>
      <c r="BK145" s="126">
        <f>ROUND(I89*H89,2)</f>
        <v>0</v>
      </c>
      <c r="BL145" s="15" t="s">
        <v>117</v>
      </c>
      <c r="BM145" s="125" t="s">
        <v>163</v>
      </c>
    </row>
    <row r="146" spans="1:47" s="1" customFormat="1" ht="12">
      <c r="A146" s="12"/>
      <c r="B146" s="129"/>
      <c r="C146" s="12"/>
      <c r="D146" s="165" t="s">
        <v>121</v>
      </c>
      <c r="E146" s="130" t="s">
        <v>0</v>
      </c>
      <c r="F146" s="169" t="s">
        <v>246</v>
      </c>
      <c r="G146" s="12"/>
      <c r="H146" s="170">
        <v>300</v>
      </c>
      <c r="I146" s="131"/>
      <c r="J146" s="12"/>
      <c r="K146" s="12"/>
      <c r="L146" s="129"/>
      <c r="M146" s="132"/>
      <c r="N146" s="12"/>
      <c r="O146" s="12"/>
      <c r="P146" s="12"/>
      <c r="Q146" s="12"/>
      <c r="R146" s="12"/>
      <c r="S146" s="12"/>
      <c r="T146" s="133"/>
      <c r="U146" s="12"/>
      <c r="V146" s="12"/>
      <c r="AT146" s="15" t="s">
        <v>119</v>
      </c>
      <c r="AU146" s="15" t="s">
        <v>77</v>
      </c>
    </row>
    <row r="147" spans="2:47" s="1" customFormat="1" ht="12">
      <c r="B147" s="29"/>
      <c r="C147" s="160">
        <v>15</v>
      </c>
      <c r="D147" s="160" t="s">
        <v>114</v>
      </c>
      <c r="E147" s="161" t="s">
        <v>247</v>
      </c>
      <c r="F147" s="162" t="s">
        <v>248</v>
      </c>
      <c r="G147" s="163" t="s">
        <v>138</v>
      </c>
      <c r="H147" s="164">
        <v>14.4</v>
      </c>
      <c r="I147" s="120"/>
      <c r="J147" s="183">
        <f>ROUND(I147*H147,2)</f>
        <v>0</v>
      </c>
      <c r="K147" s="162" t="s">
        <v>123</v>
      </c>
      <c r="L147" s="29"/>
      <c r="M147" s="121" t="s">
        <v>0</v>
      </c>
      <c r="N147" s="122" t="s">
        <v>34</v>
      </c>
      <c r="P147" s="123">
        <f>O147*H147</f>
        <v>0</v>
      </c>
      <c r="Q147" s="123">
        <v>0</v>
      </c>
      <c r="R147" s="123">
        <f>Q147*H147</f>
        <v>0</v>
      </c>
      <c r="S147" s="123">
        <v>0</v>
      </c>
      <c r="T147" s="124">
        <f>S147*H147</f>
        <v>0</v>
      </c>
      <c r="AT147" s="15" t="s">
        <v>120</v>
      </c>
      <c r="AU147" s="15" t="s">
        <v>77</v>
      </c>
    </row>
    <row r="148" spans="1:51" s="12" customFormat="1" ht="12">
      <c r="A148" s="1"/>
      <c r="B148" s="29"/>
      <c r="C148" s="1"/>
      <c r="D148" s="165" t="s">
        <v>119</v>
      </c>
      <c r="E148" s="1"/>
      <c r="F148" s="166" t="s">
        <v>250</v>
      </c>
      <c r="G148" s="1"/>
      <c r="H148" s="1"/>
      <c r="I148" s="127"/>
      <c r="J148" s="1"/>
      <c r="K148" s="1"/>
      <c r="L148" s="29"/>
      <c r="M148" s="128"/>
      <c r="N148" s="1"/>
      <c r="O148" s="1"/>
      <c r="P148" s="1"/>
      <c r="Q148" s="1"/>
      <c r="R148" s="1"/>
      <c r="S148" s="1"/>
      <c r="T148" s="51"/>
      <c r="U148" s="1"/>
      <c r="V148" s="1"/>
      <c r="AT148" s="130" t="s">
        <v>121</v>
      </c>
      <c r="AU148" s="130" t="s">
        <v>77</v>
      </c>
      <c r="AV148" s="12" t="s">
        <v>77</v>
      </c>
      <c r="AW148" s="12" t="s">
        <v>26</v>
      </c>
      <c r="AX148" s="12" t="s">
        <v>75</v>
      </c>
      <c r="AY148" s="130" t="s">
        <v>111</v>
      </c>
    </row>
    <row r="149" spans="2:65" s="1" customFormat="1" ht="16.5" customHeight="1">
      <c r="B149" s="29"/>
      <c r="D149" s="167" t="s">
        <v>120</v>
      </c>
      <c r="F149" s="168" t="s">
        <v>251</v>
      </c>
      <c r="I149" s="127"/>
      <c r="L149" s="29"/>
      <c r="M149" s="128"/>
      <c r="T149" s="51"/>
      <c r="AR149" s="125" t="s">
        <v>117</v>
      </c>
      <c r="AT149" s="125" t="s">
        <v>114</v>
      </c>
      <c r="AU149" s="125" t="s">
        <v>77</v>
      </c>
      <c r="AY149" s="15" t="s">
        <v>111</v>
      </c>
      <c r="BE149" s="126">
        <f>IF(N93="základní",J93,0)</f>
        <v>0</v>
      </c>
      <c r="BF149" s="126">
        <f>IF(N93="snížená",J93,0)</f>
        <v>0</v>
      </c>
      <c r="BG149" s="126">
        <f>IF(N93="zákl. přenesená",J93,0)</f>
        <v>0</v>
      </c>
      <c r="BH149" s="126">
        <f>IF(N93="sníž. přenesená",J93,0)</f>
        <v>0</v>
      </c>
      <c r="BI149" s="126">
        <f>IF(N93="nulová",J93,0)</f>
        <v>0</v>
      </c>
      <c r="BJ149" s="15" t="s">
        <v>75</v>
      </c>
      <c r="BK149" s="126">
        <f>ROUND(I93*H93,2)</f>
        <v>0</v>
      </c>
      <c r="BL149" s="15" t="s">
        <v>117</v>
      </c>
      <c r="BM149" s="125" t="s">
        <v>170</v>
      </c>
    </row>
    <row r="150" spans="1:47" s="1" customFormat="1" ht="12">
      <c r="A150" s="13"/>
      <c r="B150" s="138"/>
      <c r="C150" s="13"/>
      <c r="D150" s="165" t="s">
        <v>121</v>
      </c>
      <c r="E150" s="139" t="s">
        <v>0</v>
      </c>
      <c r="F150" s="176" t="s">
        <v>252</v>
      </c>
      <c r="G150" s="13"/>
      <c r="H150" s="139" t="s">
        <v>0</v>
      </c>
      <c r="I150" s="140"/>
      <c r="J150" s="13"/>
      <c r="K150" s="13"/>
      <c r="L150" s="138"/>
      <c r="M150" s="141"/>
      <c r="N150" s="13"/>
      <c r="O150" s="13"/>
      <c r="P150" s="13"/>
      <c r="Q150" s="13"/>
      <c r="R150" s="13"/>
      <c r="S150" s="13"/>
      <c r="T150" s="142"/>
      <c r="U150" s="13"/>
      <c r="V150" s="13"/>
      <c r="AT150" s="15" t="s">
        <v>119</v>
      </c>
      <c r="AU150" s="15" t="s">
        <v>77</v>
      </c>
    </row>
    <row r="151" spans="1:47" s="1" customFormat="1" ht="12">
      <c r="A151" s="13"/>
      <c r="B151" s="138"/>
      <c r="C151" s="13"/>
      <c r="D151" s="165" t="s">
        <v>121</v>
      </c>
      <c r="E151" s="139" t="s">
        <v>0</v>
      </c>
      <c r="F151" s="176" t="s">
        <v>253</v>
      </c>
      <c r="G151" s="13"/>
      <c r="H151" s="139" t="s">
        <v>0</v>
      </c>
      <c r="I151" s="140"/>
      <c r="J151" s="13"/>
      <c r="K151" s="13"/>
      <c r="L151" s="138"/>
      <c r="M151" s="141"/>
      <c r="N151" s="13"/>
      <c r="O151" s="13"/>
      <c r="P151" s="13"/>
      <c r="Q151" s="13"/>
      <c r="R151" s="13"/>
      <c r="S151" s="13"/>
      <c r="T151" s="142"/>
      <c r="U151" s="13"/>
      <c r="V151" s="13"/>
      <c r="AT151" s="15" t="s">
        <v>120</v>
      </c>
      <c r="AU151" s="15" t="s">
        <v>77</v>
      </c>
    </row>
    <row r="152" spans="2:51" s="12" customFormat="1" ht="12">
      <c r="B152" s="129"/>
      <c r="D152" s="165" t="s">
        <v>121</v>
      </c>
      <c r="E152" s="130" t="s">
        <v>0</v>
      </c>
      <c r="F152" s="169" t="s">
        <v>254</v>
      </c>
      <c r="H152" s="170">
        <v>8.4</v>
      </c>
      <c r="I152" s="131"/>
      <c r="L152" s="129"/>
      <c r="M152" s="132"/>
      <c r="T152" s="133"/>
      <c r="AT152" s="130" t="s">
        <v>121</v>
      </c>
      <c r="AU152" s="130" t="s">
        <v>77</v>
      </c>
      <c r="AV152" s="12" t="s">
        <v>77</v>
      </c>
      <c r="AW152" s="12" t="s">
        <v>26</v>
      </c>
      <c r="AX152" s="12" t="s">
        <v>75</v>
      </c>
      <c r="AY152" s="130" t="s">
        <v>111</v>
      </c>
    </row>
    <row r="153" spans="1:65" s="1" customFormat="1" ht="21.75" customHeight="1">
      <c r="A153" s="12"/>
      <c r="B153" s="129"/>
      <c r="C153" s="12"/>
      <c r="D153" s="165" t="s">
        <v>121</v>
      </c>
      <c r="E153" s="130" t="s">
        <v>0</v>
      </c>
      <c r="F153" s="169" t="s">
        <v>255</v>
      </c>
      <c r="G153" s="12"/>
      <c r="H153" s="170">
        <v>6</v>
      </c>
      <c r="I153" s="131"/>
      <c r="J153" s="12"/>
      <c r="K153" s="12"/>
      <c r="L153" s="129"/>
      <c r="M153" s="132"/>
      <c r="N153" s="12"/>
      <c r="O153" s="12"/>
      <c r="P153" s="12"/>
      <c r="Q153" s="12"/>
      <c r="R153" s="12"/>
      <c r="S153" s="12"/>
      <c r="T153" s="133"/>
      <c r="U153" s="12"/>
      <c r="V153" s="12"/>
      <c r="AR153" s="125" t="s">
        <v>117</v>
      </c>
      <c r="AT153" s="125" t="s">
        <v>114</v>
      </c>
      <c r="AU153" s="125" t="s">
        <v>77</v>
      </c>
      <c r="AY153" s="15" t="s">
        <v>111</v>
      </c>
      <c r="BE153" s="126">
        <f>IF(N97="základní",J97,0)</f>
        <v>0</v>
      </c>
      <c r="BF153" s="126">
        <f>IF(N97="snížená",J97,0)</f>
        <v>0</v>
      </c>
      <c r="BG153" s="126">
        <f>IF(N97="zákl. přenesená",J97,0)</f>
        <v>0</v>
      </c>
      <c r="BH153" s="126">
        <f>IF(N97="sníž. přenesená",J97,0)</f>
        <v>0</v>
      </c>
      <c r="BI153" s="126">
        <f>IF(N97="nulová",J97,0)</f>
        <v>0</v>
      </c>
      <c r="BJ153" s="15" t="s">
        <v>75</v>
      </c>
      <c r="BK153" s="126">
        <f>ROUND(I97*H97,2)</f>
        <v>0</v>
      </c>
      <c r="BL153" s="15" t="s">
        <v>117</v>
      </c>
      <c r="BM153" s="125" t="s">
        <v>176</v>
      </c>
    </row>
    <row r="154" spans="1:47" s="1" customFormat="1" ht="12">
      <c r="A154" s="14"/>
      <c r="B154" s="143"/>
      <c r="C154" s="14"/>
      <c r="D154" s="165" t="s">
        <v>121</v>
      </c>
      <c r="E154" s="144" t="s">
        <v>0</v>
      </c>
      <c r="F154" s="177" t="s">
        <v>215</v>
      </c>
      <c r="G154" s="14"/>
      <c r="H154" s="178">
        <v>14.4</v>
      </c>
      <c r="I154" s="145"/>
      <c r="J154" s="14"/>
      <c r="K154" s="14"/>
      <c r="L154" s="143"/>
      <c r="M154" s="146"/>
      <c r="N154" s="14"/>
      <c r="O154" s="14"/>
      <c r="P154" s="14"/>
      <c r="Q154" s="14"/>
      <c r="R154" s="14"/>
      <c r="S154" s="14"/>
      <c r="T154" s="147"/>
      <c r="U154" s="14"/>
      <c r="V154" s="14"/>
      <c r="AT154" s="15" t="s">
        <v>119</v>
      </c>
      <c r="AU154" s="15" t="s">
        <v>77</v>
      </c>
    </row>
    <row r="155" spans="2:47" s="1" customFormat="1" ht="12">
      <c r="B155" s="29"/>
      <c r="C155" s="160">
        <v>16</v>
      </c>
      <c r="D155" s="160" t="s">
        <v>114</v>
      </c>
      <c r="E155" s="161" t="s">
        <v>256</v>
      </c>
      <c r="F155" s="162" t="s">
        <v>257</v>
      </c>
      <c r="G155" s="163" t="s">
        <v>138</v>
      </c>
      <c r="H155" s="164">
        <v>28.8</v>
      </c>
      <c r="I155" s="120"/>
      <c r="J155" s="183">
        <f>ROUND(I155*H155,2)</f>
        <v>0</v>
      </c>
      <c r="K155" s="162" t="s">
        <v>123</v>
      </c>
      <c r="L155" s="29"/>
      <c r="M155" s="121" t="s">
        <v>0</v>
      </c>
      <c r="N155" s="122" t="s">
        <v>34</v>
      </c>
      <c r="P155" s="123">
        <f>O155*H155</f>
        <v>0</v>
      </c>
      <c r="Q155" s="123">
        <v>0</v>
      </c>
      <c r="R155" s="123">
        <f>Q155*H155</f>
        <v>0</v>
      </c>
      <c r="S155" s="123">
        <v>0</v>
      </c>
      <c r="T155" s="124">
        <f>S155*H155</f>
        <v>0</v>
      </c>
      <c r="AT155" s="15" t="s">
        <v>120</v>
      </c>
      <c r="AU155" s="15" t="s">
        <v>77</v>
      </c>
    </row>
    <row r="156" spans="1:51" s="12" customFormat="1" ht="19.5">
      <c r="A156" s="1"/>
      <c r="B156" s="29"/>
      <c r="C156" s="1"/>
      <c r="D156" s="165" t="s">
        <v>119</v>
      </c>
      <c r="E156" s="1"/>
      <c r="F156" s="166" t="s">
        <v>259</v>
      </c>
      <c r="G156" s="1"/>
      <c r="H156" s="1"/>
      <c r="I156" s="127"/>
      <c r="J156" s="1"/>
      <c r="K156" s="1"/>
      <c r="L156" s="29"/>
      <c r="M156" s="128"/>
      <c r="N156" s="1"/>
      <c r="O156" s="1"/>
      <c r="P156" s="1"/>
      <c r="Q156" s="1"/>
      <c r="R156" s="1"/>
      <c r="S156" s="1"/>
      <c r="T156" s="51"/>
      <c r="U156" s="1"/>
      <c r="V156" s="1"/>
      <c r="AT156" s="130" t="s">
        <v>121</v>
      </c>
      <c r="AU156" s="130" t="s">
        <v>77</v>
      </c>
      <c r="AV156" s="12" t="s">
        <v>77</v>
      </c>
      <c r="AW156" s="12" t="s">
        <v>26</v>
      </c>
      <c r="AX156" s="12" t="s">
        <v>75</v>
      </c>
      <c r="AY156" s="130" t="s">
        <v>111</v>
      </c>
    </row>
    <row r="157" spans="2:65" s="1" customFormat="1" ht="33" customHeight="1">
      <c r="B157" s="29"/>
      <c r="D157" s="167" t="s">
        <v>120</v>
      </c>
      <c r="F157" s="168" t="s">
        <v>260</v>
      </c>
      <c r="I157" s="127"/>
      <c r="L157" s="29"/>
      <c r="M157" s="128"/>
      <c r="T157" s="51"/>
      <c r="AR157" s="125" t="s">
        <v>117</v>
      </c>
      <c r="AT157" s="125" t="s">
        <v>114</v>
      </c>
      <c r="AU157" s="125" t="s">
        <v>77</v>
      </c>
      <c r="AY157" s="15" t="s">
        <v>111</v>
      </c>
      <c r="BE157" s="126" t="e">
        <f>IF(#REF!="základní",#REF!,0)</f>
        <v>#REF!</v>
      </c>
      <c r="BF157" s="126" t="e">
        <f>IF(#REF!="snížená",#REF!,0)</f>
        <v>#REF!</v>
      </c>
      <c r="BG157" s="126" t="e">
        <f>IF(#REF!="zákl. přenesená",#REF!,0)</f>
        <v>#REF!</v>
      </c>
      <c r="BH157" s="126" t="e">
        <f>IF(#REF!="sníž. přenesená",#REF!,0)</f>
        <v>#REF!</v>
      </c>
      <c r="BI157" s="126" t="e">
        <f>IF(#REF!="nulová",#REF!,0)</f>
        <v>#REF!</v>
      </c>
      <c r="BJ157" s="15" t="s">
        <v>75</v>
      </c>
      <c r="BK157" s="126" t="e">
        <f>ROUND(#REF!*#REF!,2)</f>
        <v>#REF!</v>
      </c>
      <c r="BL157" s="15" t="s">
        <v>117</v>
      </c>
      <c r="BM157" s="125" t="s">
        <v>179</v>
      </c>
    </row>
    <row r="158" spans="1:47" s="1" customFormat="1" ht="12">
      <c r="A158" s="13"/>
      <c r="B158" s="138"/>
      <c r="C158" s="13"/>
      <c r="D158" s="165" t="s">
        <v>121</v>
      </c>
      <c r="E158" s="139" t="s">
        <v>0</v>
      </c>
      <c r="F158" s="176" t="s">
        <v>252</v>
      </c>
      <c r="G158" s="13"/>
      <c r="H158" s="139" t="s">
        <v>0</v>
      </c>
      <c r="I158" s="140"/>
      <c r="J158" s="13"/>
      <c r="K158" s="13"/>
      <c r="L158" s="138"/>
      <c r="M158" s="141"/>
      <c r="N158" s="13"/>
      <c r="O158" s="13"/>
      <c r="P158" s="13"/>
      <c r="Q158" s="13"/>
      <c r="R158" s="13"/>
      <c r="S158" s="13"/>
      <c r="T158" s="142"/>
      <c r="U158" s="13"/>
      <c r="V158" s="13"/>
      <c r="AT158" s="15" t="s">
        <v>119</v>
      </c>
      <c r="AU158" s="15" t="s">
        <v>77</v>
      </c>
    </row>
    <row r="159" spans="2:51" s="13" customFormat="1" ht="12">
      <c r="B159" s="138"/>
      <c r="D159" s="165" t="s">
        <v>121</v>
      </c>
      <c r="E159" s="139" t="s">
        <v>0</v>
      </c>
      <c r="F159" s="176" t="s">
        <v>253</v>
      </c>
      <c r="H159" s="139" t="s">
        <v>0</v>
      </c>
      <c r="I159" s="140"/>
      <c r="L159" s="138"/>
      <c r="M159" s="141"/>
      <c r="T159" s="142"/>
      <c r="AT159" s="139" t="s">
        <v>121</v>
      </c>
      <c r="AU159" s="139" t="s">
        <v>77</v>
      </c>
      <c r="AV159" s="13" t="s">
        <v>75</v>
      </c>
      <c r="AW159" s="13" t="s">
        <v>26</v>
      </c>
      <c r="AX159" s="13" t="s">
        <v>68</v>
      </c>
      <c r="AY159" s="139" t="s">
        <v>111</v>
      </c>
    </row>
    <row r="160" spans="2:51" s="12" customFormat="1" ht="12">
      <c r="B160" s="129"/>
      <c r="D160" s="165" t="s">
        <v>121</v>
      </c>
      <c r="E160" s="130" t="s">
        <v>0</v>
      </c>
      <c r="F160" s="169" t="s">
        <v>261</v>
      </c>
      <c r="H160" s="170">
        <v>16.8</v>
      </c>
      <c r="I160" s="131"/>
      <c r="L160" s="129"/>
      <c r="M160" s="132"/>
      <c r="T160" s="133"/>
      <c r="AT160" s="130" t="s">
        <v>121</v>
      </c>
      <c r="AU160" s="130" t="s">
        <v>77</v>
      </c>
      <c r="AV160" s="12" t="s">
        <v>77</v>
      </c>
      <c r="AW160" s="12" t="s">
        <v>26</v>
      </c>
      <c r="AX160" s="12" t="s">
        <v>75</v>
      </c>
      <c r="AY160" s="130" t="s">
        <v>111</v>
      </c>
    </row>
    <row r="161" spans="1:65" s="1" customFormat="1" ht="33" customHeight="1">
      <c r="A161" s="12"/>
      <c r="B161" s="129"/>
      <c r="C161" s="12"/>
      <c r="D161" s="165" t="s">
        <v>121</v>
      </c>
      <c r="E161" s="130" t="s">
        <v>0</v>
      </c>
      <c r="F161" s="169" t="s">
        <v>262</v>
      </c>
      <c r="G161" s="12"/>
      <c r="H161" s="170">
        <v>12</v>
      </c>
      <c r="I161" s="131"/>
      <c r="J161" s="12"/>
      <c r="K161" s="12"/>
      <c r="L161" s="129"/>
      <c r="M161" s="132"/>
      <c r="N161" s="12"/>
      <c r="O161" s="12"/>
      <c r="P161" s="12"/>
      <c r="Q161" s="12"/>
      <c r="R161" s="12"/>
      <c r="S161" s="12"/>
      <c r="T161" s="133"/>
      <c r="U161" s="12"/>
      <c r="V161" s="12"/>
      <c r="AR161" s="125" t="s">
        <v>117</v>
      </c>
      <c r="AT161" s="125" t="s">
        <v>114</v>
      </c>
      <c r="AU161" s="125" t="s">
        <v>77</v>
      </c>
      <c r="AY161" s="15" t="s">
        <v>111</v>
      </c>
      <c r="BE161" s="126" t="e">
        <f>IF(#REF!="základní",#REF!,0)</f>
        <v>#REF!</v>
      </c>
      <c r="BF161" s="126" t="e">
        <f>IF(#REF!="snížená",#REF!,0)</f>
        <v>#REF!</v>
      </c>
      <c r="BG161" s="126" t="e">
        <f>IF(#REF!="zákl. přenesená",#REF!,0)</f>
        <v>#REF!</v>
      </c>
      <c r="BH161" s="126" t="e">
        <f>IF(#REF!="sníž. přenesená",#REF!,0)</f>
        <v>#REF!</v>
      </c>
      <c r="BI161" s="126" t="e">
        <f>IF(#REF!="nulová",#REF!,0)</f>
        <v>#REF!</v>
      </c>
      <c r="BJ161" s="15" t="s">
        <v>75</v>
      </c>
      <c r="BK161" s="126" t="e">
        <f>ROUND(#REF!*#REF!,2)</f>
        <v>#REF!</v>
      </c>
      <c r="BL161" s="15" t="s">
        <v>117</v>
      </c>
      <c r="BM161" s="125" t="s">
        <v>180</v>
      </c>
    </row>
    <row r="162" spans="1:47" s="1" customFormat="1" ht="12">
      <c r="A162" s="14"/>
      <c r="B162" s="143"/>
      <c r="C162" s="14"/>
      <c r="D162" s="165" t="s">
        <v>121</v>
      </c>
      <c r="E162" s="144" t="s">
        <v>0</v>
      </c>
      <c r="F162" s="177" t="s">
        <v>215</v>
      </c>
      <c r="G162" s="14"/>
      <c r="H162" s="178">
        <v>28.8</v>
      </c>
      <c r="I162" s="145"/>
      <c r="J162" s="14"/>
      <c r="K162" s="14"/>
      <c r="L162" s="143"/>
      <c r="M162" s="146"/>
      <c r="N162" s="14"/>
      <c r="O162" s="14"/>
      <c r="P162" s="14"/>
      <c r="Q162" s="14"/>
      <c r="R162" s="14"/>
      <c r="S162" s="14"/>
      <c r="T162" s="147"/>
      <c r="U162" s="14"/>
      <c r="V162" s="14"/>
      <c r="AT162" s="15" t="s">
        <v>119</v>
      </c>
      <c r="AU162" s="15" t="s">
        <v>77</v>
      </c>
    </row>
    <row r="163" spans="1:51" s="13" customFormat="1" ht="12">
      <c r="A163" s="1"/>
      <c r="B163" s="29"/>
      <c r="C163" s="160">
        <v>17</v>
      </c>
      <c r="D163" s="160" t="s">
        <v>114</v>
      </c>
      <c r="E163" s="161" t="s">
        <v>223</v>
      </c>
      <c r="F163" s="162" t="s">
        <v>224</v>
      </c>
      <c r="G163" s="163" t="s">
        <v>190</v>
      </c>
      <c r="H163" s="164">
        <v>54.5</v>
      </c>
      <c r="I163" s="120"/>
      <c r="J163" s="183">
        <f>ROUND(I163*H163,2)</f>
        <v>0</v>
      </c>
      <c r="K163" s="162" t="s">
        <v>116</v>
      </c>
      <c r="L163" s="29"/>
      <c r="M163" s="121" t="s">
        <v>0</v>
      </c>
      <c r="N163" s="122" t="s">
        <v>34</v>
      </c>
      <c r="O163" s="1"/>
      <c r="P163" s="123">
        <f>O163*H163</f>
        <v>0</v>
      </c>
      <c r="Q163" s="123">
        <v>0</v>
      </c>
      <c r="R163" s="123">
        <f>Q163*H163</f>
        <v>0</v>
      </c>
      <c r="S163" s="123">
        <v>0</v>
      </c>
      <c r="T163" s="124">
        <f>S163*H163</f>
        <v>0</v>
      </c>
      <c r="U163" s="1"/>
      <c r="V163" s="1"/>
      <c r="AT163" s="139" t="s">
        <v>121</v>
      </c>
      <c r="AU163" s="139" t="s">
        <v>77</v>
      </c>
      <c r="AV163" s="13" t="s">
        <v>75</v>
      </c>
      <c r="AW163" s="13" t="s">
        <v>26</v>
      </c>
      <c r="AX163" s="13" t="s">
        <v>68</v>
      </c>
      <c r="AY163" s="139" t="s">
        <v>111</v>
      </c>
    </row>
    <row r="164" spans="1:51" s="12" customFormat="1" ht="12">
      <c r="A164" s="1"/>
      <c r="B164" s="29"/>
      <c r="C164" s="1"/>
      <c r="D164" s="165" t="s">
        <v>119</v>
      </c>
      <c r="E164" s="1"/>
      <c r="F164" s="166" t="s">
        <v>226</v>
      </c>
      <c r="G164" s="1"/>
      <c r="H164" s="1"/>
      <c r="I164" s="127"/>
      <c r="J164" s="1"/>
      <c r="K164" s="1"/>
      <c r="L164" s="29"/>
      <c r="M164" s="128"/>
      <c r="N164" s="1"/>
      <c r="O164" s="1"/>
      <c r="P164" s="1"/>
      <c r="Q164" s="1"/>
      <c r="R164" s="1"/>
      <c r="S164" s="1"/>
      <c r="T164" s="51"/>
      <c r="U164" s="1"/>
      <c r="V164" s="1"/>
      <c r="AT164" s="130" t="s">
        <v>121</v>
      </c>
      <c r="AU164" s="130" t="s">
        <v>77</v>
      </c>
      <c r="AV164" s="12" t="s">
        <v>77</v>
      </c>
      <c r="AW164" s="12" t="s">
        <v>26</v>
      </c>
      <c r="AX164" s="12" t="s">
        <v>75</v>
      </c>
      <c r="AY164" s="130" t="s">
        <v>111</v>
      </c>
    </row>
    <row r="165" spans="2:65" s="1" customFormat="1" ht="33" customHeight="1">
      <c r="B165" s="29"/>
      <c r="D165" s="167" t="s">
        <v>120</v>
      </c>
      <c r="F165" s="168" t="s">
        <v>227</v>
      </c>
      <c r="I165" s="127"/>
      <c r="L165" s="29"/>
      <c r="M165" s="128"/>
      <c r="T165" s="51"/>
      <c r="AR165" s="125" t="s">
        <v>117</v>
      </c>
      <c r="AT165" s="125" t="s">
        <v>114</v>
      </c>
      <c r="AU165" s="125" t="s">
        <v>77</v>
      </c>
      <c r="AY165" s="15" t="s">
        <v>111</v>
      </c>
      <c r="BE165" s="126" t="e">
        <f>IF(#REF!="základní",#REF!,0)</f>
        <v>#REF!</v>
      </c>
      <c r="BF165" s="126" t="e">
        <f>IF(#REF!="snížená",#REF!,0)</f>
        <v>#REF!</v>
      </c>
      <c r="BG165" s="126" t="e">
        <f>IF(#REF!="zákl. přenesená",#REF!,0)</f>
        <v>#REF!</v>
      </c>
      <c r="BH165" s="126" t="e">
        <f>IF(#REF!="sníž. přenesená",#REF!,0)</f>
        <v>#REF!</v>
      </c>
      <c r="BI165" s="126" t="e">
        <f>IF(#REF!="nulová",#REF!,0)</f>
        <v>#REF!</v>
      </c>
      <c r="BJ165" s="15" t="s">
        <v>75</v>
      </c>
      <c r="BK165" s="126" t="e">
        <f>ROUND(#REF!*#REF!,2)</f>
        <v>#REF!</v>
      </c>
      <c r="BL165" s="15" t="s">
        <v>117</v>
      </c>
      <c r="BM165" s="125" t="s">
        <v>181</v>
      </c>
    </row>
    <row r="166" spans="1:47" s="1" customFormat="1" ht="12">
      <c r="A166" s="13"/>
      <c r="B166" s="138"/>
      <c r="C166" s="13"/>
      <c r="D166" s="165" t="s">
        <v>121</v>
      </c>
      <c r="E166" s="139" t="s">
        <v>0</v>
      </c>
      <c r="F166" s="176" t="s">
        <v>252</v>
      </c>
      <c r="G166" s="13"/>
      <c r="H166" s="139" t="s">
        <v>0</v>
      </c>
      <c r="I166" s="140"/>
      <c r="J166" s="13"/>
      <c r="K166" s="13"/>
      <c r="L166" s="138"/>
      <c r="M166" s="141"/>
      <c r="N166" s="13"/>
      <c r="O166" s="13"/>
      <c r="P166" s="13"/>
      <c r="Q166" s="13"/>
      <c r="R166" s="13"/>
      <c r="S166" s="13"/>
      <c r="T166" s="142"/>
      <c r="U166" s="13"/>
      <c r="V166" s="13"/>
      <c r="AT166" s="15" t="s">
        <v>119</v>
      </c>
      <c r="AU166" s="15" t="s">
        <v>77</v>
      </c>
    </row>
    <row r="167" spans="2:51" s="13" customFormat="1" ht="12">
      <c r="B167" s="138"/>
      <c r="D167" s="165" t="s">
        <v>121</v>
      </c>
      <c r="E167" s="139" t="s">
        <v>0</v>
      </c>
      <c r="F167" s="176" t="s">
        <v>264</v>
      </c>
      <c r="H167" s="139" t="s">
        <v>0</v>
      </c>
      <c r="I167" s="140"/>
      <c r="L167" s="138"/>
      <c r="M167" s="141"/>
      <c r="T167" s="142"/>
      <c r="AT167" s="139" t="s">
        <v>121</v>
      </c>
      <c r="AU167" s="139" t="s">
        <v>77</v>
      </c>
      <c r="AV167" s="13" t="s">
        <v>75</v>
      </c>
      <c r="AW167" s="13" t="s">
        <v>26</v>
      </c>
      <c r="AX167" s="13" t="s">
        <v>68</v>
      </c>
      <c r="AY167" s="139" t="s">
        <v>111</v>
      </c>
    </row>
    <row r="168" spans="2:51" s="12" customFormat="1" ht="12">
      <c r="B168" s="129"/>
      <c r="D168" s="165" t="s">
        <v>121</v>
      </c>
      <c r="E168" s="130" t="s">
        <v>0</v>
      </c>
      <c r="F168" s="169" t="s">
        <v>265</v>
      </c>
      <c r="H168" s="170">
        <v>3.75</v>
      </c>
      <c r="I168" s="131"/>
      <c r="L168" s="129"/>
      <c r="M168" s="132"/>
      <c r="T168" s="133"/>
      <c r="AT168" s="130" t="s">
        <v>121</v>
      </c>
      <c r="AU168" s="130" t="s">
        <v>77</v>
      </c>
      <c r="AV168" s="12" t="s">
        <v>77</v>
      </c>
      <c r="AW168" s="12" t="s">
        <v>26</v>
      </c>
      <c r="AX168" s="12" t="s">
        <v>75</v>
      </c>
      <c r="AY168" s="130" t="s">
        <v>111</v>
      </c>
    </row>
    <row r="169" spans="1:65" s="1" customFormat="1" ht="16.5" customHeight="1">
      <c r="A169" s="12"/>
      <c r="B169" s="129"/>
      <c r="C169" s="12"/>
      <c r="D169" s="165" t="s">
        <v>121</v>
      </c>
      <c r="E169" s="130" t="s">
        <v>0</v>
      </c>
      <c r="F169" s="169" t="s">
        <v>266</v>
      </c>
      <c r="G169" s="12"/>
      <c r="H169" s="170">
        <v>3</v>
      </c>
      <c r="I169" s="131"/>
      <c r="J169" s="12"/>
      <c r="K169" s="12"/>
      <c r="L169" s="129"/>
      <c r="M169" s="132"/>
      <c r="N169" s="12"/>
      <c r="O169" s="12"/>
      <c r="P169" s="12"/>
      <c r="Q169" s="12"/>
      <c r="R169" s="12"/>
      <c r="S169" s="12"/>
      <c r="T169" s="133"/>
      <c r="U169" s="12"/>
      <c r="V169" s="12"/>
      <c r="AR169" s="125" t="s">
        <v>117</v>
      </c>
      <c r="AT169" s="125" t="s">
        <v>114</v>
      </c>
      <c r="AU169" s="125" t="s">
        <v>77</v>
      </c>
      <c r="AY169" s="15" t="s">
        <v>111</v>
      </c>
      <c r="BE169" s="126">
        <f>IF(N101="základní",J101,0)</f>
        <v>0</v>
      </c>
      <c r="BF169" s="126">
        <f>IF(N101="snížená",J101,0)</f>
        <v>0</v>
      </c>
      <c r="BG169" s="126">
        <f>IF(N101="zákl. přenesená",J101,0)</f>
        <v>0</v>
      </c>
      <c r="BH169" s="126">
        <f>IF(N101="sníž. přenesená",J101,0)</f>
        <v>0</v>
      </c>
      <c r="BI169" s="126">
        <f>IF(N101="nulová",J101,0)</f>
        <v>0</v>
      </c>
      <c r="BJ169" s="15" t="s">
        <v>75</v>
      </c>
      <c r="BK169" s="126">
        <f>ROUND(I101*H101,2)</f>
        <v>0</v>
      </c>
      <c r="BL169" s="15" t="s">
        <v>117</v>
      </c>
      <c r="BM169" s="125" t="s">
        <v>184</v>
      </c>
    </row>
    <row r="170" spans="1:47" s="1" customFormat="1" ht="12">
      <c r="A170" s="12"/>
      <c r="B170" s="129"/>
      <c r="C170" s="12"/>
      <c r="D170" s="165" t="s">
        <v>121</v>
      </c>
      <c r="E170" s="130" t="s">
        <v>0</v>
      </c>
      <c r="F170" s="169" t="s">
        <v>267</v>
      </c>
      <c r="G170" s="12"/>
      <c r="H170" s="170">
        <v>0.8</v>
      </c>
      <c r="I170" s="131"/>
      <c r="J170" s="12"/>
      <c r="K170" s="12"/>
      <c r="L170" s="129"/>
      <c r="M170" s="132"/>
      <c r="N170" s="12"/>
      <c r="O170" s="12"/>
      <c r="P170" s="12"/>
      <c r="Q170" s="12"/>
      <c r="R170" s="12"/>
      <c r="S170" s="12"/>
      <c r="T170" s="133"/>
      <c r="U170" s="12"/>
      <c r="V170" s="12"/>
      <c r="AT170" s="15" t="s">
        <v>119</v>
      </c>
      <c r="AU170" s="15" t="s">
        <v>77</v>
      </c>
    </row>
    <row r="171" spans="1:63" s="11" customFormat="1" ht="22.9" customHeight="1">
      <c r="A171" s="12"/>
      <c r="B171" s="129"/>
      <c r="C171" s="12"/>
      <c r="D171" s="165" t="s">
        <v>121</v>
      </c>
      <c r="E171" s="130" t="s">
        <v>0</v>
      </c>
      <c r="F171" s="169" t="s">
        <v>268</v>
      </c>
      <c r="G171" s="12"/>
      <c r="H171" s="170">
        <v>46.95</v>
      </c>
      <c r="I171" s="131"/>
      <c r="J171" s="12"/>
      <c r="K171" s="12"/>
      <c r="L171" s="129"/>
      <c r="M171" s="132"/>
      <c r="N171" s="12"/>
      <c r="O171" s="12"/>
      <c r="P171" s="12"/>
      <c r="Q171" s="12"/>
      <c r="R171" s="12"/>
      <c r="S171" s="12"/>
      <c r="T171" s="133"/>
      <c r="U171" s="12"/>
      <c r="V171" s="12"/>
      <c r="AR171" s="113" t="s">
        <v>75</v>
      </c>
      <c r="AT171" s="118" t="s">
        <v>67</v>
      </c>
      <c r="AU171" s="118" t="s">
        <v>75</v>
      </c>
      <c r="AY171" s="113" t="s">
        <v>111</v>
      </c>
      <c r="BK171" s="119">
        <f>SUM(BK172:BK257)</f>
        <v>0</v>
      </c>
    </row>
    <row r="172" spans="1:65" s="1" customFormat="1" ht="16.5" customHeight="1">
      <c r="A172" s="14"/>
      <c r="B172" s="143"/>
      <c r="C172" s="14"/>
      <c r="D172" s="165" t="s">
        <v>121</v>
      </c>
      <c r="E172" s="144" t="s">
        <v>0</v>
      </c>
      <c r="F172" s="177" t="s">
        <v>215</v>
      </c>
      <c r="G172" s="14"/>
      <c r="H172" s="178">
        <v>54.5</v>
      </c>
      <c r="I172" s="145"/>
      <c r="J172" s="14"/>
      <c r="K172" s="14"/>
      <c r="L172" s="143"/>
      <c r="M172" s="146"/>
      <c r="N172" s="14"/>
      <c r="O172" s="14"/>
      <c r="P172" s="14"/>
      <c r="Q172" s="14"/>
      <c r="R172" s="14"/>
      <c r="S172" s="14"/>
      <c r="T172" s="147"/>
      <c r="U172" s="14"/>
      <c r="V172" s="14"/>
      <c r="AR172" s="125" t="s">
        <v>117</v>
      </c>
      <c r="AT172" s="125" t="s">
        <v>114</v>
      </c>
      <c r="AU172" s="125" t="s">
        <v>77</v>
      </c>
      <c r="AY172" s="15" t="s">
        <v>111</v>
      </c>
      <c r="BE172" s="126">
        <f>IF(N104="základní",J104,0)</f>
        <v>0</v>
      </c>
      <c r="BF172" s="126">
        <f>IF(N104="snížená",J104,0)</f>
        <v>0</v>
      </c>
      <c r="BG172" s="126">
        <f>IF(N104="zákl. přenesená",J104,0)</f>
        <v>0</v>
      </c>
      <c r="BH172" s="126">
        <f>IF(N104="sníž. přenesená",J104,0)</f>
        <v>0</v>
      </c>
      <c r="BI172" s="126">
        <f>IF(N104="nulová",J104,0)</f>
        <v>0</v>
      </c>
      <c r="BJ172" s="15" t="s">
        <v>75</v>
      </c>
      <c r="BK172" s="126">
        <f>ROUND(I104*H104,2)</f>
        <v>0</v>
      </c>
      <c r="BL172" s="15" t="s">
        <v>117</v>
      </c>
      <c r="BM172" s="125" t="s">
        <v>191</v>
      </c>
    </row>
    <row r="173" spans="2:47" s="1" customFormat="1" ht="24">
      <c r="B173" s="29"/>
      <c r="C173" s="160">
        <v>18</v>
      </c>
      <c r="D173" s="160" t="s">
        <v>114</v>
      </c>
      <c r="E173" s="161" t="s">
        <v>269</v>
      </c>
      <c r="F173" s="162" t="s">
        <v>270</v>
      </c>
      <c r="G173" s="163" t="s">
        <v>138</v>
      </c>
      <c r="H173" s="164">
        <v>14.48</v>
      </c>
      <c r="I173" s="120"/>
      <c r="J173" s="183">
        <f>ROUND(I173*H173,2)</f>
        <v>0</v>
      </c>
      <c r="K173" s="162" t="s">
        <v>123</v>
      </c>
      <c r="L173" s="29"/>
      <c r="M173" s="121" t="s">
        <v>0</v>
      </c>
      <c r="N173" s="122" t="s">
        <v>34</v>
      </c>
      <c r="P173" s="123">
        <f>O173*H173</f>
        <v>0</v>
      </c>
      <c r="Q173" s="123">
        <v>0</v>
      </c>
      <c r="R173" s="123">
        <f>Q173*H173</f>
        <v>0</v>
      </c>
      <c r="S173" s="123">
        <v>0</v>
      </c>
      <c r="T173" s="124">
        <f>S173*H173</f>
        <v>0</v>
      </c>
      <c r="AT173" s="15" t="s">
        <v>119</v>
      </c>
      <c r="AU173" s="15" t="s">
        <v>77</v>
      </c>
    </row>
    <row r="174" spans="2:47" s="1" customFormat="1" ht="19.5">
      <c r="B174" s="29"/>
      <c r="D174" s="165" t="s">
        <v>119</v>
      </c>
      <c r="F174" s="166" t="s">
        <v>272</v>
      </c>
      <c r="I174" s="127"/>
      <c r="L174" s="29"/>
      <c r="M174" s="128"/>
      <c r="T174" s="51"/>
      <c r="AT174" s="15" t="s">
        <v>120</v>
      </c>
      <c r="AU174" s="15" t="s">
        <v>77</v>
      </c>
    </row>
    <row r="175" spans="1:51" s="12" customFormat="1" ht="12">
      <c r="A175" s="1"/>
      <c r="B175" s="29"/>
      <c r="C175" s="1"/>
      <c r="D175" s="167" t="s">
        <v>120</v>
      </c>
      <c r="E175" s="1"/>
      <c r="F175" s="168" t="s">
        <v>273</v>
      </c>
      <c r="G175" s="1"/>
      <c r="H175" s="1"/>
      <c r="I175" s="127"/>
      <c r="J175" s="1"/>
      <c r="K175" s="1"/>
      <c r="L175" s="29"/>
      <c r="M175" s="128"/>
      <c r="N175" s="1"/>
      <c r="O175" s="1"/>
      <c r="P175" s="1"/>
      <c r="Q175" s="1"/>
      <c r="R175" s="1"/>
      <c r="S175" s="1"/>
      <c r="T175" s="51"/>
      <c r="U175" s="1"/>
      <c r="V175" s="1"/>
      <c r="AT175" s="130" t="s">
        <v>121</v>
      </c>
      <c r="AU175" s="130" t="s">
        <v>77</v>
      </c>
      <c r="AV175" s="12" t="s">
        <v>77</v>
      </c>
      <c r="AW175" s="12" t="s">
        <v>26</v>
      </c>
      <c r="AX175" s="12" t="s">
        <v>75</v>
      </c>
      <c r="AY175" s="130" t="s">
        <v>111</v>
      </c>
    </row>
    <row r="176" spans="2:51" s="13" customFormat="1" ht="12">
      <c r="B176" s="138"/>
      <c r="D176" s="165" t="s">
        <v>121</v>
      </c>
      <c r="E176" s="139" t="s">
        <v>0</v>
      </c>
      <c r="F176" s="176" t="s">
        <v>252</v>
      </c>
      <c r="H176" s="139" t="s">
        <v>0</v>
      </c>
      <c r="I176" s="140"/>
      <c r="L176" s="138"/>
      <c r="M176" s="141"/>
      <c r="T176" s="142"/>
      <c r="AT176" s="139" t="s">
        <v>121</v>
      </c>
      <c r="AU176" s="139" t="s">
        <v>77</v>
      </c>
      <c r="AV176" s="13" t="s">
        <v>75</v>
      </c>
      <c r="AW176" s="13" t="s">
        <v>26</v>
      </c>
      <c r="AX176" s="13" t="s">
        <v>68</v>
      </c>
      <c r="AY176" s="139" t="s">
        <v>111</v>
      </c>
    </row>
    <row r="177" spans="2:51" s="13" customFormat="1" ht="12">
      <c r="B177" s="138"/>
      <c r="D177" s="165" t="s">
        <v>121</v>
      </c>
      <c r="E177" s="139" t="s">
        <v>0</v>
      </c>
      <c r="F177" s="176" t="s">
        <v>253</v>
      </c>
      <c r="H177" s="139" t="s">
        <v>0</v>
      </c>
      <c r="I177" s="140"/>
      <c r="L177" s="138"/>
      <c r="M177" s="141"/>
      <c r="T177" s="142"/>
      <c r="AT177" s="139" t="s">
        <v>121</v>
      </c>
      <c r="AU177" s="139" t="s">
        <v>77</v>
      </c>
      <c r="AV177" s="13" t="s">
        <v>75</v>
      </c>
      <c r="AW177" s="13" t="s">
        <v>26</v>
      </c>
      <c r="AX177" s="13" t="s">
        <v>68</v>
      </c>
      <c r="AY177" s="139" t="s">
        <v>111</v>
      </c>
    </row>
    <row r="178" spans="1:65" s="1" customFormat="1" ht="16.5" customHeight="1">
      <c r="A178" s="12"/>
      <c r="B178" s="129"/>
      <c r="C178" s="12"/>
      <c r="D178" s="165" t="s">
        <v>121</v>
      </c>
      <c r="E178" s="130" t="s">
        <v>0</v>
      </c>
      <c r="F178" s="169" t="s">
        <v>254</v>
      </c>
      <c r="G178" s="12"/>
      <c r="H178" s="170">
        <v>8.4</v>
      </c>
      <c r="I178" s="131"/>
      <c r="J178" s="12"/>
      <c r="K178" s="12"/>
      <c r="L178" s="129"/>
      <c r="M178" s="132"/>
      <c r="N178" s="12"/>
      <c r="O178" s="12"/>
      <c r="P178" s="12"/>
      <c r="Q178" s="12"/>
      <c r="R178" s="12"/>
      <c r="S178" s="12"/>
      <c r="T178" s="133"/>
      <c r="U178" s="12"/>
      <c r="V178" s="12"/>
      <c r="AR178" s="125" t="s">
        <v>117</v>
      </c>
      <c r="AT178" s="125" t="s">
        <v>114</v>
      </c>
      <c r="AU178" s="125" t="s">
        <v>77</v>
      </c>
      <c r="AY178" s="15" t="s">
        <v>111</v>
      </c>
      <c r="BE178" s="126">
        <f>IF(N110="základní",J110,0)</f>
        <v>0</v>
      </c>
      <c r="BF178" s="126">
        <f>IF(N110="snížená",J110,0)</f>
        <v>0</v>
      </c>
      <c r="BG178" s="126">
        <f>IF(N110="zákl. přenesená",J110,0)</f>
        <v>0</v>
      </c>
      <c r="BH178" s="126">
        <f>IF(N110="sníž. přenesená",J110,0)</f>
        <v>0</v>
      </c>
      <c r="BI178" s="126">
        <f>IF(N110="nulová",J110,0)</f>
        <v>0</v>
      </c>
      <c r="BJ178" s="15" t="s">
        <v>75</v>
      </c>
      <c r="BK178" s="126">
        <f>ROUND(I110*H110,2)</f>
        <v>0</v>
      </c>
      <c r="BL178" s="15" t="s">
        <v>117</v>
      </c>
      <c r="BM178" s="125" t="s">
        <v>199</v>
      </c>
    </row>
    <row r="179" spans="1:47" s="1" customFormat="1" ht="12">
      <c r="A179" s="12"/>
      <c r="B179" s="129"/>
      <c r="C179" s="12"/>
      <c r="D179" s="165" t="s">
        <v>121</v>
      </c>
      <c r="E179" s="130" t="s">
        <v>0</v>
      </c>
      <c r="F179" s="169" t="s">
        <v>274</v>
      </c>
      <c r="G179" s="12"/>
      <c r="H179" s="170">
        <v>6</v>
      </c>
      <c r="I179" s="131"/>
      <c r="J179" s="12"/>
      <c r="K179" s="12"/>
      <c r="L179" s="129"/>
      <c r="M179" s="132"/>
      <c r="N179" s="12"/>
      <c r="O179" s="12"/>
      <c r="P179" s="12"/>
      <c r="Q179" s="12"/>
      <c r="R179" s="12"/>
      <c r="S179" s="12"/>
      <c r="T179" s="133"/>
      <c r="U179" s="12"/>
      <c r="V179" s="12"/>
      <c r="AT179" s="15" t="s">
        <v>119</v>
      </c>
      <c r="AU179" s="15" t="s">
        <v>77</v>
      </c>
    </row>
    <row r="180" spans="1:47" s="1" customFormat="1" ht="12">
      <c r="A180" s="12"/>
      <c r="B180" s="129"/>
      <c r="C180" s="12"/>
      <c r="D180" s="165" t="s">
        <v>121</v>
      </c>
      <c r="E180" s="130" t="s">
        <v>0</v>
      </c>
      <c r="F180" s="169" t="s">
        <v>275</v>
      </c>
      <c r="G180" s="12"/>
      <c r="H180" s="170">
        <v>0.08</v>
      </c>
      <c r="I180" s="131"/>
      <c r="J180" s="12"/>
      <c r="K180" s="12"/>
      <c r="L180" s="129"/>
      <c r="M180" s="132"/>
      <c r="N180" s="12"/>
      <c r="O180" s="12"/>
      <c r="P180" s="12"/>
      <c r="Q180" s="12"/>
      <c r="R180" s="12"/>
      <c r="S180" s="12"/>
      <c r="T180" s="133"/>
      <c r="U180" s="12"/>
      <c r="V180" s="12"/>
      <c r="AT180" s="15" t="s">
        <v>120</v>
      </c>
      <c r="AU180" s="15" t="s">
        <v>77</v>
      </c>
    </row>
    <row r="181" spans="1:51" s="12" customFormat="1" ht="12">
      <c r="A181" s="14"/>
      <c r="B181" s="143"/>
      <c r="C181" s="14"/>
      <c r="D181" s="165" t="s">
        <v>121</v>
      </c>
      <c r="E181" s="144" t="s">
        <v>0</v>
      </c>
      <c r="F181" s="177" t="s">
        <v>215</v>
      </c>
      <c r="G181" s="14"/>
      <c r="H181" s="178">
        <v>14.48</v>
      </c>
      <c r="I181" s="145"/>
      <c r="J181" s="14"/>
      <c r="K181" s="14"/>
      <c r="L181" s="143"/>
      <c r="M181" s="146"/>
      <c r="N181" s="14"/>
      <c r="O181" s="14"/>
      <c r="P181" s="14"/>
      <c r="Q181" s="14"/>
      <c r="R181" s="14"/>
      <c r="S181" s="14"/>
      <c r="T181" s="147"/>
      <c r="U181" s="14"/>
      <c r="V181" s="14"/>
      <c r="AT181" s="130" t="s">
        <v>121</v>
      </c>
      <c r="AU181" s="130" t="s">
        <v>77</v>
      </c>
      <c r="AV181" s="12" t="s">
        <v>77</v>
      </c>
      <c r="AW181" s="12" t="s">
        <v>26</v>
      </c>
      <c r="AX181" s="12" t="s">
        <v>75</v>
      </c>
      <c r="AY181" s="130" t="s">
        <v>111</v>
      </c>
    </row>
    <row r="182" spans="1:51" s="13" customFormat="1" ht="24">
      <c r="A182" s="1"/>
      <c r="B182" s="29"/>
      <c r="C182" s="160">
        <v>19</v>
      </c>
      <c r="D182" s="160" t="s">
        <v>114</v>
      </c>
      <c r="E182" s="161" t="s">
        <v>276</v>
      </c>
      <c r="F182" s="162" t="s">
        <v>277</v>
      </c>
      <c r="G182" s="163" t="s">
        <v>138</v>
      </c>
      <c r="H182" s="164">
        <v>0.12</v>
      </c>
      <c r="I182" s="120"/>
      <c r="J182" s="183">
        <f>ROUND(I182*H182,2)</f>
        <v>0</v>
      </c>
      <c r="K182" s="162" t="s">
        <v>139</v>
      </c>
      <c r="L182" s="29"/>
      <c r="M182" s="121" t="s">
        <v>0</v>
      </c>
      <c r="N182" s="122" t="s">
        <v>34</v>
      </c>
      <c r="O182" s="1"/>
      <c r="P182" s="123">
        <f>O182*H182</f>
        <v>0</v>
      </c>
      <c r="Q182" s="123">
        <v>0</v>
      </c>
      <c r="R182" s="123">
        <f>Q182*H182</f>
        <v>0</v>
      </c>
      <c r="S182" s="123">
        <v>0</v>
      </c>
      <c r="T182" s="124">
        <f>S182*H182</f>
        <v>0</v>
      </c>
      <c r="U182" s="1"/>
      <c r="V182" s="1"/>
      <c r="AT182" s="139" t="s">
        <v>121</v>
      </c>
      <c r="AU182" s="139" t="s">
        <v>77</v>
      </c>
      <c r="AV182" s="13" t="s">
        <v>75</v>
      </c>
      <c r="AW182" s="13" t="s">
        <v>26</v>
      </c>
      <c r="AX182" s="13" t="s">
        <v>68</v>
      </c>
      <c r="AY182" s="139" t="s">
        <v>111</v>
      </c>
    </row>
    <row r="183" spans="1:51" s="13" customFormat="1" ht="12">
      <c r="A183" s="1"/>
      <c r="B183" s="29"/>
      <c r="C183" s="1"/>
      <c r="D183" s="165" t="s">
        <v>119</v>
      </c>
      <c r="E183" s="1"/>
      <c r="F183" s="166" t="s">
        <v>277</v>
      </c>
      <c r="G183" s="1"/>
      <c r="H183" s="1"/>
      <c r="I183" s="127"/>
      <c r="J183" s="1"/>
      <c r="K183" s="1"/>
      <c r="L183" s="29"/>
      <c r="M183" s="128"/>
      <c r="N183" s="1"/>
      <c r="O183" s="1"/>
      <c r="P183" s="1"/>
      <c r="Q183" s="1"/>
      <c r="R183" s="1"/>
      <c r="S183" s="1"/>
      <c r="T183" s="51"/>
      <c r="U183" s="1"/>
      <c r="V183" s="1"/>
      <c r="AT183" s="139" t="s">
        <v>121</v>
      </c>
      <c r="AU183" s="139" t="s">
        <v>77</v>
      </c>
      <c r="AV183" s="13" t="s">
        <v>75</v>
      </c>
      <c r="AW183" s="13" t="s">
        <v>26</v>
      </c>
      <c r="AX183" s="13" t="s">
        <v>68</v>
      </c>
      <c r="AY183" s="139" t="s">
        <v>111</v>
      </c>
    </row>
    <row r="184" spans="1:65" s="1" customFormat="1" ht="16.5" customHeight="1">
      <c r="A184" s="13"/>
      <c r="B184" s="138"/>
      <c r="C184" s="13"/>
      <c r="D184" s="165" t="s">
        <v>121</v>
      </c>
      <c r="E184" s="139" t="s">
        <v>0</v>
      </c>
      <c r="F184" s="176" t="s">
        <v>252</v>
      </c>
      <c r="G184" s="13"/>
      <c r="H184" s="139" t="s">
        <v>0</v>
      </c>
      <c r="I184" s="140"/>
      <c r="J184" s="13"/>
      <c r="K184" s="13"/>
      <c r="L184" s="138"/>
      <c r="M184" s="141"/>
      <c r="N184" s="13"/>
      <c r="O184" s="13"/>
      <c r="P184" s="13"/>
      <c r="Q184" s="13"/>
      <c r="R184" s="13"/>
      <c r="S184" s="13"/>
      <c r="T184" s="142"/>
      <c r="U184" s="13"/>
      <c r="V184" s="13"/>
      <c r="AR184" s="125" t="s">
        <v>117</v>
      </c>
      <c r="AT184" s="125" t="s">
        <v>114</v>
      </c>
      <c r="AU184" s="125" t="s">
        <v>77</v>
      </c>
      <c r="AY184" s="15" t="s">
        <v>111</v>
      </c>
      <c r="BE184" s="126">
        <f>IF(N116="základní",J116,0)</f>
        <v>0</v>
      </c>
      <c r="BF184" s="126">
        <f>IF(N116="snížená",J116,0)</f>
        <v>0</v>
      </c>
      <c r="BG184" s="126">
        <f>IF(N116="zákl. přenesená",J116,0)</f>
        <v>0</v>
      </c>
      <c r="BH184" s="126">
        <f>IF(N116="sníž. přenesená",J116,0)</f>
        <v>0</v>
      </c>
      <c r="BI184" s="126">
        <f>IF(N116="nulová",J116,0)</f>
        <v>0</v>
      </c>
      <c r="BJ184" s="15" t="s">
        <v>75</v>
      </c>
      <c r="BK184" s="126">
        <f>ROUND(I116*H116,2)</f>
        <v>0</v>
      </c>
      <c r="BL184" s="15" t="s">
        <v>117</v>
      </c>
      <c r="BM184" s="125" t="s">
        <v>206</v>
      </c>
    </row>
    <row r="185" spans="1:47" s="1" customFormat="1" ht="12">
      <c r="A185" s="13"/>
      <c r="B185" s="138"/>
      <c r="C185" s="13"/>
      <c r="D185" s="165" t="s">
        <v>121</v>
      </c>
      <c r="E185" s="139" t="s">
        <v>0</v>
      </c>
      <c r="F185" s="176" t="s">
        <v>279</v>
      </c>
      <c r="G185" s="13"/>
      <c r="H185" s="139" t="s">
        <v>0</v>
      </c>
      <c r="I185" s="140"/>
      <c r="J185" s="13"/>
      <c r="K185" s="13"/>
      <c r="L185" s="138"/>
      <c r="M185" s="141"/>
      <c r="N185" s="13"/>
      <c r="O185" s="13"/>
      <c r="P185" s="13"/>
      <c r="Q185" s="13"/>
      <c r="R185" s="13"/>
      <c r="S185" s="13"/>
      <c r="T185" s="142"/>
      <c r="U185" s="13"/>
      <c r="V185" s="13"/>
      <c r="AT185" s="15" t="s">
        <v>119</v>
      </c>
      <c r="AU185" s="15" t="s">
        <v>77</v>
      </c>
    </row>
    <row r="186" spans="1:47" s="1" customFormat="1" ht="12">
      <c r="A186" s="12"/>
      <c r="B186" s="129"/>
      <c r="C186" s="12"/>
      <c r="D186" s="165" t="s">
        <v>121</v>
      </c>
      <c r="E186" s="130" t="s">
        <v>0</v>
      </c>
      <c r="F186" s="169" t="s">
        <v>280</v>
      </c>
      <c r="G186" s="12"/>
      <c r="H186" s="170">
        <v>0.12</v>
      </c>
      <c r="I186" s="131"/>
      <c r="J186" s="12"/>
      <c r="K186" s="12"/>
      <c r="L186" s="129"/>
      <c r="M186" s="132"/>
      <c r="N186" s="12"/>
      <c r="O186" s="12"/>
      <c r="P186" s="12"/>
      <c r="Q186" s="12"/>
      <c r="R186" s="12"/>
      <c r="S186" s="12"/>
      <c r="T186" s="133"/>
      <c r="U186" s="12"/>
      <c r="V186" s="12"/>
      <c r="AT186" s="15" t="s">
        <v>120</v>
      </c>
      <c r="AU186" s="15" t="s">
        <v>77</v>
      </c>
    </row>
    <row r="187" spans="1:51" s="13" customFormat="1" ht="12">
      <c r="A187" s="1"/>
      <c r="B187" s="29"/>
      <c r="C187" s="160">
        <v>20</v>
      </c>
      <c r="D187" s="160" t="s">
        <v>114</v>
      </c>
      <c r="E187" s="161" t="s">
        <v>281</v>
      </c>
      <c r="F187" s="162" t="s">
        <v>282</v>
      </c>
      <c r="G187" s="163" t="s">
        <v>138</v>
      </c>
      <c r="H187" s="164">
        <v>4.318</v>
      </c>
      <c r="I187" s="120"/>
      <c r="J187" s="183">
        <f>ROUND(I187*H187,2)</f>
        <v>0</v>
      </c>
      <c r="K187" s="162" t="s">
        <v>123</v>
      </c>
      <c r="L187" s="29"/>
      <c r="M187" s="121" t="s">
        <v>0</v>
      </c>
      <c r="N187" s="122" t="s">
        <v>34</v>
      </c>
      <c r="O187" s="1"/>
      <c r="P187" s="123">
        <f>O187*H187</f>
        <v>0</v>
      </c>
      <c r="Q187" s="123">
        <v>0</v>
      </c>
      <c r="R187" s="123">
        <f>Q187*H187</f>
        <v>0</v>
      </c>
      <c r="S187" s="123">
        <v>0</v>
      </c>
      <c r="T187" s="124">
        <f>S187*H187</f>
        <v>0</v>
      </c>
      <c r="U187" s="1"/>
      <c r="V187" s="1"/>
      <c r="AT187" s="139" t="s">
        <v>121</v>
      </c>
      <c r="AU187" s="139" t="s">
        <v>77</v>
      </c>
      <c r="AV187" s="13" t="s">
        <v>75</v>
      </c>
      <c r="AW187" s="13" t="s">
        <v>26</v>
      </c>
      <c r="AX187" s="13" t="s">
        <v>68</v>
      </c>
      <c r="AY187" s="139" t="s">
        <v>111</v>
      </c>
    </row>
    <row r="188" spans="1:51" s="12" customFormat="1" ht="19.5">
      <c r="A188" s="1"/>
      <c r="B188" s="29"/>
      <c r="C188" s="1"/>
      <c r="D188" s="165" t="s">
        <v>119</v>
      </c>
      <c r="E188" s="1"/>
      <c r="F188" s="166" t="s">
        <v>284</v>
      </c>
      <c r="G188" s="1"/>
      <c r="H188" s="1"/>
      <c r="I188" s="127"/>
      <c r="J188" s="1"/>
      <c r="K188" s="1"/>
      <c r="L188" s="29"/>
      <c r="M188" s="128"/>
      <c r="N188" s="1"/>
      <c r="O188" s="1"/>
      <c r="P188" s="1"/>
      <c r="Q188" s="1"/>
      <c r="R188" s="1"/>
      <c r="S188" s="1"/>
      <c r="T188" s="51"/>
      <c r="U188" s="1"/>
      <c r="V188" s="1"/>
      <c r="AT188" s="130" t="s">
        <v>121</v>
      </c>
      <c r="AU188" s="130" t="s">
        <v>77</v>
      </c>
      <c r="AV188" s="12" t="s">
        <v>77</v>
      </c>
      <c r="AW188" s="12" t="s">
        <v>26</v>
      </c>
      <c r="AX188" s="12" t="s">
        <v>68</v>
      </c>
      <c r="AY188" s="130" t="s">
        <v>111</v>
      </c>
    </row>
    <row r="189" spans="1:51" s="12" customFormat="1" ht="12">
      <c r="A189" s="1"/>
      <c r="B189" s="29"/>
      <c r="C189" s="1"/>
      <c r="D189" s="167" t="s">
        <v>120</v>
      </c>
      <c r="E189" s="1"/>
      <c r="F189" s="168" t="s">
        <v>285</v>
      </c>
      <c r="G189" s="1"/>
      <c r="H189" s="1"/>
      <c r="I189" s="127"/>
      <c r="J189" s="1"/>
      <c r="K189" s="1"/>
      <c r="L189" s="29"/>
      <c r="M189" s="148"/>
      <c r="N189" s="149"/>
      <c r="O189" s="149"/>
      <c r="P189" s="149"/>
      <c r="Q189" s="149"/>
      <c r="R189" s="149"/>
      <c r="S189" s="149"/>
      <c r="T189" s="150"/>
      <c r="U189" s="1"/>
      <c r="V189" s="1"/>
      <c r="AT189" s="130" t="s">
        <v>121</v>
      </c>
      <c r="AU189" s="130" t="s">
        <v>77</v>
      </c>
      <c r="AV189" s="12" t="s">
        <v>77</v>
      </c>
      <c r="AW189" s="12" t="s">
        <v>26</v>
      </c>
      <c r="AX189" s="12" t="s">
        <v>68</v>
      </c>
      <c r="AY189" s="130" t="s">
        <v>111</v>
      </c>
    </row>
    <row r="190" spans="1:51" s="12" customFormat="1" ht="12">
      <c r="A190" s="1"/>
      <c r="B190" s="41"/>
      <c r="C190" s="42"/>
      <c r="D190" s="42"/>
      <c r="E190" s="42"/>
      <c r="F190" s="42"/>
      <c r="G190" s="42"/>
      <c r="H190" s="42"/>
      <c r="I190" s="42"/>
      <c r="J190" s="42"/>
      <c r="K190" s="42"/>
      <c r="L190" s="29"/>
      <c r="M190" s="1"/>
      <c r="N190" s="1"/>
      <c r="O190" s="1"/>
      <c r="P190" s="1"/>
      <c r="Q190" s="1"/>
      <c r="R190" s="1"/>
      <c r="S190" s="1"/>
      <c r="T190" s="1"/>
      <c r="U190" s="1"/>
      <c r="V190" s="1"/>
      <c r="AT190" s="130" t="s">
        <v>121</v>
      </c>
      <c r="AU190" s="130" t="s">
        <v>77</v>
      </c>
      <c r="AV190" s="12" t="s">
        <v>77</v>
      </c>
      <c r="AW190" s="12" t="s">
        <v>26</v>
      </c>
      <c r="AX190" s="12" t="s">
        <v>68</v>
      </c>
      <c r="AY190" s="130" t="s">
        <v>111</v>
      </c>
    </row>
    <row r="191" spans="1:51" s="12" customFormat="1" ht="1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AT191" s="130" t="s">
        <v>121</v>
      </c>
      <c r="AU191" s="130" t="s">
        <v>77</v>
      </c>
      <c r="AV191" s="12" t="s">
        <v>77</v>
      </c>
      <c r="AW191" s="12" t="s">
        <v>26</v>
      </c>
      <c r="AX191" s="12" t="s">
        <v>68</v>
      </c>
      <c r="AY191" s="130" t="s">
        <v>111</v>
      </c>
    </row>
    <row r="192" spans="1:51" s="12" customFormat="1" ht="1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AT192" s="130" t="s">
        <v>121</v>
      </c>
      <c r="AU192" s="130" t="s">
        <v>77</v>
      </c>
      <c r="AV192" s="12" t="s">
        <v>77</v>
      </c>
      <c r="AW192" s="12" t="s">
        <v>26</v>
      </c>
      <c r="AX192" s="12" t="s">
        <v>68</v>
      </c>
      <c r="AY192" s="130" t="s">
        <v>111</v>
      </c>
    </row>
    <row r="193" spans="1:51" s="14" customFormat="1" ht="1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AT193" s="144" t="s">
        <v>121</v>
      </c>
      <c r="AU193" s="144" t="s">
        <v>77</v>
      </c>
      <c r="AV193" s="14" t="s">
        <v>216</v>
      </c>
      <c r="AW193" s="14" t="s">
        <v>26</v>
      </c>
      <c r="AX193" s="14" t="s">
        <v>75</v>
      </c>
      <c r="AY193" s="144" t="s">
        <v>111</v>
      </c>
    </row>
    <row r="194" spans="1:65" s="1" customFormat="1" ht="21.7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AR194" s="125" t="s">
        <v>117</v>
      </c>
      <c r="AT194" s="125" t="s">
        <v>114</v>
      </c>
      <c r="AU194" s="125" t="s">
        <v>77</v>
      </c>
      <c r="AY194" s="15" t="s">
        <v>111</v>
      </c>
      <c r="BE194" s="126">
        <f>IF(N126="základní",J126,0)</f>
        <v>0</v>
      </c>
      <c r="BF194" s="126">
        <f>IF(N126="snížená",J126,0)</f>
        <v>0</v>
      </c>
      <c r="BG194" s="126">
        <f>IF(N126="zákl. přenesená",J126,0)</f>
        <v>0</v>
      </c>
      <c r="BH194" s="126">
        <f>IF(N126="sníž. přenesená",J126,0)</f>
        <v>0</v>
      </c>
      <c r="BI194" s="126">
        <f>IF(N126="nulová",J126,0)</f>
        <v>0</v>
      </c>
      <c r="BJ194" s="15" t="s">
        <v>75</v>
      </c>
      <c r="BK194" s="126">
        <f>ROUND(I126*H126,2)</f>
        <v>0</v>
      </c>
      <c r="BL194" s="15" t="s">
        <v>117</v>
      </c>
      <c r="BM194" s="125" t="s">
        <v>219</v>
      </c>
    </row>
    <row r="195" spans="1:47" s="1" customFormat="1" ht="1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AT195" s="15" t="s">
        <v>119</v>
      </c>
      <c r="AU195" s="15" t="s">
        <v>77</v>
      </c>
    </row>
    <row r="196" spans="1:47" s="1" customFormat="1" ht="1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AT196" s="15" t="s">
        <v>120</v>
      </c>
      <c r="AU196" s="15" t="s">
        <v>77</v>
      </c>
    </row>
    <row r="197" spans="1:51" s="12" customFormat="1" ht="1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AT197" s="130" t="s">
        <v>121</v>
      </c>
      <c r="AU197" s="130" t="s">
        <v>77</v>
      </c>
      <c r="AV197" s="12" t="s">
        <v>77</v>
      </c>
      <c r="AW197" s="12" t="s">
        <v>26</v>
      </c>
      <c r="AX197" s="12" t="s">
        <v>75</v>
      </c>
      <c r="AY197" s="130" t="s">
        <v>111</v>
      </c>
    </row>
    <row r="198" spans="1:65" s="1" customFormat="1" ht="16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AR198" s="125" t="s">
        <v>117</v>
      </c>
      <c r="AT198" s="125" t="s">
        <v>114</v>
      </c>
      <c r="AU198" s="125" t="s">
        <v>77</v>
      </c>
      <c r="AY198" s="15" t="s">
        <v>111</v>
      </c>
      <c r="BE198" s="126">
        <f>IF(N130="základní",J130,0)</f>
        <v>0</v>
      </c>
      <c r="BF198" s="126">
        <f>IF(N130="snížená",J130,0)</f>
        <v>0</v>
      </c>
      <c r="BG198" s="126">
        <f>IF(N130="zákl. přenesená",J130,0)</f>
        <v>0</v>
      </c>
      <c r="BH198" s="126">
        <f>IF(N130="sníž. přenesená",J130,0)</f>
        <v>0</v>
      </c>
      <c r="BI198" s="126">
        <f>IF(N130="nulová",J130,0)</f>
        <v>0</v>
      </c>
      <c r="BJ198" s="15" t="s">
        <v>75</v>
      </c>
      <c r="BK198" s="126">
        <f>ROUND(I130*H130,2)</f>
        <v>0</v>
      </c>
      <c r="BL198" s="15" t="s">
        <v>117</v>
      </c>
      <c r="BM198" s="125" t="s">
        <v>225</v>
      </c>
    </row>
    <row r="199" spans="1:47" s="1" customFormat="1" ht="1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AT199" s="15" t="s">
        <v>119</v>
      </c>
      <c r="AU199" s="15" t="s">
        <v>77</v>
      </c>
    </row>
    <row r="200" spans="1:47" s="1" customFormat="1" ht="1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AT200" s="15" t="s">
        <v>120</v>
      </c>
      <c r="AU200" s="15" t="s">
        <v>77</v>
      </c>
    </row>
    <row r="201" spans="1:51" s="12" customFormat="1" ht="1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AT201" s="130" t="s">
        <v>121</v>
      </c>
      <c r="AU201" s="130" t="s">
        <v>77</v>
      </c>
      <c r="AV201" s="12" t="s">
        <v>77</v>
      </c>
      <c r="AW201" s="12" t="s">
        <v>26</v>
      </c>
      <c r="AX201" s="12" t="s">
        <v>75</v>
      </c>
      <c r="AY201" s="130" t="s">
        <v>111</v>
      </c>
    </row>
    <row r="202" spans="1:65" s="1" customFormat="1" ht="16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AR202" s="125" t="s">
        <v>117</v>
      </c>
      <c r="AT202" s="125" t="s">
        <v>114</v>
      </c>
      <c r="AU202" s="125" t="s">
        <v>77</v>
      </c>
      <c r="AY202" s="15" t="s">
        <v>111</v>
      </c>
      <c r="BE202" s="126">
        <f>IF(N134="základní",J134,0)</f>
        <v>0</v>
      </c>
      <c r="BF202" s="126">
        <f>IF(N134="snížená",J134,0)</f>
        <v>0</v>
      </c>
      <c r="BG202" s="126">
        <f>IF(N134="zákl. přenesená",J134,0)</f>
        <v>0</v>
      </c>
      <c r="BH202" s="126">
        <f>IF(N134="sníž. přenesená",J134,0)</f>
        <v>0</v>
      </c>
      <c r="BI202" s="126">
        <f>IF(N134="nulová",J134,0)</f>
        <v>0</v>
      </c>
      <c r="BJ202" s="15" t="s">
        <v>75</v>
      </c>
      <c r="BK202" s="126">
        <f>ROUND(I134*H134,2)</f>
        <v>0</v>
      </c>
      <c r="BL202" s="15" t="s">
        <v>117</v>
      </c>
      <c r="BM202" s="125" t="s">
        <v>230</v>
      </c>
    </row>
    <row r="203" spans="1:47" s="1" customFormat="1" ht="1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AT203" s="15" t="s">
        <v>119</v>
      </c>
      <c r="AU203" s="15" t="s">
        <v>77</v>
      </c>
    </row>
    <row r="204" spans="1:47" s="1" customFormat="1" ht="1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AT204" s="15" t="s">
        <v>120</v>
      </c>
      <c r="AU204" s="15" t="s">
        <v>77</v>
      </c>
    </row>
    <row r="205" spans="1:51" s="12" customFormat="1" ht="1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AT205" s="130" t="s">
        <v>121</v>
      </c>
      <c r="AU205" s="130" t="s">
        <v>77</v>
      </c>
      <c r="AV205" s="12" t="s">
        <v>77</v>
      </c>
      <c r="AW205" s="12" t="s">
        <v>26</v>
      </c>
      <c r="AX205" s="12" t="s">
        <v>75</v>
      </c>
      <c r="AY205" s="130" t="s">
        <v>111</v>
      </c>
    </row>
    <row r="206" spans="1:65" s="1" customFormat="1" ht="16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AR206" s="125" t="s">
        <v>117</v>
      </c>
      <c r="AT206" s="125" t="s">
        <v>114</v>
      </c>
      <c r="AU206" s="125" t="s">
        <v>77</v>
      </c>
      <c r="AY206" s="15" t="s">
        <v>111</v>
      </c>
      <c r="BE206" s="126">
        <f>IF(N138="základní",J138,0)</f>
        <v>0</v>
      </c>
      <c r="BF206" s="126">
        <f>IF(N138="snížená",J138,0)</f>
        <v>0</v>
      </c>
      <c r="BG206" s="126">
        <f>IF(N138="zákl. přenesená",J138,0)</f>
        <v>0</v>
      </c>
      <c r="BH206" s="126">
        <f>IF(N138="sníž. přenesená",J138,0)</f>
        <v>0</v>
      </c>
      <c r="BI206" s="126">
        <f>IF(N138="nulová",J138,0)</f>
        <v>0</v>
      </c>
      <c r="BJ206" s="15" t="s">
        <v>75</v>
      </c>
      <c r="BK206" s="126">
        <f>ROUND(I138*H138,2)</f>
        <v>0</v>
      </c>
      <c r="BL206" s="15" t="s">
        <v>117</v>
      </c>
      <c r="BM206" s="125" t="s">
        <v>236</v>
      </c>
    </row>
    <row r="207" spans="1:47" s="1" customFormat="1" ht="1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AT207" s="15" t="s">
        <v>119</v>
      </c>
      <c r="AU207" s="15" t="s">
        <v>77</v>
      </c>
    </row>
    <row r="208" spans="1:47" s="1" customFormat="1" ht="1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AT208" s="15" t="s">
        <v>120</v>
      </c>
      <c r="AU208" s="15" t="s">
        <v>77</v>
      </c>
    </row>
    <row r="209" spans="1:51" s="12" customFormat="1" ht="1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AT209" s="130" t="s">
        <v>121</v>
      </c>
      <c r="AU209" s="130" t="s">
        <v>77</v>
      </c>
      <c r="AV209" s="12" t="s">
        <v>77</v>
      </c>
      <c r="AW209" s="12" t="s">
        <v>26</v>
      </c>
      <c r="AX209" s="12" t="s">
        <v>75</v>
      </c>
      <c r="AY209" s="130" t="s">
        <v>111</v>
      </c>
    </row>
    <row r="210" spans="1:65" s="1" customFormat="1" ht="16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AR210" s="125" t="s">
        <v>117</v>
      </c>
      <c r="AT210" s="125" t="s">
        <v>114</v>
      </c>
      <c r="AU210" s="125" t="s">
        <v>77</v>
      </c>
      <c r="AY210" s="15" t="s">
        <v>111</v>
      </c>
      <c r="BE210" s="126">
        <f>IF(N142="základní",J142,0)</f>
        <v>0</v>
      </c>
      <c r="BF210" s="126">
        <f>IF(N142="snížená",J142,0)</f>
        <v>0</v>
      </c>
      <c r="BG210" s="126">
        <f>IF(N142="zákl. přenesená",J142,0)</f>
        <v>0</v>
      </c>
      <c r="BH210" s="126">
        <f>IF(N142="sníž. přenesená",J142,0)</f>
        <v>0</v>
      </c>
      <c r="BI210" s="126">
        <f>IF(N142="nulová",J142,0)</f>
        <v>0</v>
      </c>
      <c r="BJ210" s="15" t="s">
        <v>75</v>
      </c>
      <c r="BK210" s="126">
        <f>ROUND(I142*H142,2)</f>
        <v>0</v>
      </c>
      <c r="BL210" s="15" t="s">
        <v>117</v>
      </c>
      <c r="BM210" s="125" t="s">
        <v>242</v>
      </c>
    </row>
    <row r="211" spans="1:47" s="1" customFormat="1" ht="1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AT211" s="15" t="s">
        <v>119</v>
      </c>
      <c r="AU211" s="15" t="s">
        <v>77</v>
      </c>
    </row>
    <row r="212" spans="1:47" s="1" customFormat="1" ht="1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AT212" s="15" t="s">
        <v>120</v>
      </c>
      <c r="AU212" s="15" t="s">
        <v>77</v>
      </c>
    </row>
    <row r="213" spans="1:51" s="13" customFormat="1" ht="1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AT213" s="139" t="s">
        <v>121</v>
      </c>
      <c r="AU213" s="139" t="s">
        <v>77</v>
      </c>
      <c r="AV213" s="13" t="s">
        <v>75</v>
      </c>
      <c r="AW213" s="13" t="s">
        <v>26</v>
      </c>
      <c r="AX213" s="13" t="s">
        <v>68</v>
      </c>
      <c r="AY213" s="139" t="s">
        <v>111</v>
      </c>
    </row>
    <row r="214" spans="1:51" s="12" customFormat="1" ht="1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AT214" s="130" t="s">
        <v>121</v>
      </c>
      <c r="AU214" s="130" t="s">
        <v>77</v>
      </c>
      <c r="AV214" s="12" t="s">
        <v>77</v>
      </c>
      <c r="AW214" s="12" t="s">
        <v>26</v>
      </c>
      <c r="AX214" s="12" t="s">
        <v>75</v>
      </c>
      <c r="AY214" s="130" t="s">
        <v>111</v>
      </c>
    </row>
    <row r="215" spans="1:65" s="1" customFormat="1" ht="16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AR215" s="125" t="s">
        <v>117</v>
      </c>
      <c r="AT215" s="125" t="s">
        <v>114</v>
      </c>
      <c r="AU215" s="125" t="s">
        <v>77</v>
      </c>
      <c r="AY215" s="15" t="s">
        <v>111</v>
      </c>
      <c r="BE215" s="126">
        <f>IF(N147="základní",J147,0)</f>
        <v>0</v>
      </c>
      <c r="BF215" s="126">
        <f>IF(N147="snížená",J147,0)</f>
        <v>0</v>
      </c>
      <c r="BG215" s="126">
        <f>IF(N147="zákl. přenesená",J147,0)</f>
        <v>0</v>
      </c>
      <c r="BH215" s="126">
        <f>IF(N147="sníž. přenesená",J147,0)</f>
        <v>0</v>
      </c>
      <c r="BI215" s="126">
        <f>IF(N147="nulová",J147,0)</f>
        <v>0</v>
      </c>
      <c r="BJ215" s="15" t="s">
        <v>75</v>
      </c>
      <c r="BK215" s="126">
        <f>ROUND(I147*H147,2)</f>
        <v>0</v>
      </c>
      <c r="BL215" s="15" t="s">
        <v>117</v>
      </c>
      <c r="BM215" s="125" t="s">
        <v>249</v>
      </c>
    </row>
    <row r="216" spans="1:47" s="1" customFormat="1" ht="1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AT216" s="15" t="s">
        <v>119</v>
      </c>
      <c r="AU216" s="15" t="s">
        <v>77</v>
      </c>
    </row>
    <row r="217" spans="1:47" s="1" customFormat="1" ht="1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AT217" s="15" t="s">
        <v>120</v>
      </c>
      <c r="AU217" s="15" t="s">
        <v>77</v>
      </c>
    </row>
    <row r="218" spans="1:51" s="13" customFormat="1" ht="1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AT218" s="139" t="s">
        <v>121</v>
      </c>
      <c r="AU218" s="139" t="s">
        <v>77</v>
      </c>
      <c r="AV218" s="13" t="s">
        <v>75</v>
      </c>
      <c r="AW218" s="13" t="s">
        <v>26</v>
      </c>
      <c r="AX218" s="13" t="s">
        <v>68</v>
      </c>
      <c r="AY218" s="139" t="s">
        <v>111</v>
      </c>
    </row>
    <row r="219" spans="1:51" s="13" customFormat="1" ht="1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AT219" s="139" t="s">
        <v>121</v>
      </c>
      <c r="AU219" s="139" t="s">
        <v>77</v>
      </c>
      <c r="AV219" s="13" t="s">
        <v>75</v>
      </c>
      <c r="AW219" s="13" t="s">
        <v>26</v>
      </c>
      <c r="AX219" s="13" t="s">
        <v>68</v>
      </c>
      <c r="AY219" s="139" t="s">
        <v>111</v>
      </c>
    </row>
    <row r="220" spans="1:51" s="12" customFormat="1" ht="1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AT220" s="130" t="s">
        <v>121</v>
      </c>
      <c r="AU220" s="130" t="s">
        <v>77</v>
      </c>
      <c r="AV220" s="12" t="s">
        <v>77</v>
      </c>
      <c r="AW220" s="12" t="s">
        <v>26</v>
      </c>
      <c r="AX220" s="12" t="s">
        <v>68</v>
      </c>
      <c r="AY220" s="130" t="s">
        <v>111</v>
      </c>
    </row>
    <row r="221" spans="1:51" s="12" customFormat="1" ht="1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AT221" s="130" t="s">
        <v>121</v>
      </c>
      <c r="AU221" s="130" t="s">
        <v>77</v>
      </c>
      <c r="AV221" s="12" t="s">
        <v>77</v>
      </c>
      <c r="AW221" s="12" t="s">
        <v>26</v>
      </c>
      <c r="AX221" s="12" t="s">
        <v>68</v>
      </c>
      <c r="AY221" s="130" t="s">
        <v>111</v>
      </c>
    </row>
    <row r="222" spans="1:51" s="14" customFormat="1" ht="1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AT222" s="144" t="s">
        <v>121</v>
      </c>
      <c r="AU222" s="144" t="s">
        <v>77</v>
      </c>
      <c r="AV222" s="14" t="s">
        <v>216</v>
      </c>
      <c r="AW222" s="14" t="s">
        <v>26</v>
      </c>
      <c r="AX222" s="14" t="s">
        <v>75</v>
      </c>
      <c r="AY222" s="144" t="s">
        <v>111</v>
      </c>
    </row>
    <row r="223" spans="1:65" s="1" customFormat="1" ht="16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AR223" s="125" t="s">
        <v>117</v>
      </c>
      <c r="AT223" s="125" t="s">
        <v>114</v>
      </c>
      <c r="AU223" s="125" t="s">
        <v>77</v>
      </c>
      <c r="AY223" s="15" t="s">
        <v>111</v>
      </c>
      <c r="BE223" s="126">
        <f>IF(N155="základní",J155,0)</f>
        <v>0</v>
      </c>
      <c r="BF223" s="126">
        <f>IF(N155="snížená",J155,0)</f>
        <v>0</v>
      </c>
      <c r="BG223" s="126">
        <f>IF(N155="zákl. přenesená",J155,0)</f>
        <v>0</v>
      </c>
      <c r="BH223" s="126">
        <f>IF(N155="sníž. přenesená",J155,0)</f>
        <v>0</v>
      </c>
      <c r="BI223" s="126">
        <f>IF(N155="nulová",J155,0)</f>
        <v>0</v>
      </c>
      <c r="BJ223" s="15" t="s">
        <v>75</v>
      </c>
      <c r="BK223" s="126">
        <f>ROUND(I155*H155,2)</f>
        <v>0</v>
      </c>
      <c r="BL223" s="15" t="s">
        <v>117</v>
      </c>
      <c r="BM223" s="125" t="s">
        <v>258</v>
      </c>
    </row>
    <row r="224" spans="1:47" s="1" customFormat="1" ht="1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AT224" s="15" t="s">
        <v>119</v>
      </c>
      <c r="AU224" s="15" t="s">
        <v>77</v>
      </c>
    </row>
    <row r="225" spans="1:47" s="1" customFormat="1" ht="1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AT225" s="15" t="s">
        <v>120</v>
      </c>
      <c r="AU225" s="15" t="s">
        <v>77</v>
      </c>
    </row>
    <row r="226" spans="1:51" s="13" customFormat="1" ht="1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AT226" s="139" t="s">
        <v>121</v>
      </c>
      <c r="AU226" s="139" t="s">
        <v>77</v>
      </c>
      <c r="AV226" s="13" t="s">
        <v>75</v>
      </c>
      <c r="AW226" s="13" t="s">
        <v>26</v>
      </c>
      <c r="AX226" s="13" t="s">
        <v>68</v>
      </c>
      <c r="AY226" s="139" t="s">
        <v>111</v>
      </c>
    </row>
    <row r="227" spans="1:51" s="13" customFormat="1" ht="1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AT227" s="139" t="s">
        <v>121</v>
      </c>
      <c r="AU227" s="139" t="s">
        <v>77</v>
      </c>
      <c r="AV227" s="13" t="s">
        <v>75</v>
      </c>
      <c r="AW227" s="13" t="s">
        <v>26</v>
      </c>
      <c r="AX227" s="13" t="s">
        <v>68</v>
      </c>
      <c r="AY227" s="139" t="s">
        <v>111</v>
      </c>
    </row>
    <row r="228" spans="1:51" s="12" customFormat="1" ht="1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AT228" s="130" t="s">
        <v>121</v>
      </c>
      <c r="AU228" s="130" t="s">
        <v>77</v>
      </c>
      <c r="AV228" s="12" t="s">
        <v>77</v>
      </c>
      <c r="AW228" s="12" t="s">
        <v>26</v>
      </c>
      <c r="AX228" s="12" t="s">
        <v>68</v>
      </c>
      <c r="AY228" s="130" t="s">
        <v>111</v>
      </c>
    </row>
    <row r="229" spans="1:51" s="12" customFormat="1" ht="1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AT229" s="130" t="s">
        <v>121</v>
      </c>
      <c r="AU229" s="130" t="s">
        <v>77</v>
      </c>
      <c r="AV229" s="12" t="s">
        <v>77</v>
      </c>
      <c r="AW229" s="12" t="s">
        <v>26</v>
      </c>
      <c r="AX229" s="12" t="s">
        <v>68</v>
      </c>
      <c r="AY229" s="130" t="s">
        <v>111</v>
      </c>
    </row>
    <row r="230" spans="1:51" s="14" customFormat="1" ht="1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AT230" s="144" t="s">
        <v>121</v>
      </c>
      <c r="AU230" s="144" t="s">
        <v>77</v>
      </c>
      <c r="AV230" s="14" t="s">
        <v>216</v>
      </c>
      <c r="AW230" s="14" t="s">
        <v>26</v>
      </c>
      <c r="AX230" s="14" t="s">
        <v>75</v>
      </c>
      <c r="AY230" s="144" t="s">
        <v>111</v>
      </c>
    </row>
    <row r="231" spans="1:65" s="1" customFormat="1" ht="16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AR231" s="125" t="s">
        <v>117</v>
      </c>
      <c r="AT231" s="125" t="s">
        <v>114</v>
      </c>
      <c r="AU231" s="125" t="s">
        <v>77</v>
      </c>
      <c r="AY231" s="15" t="s">
        <v>111</v>
      </c>
      <c r="BE231" s="126">
        <f>IF(N163="základní",J163,0)</f>
        <v>0</v>
      </c>
      <c r="BF231" s="126">
        <f>IF(N163="snížená",J163,0)</f>
        <v>0</v>
      </c>
      <c r="BG231" s="126">
        <f>IF(N163="zákl. přenesená",J163,0)</f>
        <v>0</v>
      </c>
      <c r="BH231" s="126">
        <f>IF(N163="sníž. přenesená",J163,0)</f>
        <v>0</v>
      </c>
      <c r="BI231" s="126">
        <f>IF(N163="nulová",J163,0)</f>
        <v>0</v>
      </c>
      <c r="BJ231" s="15" t="s">
        <v>75</v>
      </c>
      <c r="BK231" s="126">
        <f>ROUND(I163*H163,2)</f>
        <v>0</v>
      </c>
      <c r="BL231" s="15" t="s">
        <v>117</v>
      </c>
      <c r="BM231" s="125" t="s">
        <v>263</v>
      </c>
    </row>
    <row r="232" spans="1:47" s="1" customFormat="1" ht="1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AT232" s="15" t="s">
        <v>119</v>
      </c>
      <c r="AU232" s="15" t="s">
        <v>77</v>
      </c>
    </row>
    <row r="233" spans="1:47" s="1" customFormat="1" ht="1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AT233" s="15" t="s">
        <v>120</v>
      </c>
      <c r="AU233" s="15" t="s">
        <v>77</v>
      </c>
    </row>
    <row r="234" spans="1:51" s="13" customFormat="1" ht="1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AT234" s="139" t="s">
        <v>121</v>
      </c>
      <c r="AU234" s="139" t="s">
        <v>77</v>
      </c>
      <c r="AV234" s="13" t="s">
        <v>75</v>
      </c>
      <c r="AW234" s="13" t="s">
        <v>26</v>
      </c>
      <c r="AX234" s="13" t="s">
        <v>68</v>
      </c>
      <c r="AY234" s="139" t="s">
        <v>111</v>
      </c>
    </row>
    <row r="235" spans="1:51" s="13" customFormat="1" ht="1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AT235" s="139" t="s">
        <v>121</v>
      </c>
      <c r="AU235" s="139" t="s">
        <v>77</v>
      </c>
      <c r="AV235" s="13" t="s">
        <v>75</v>
      </c>
      <c r="AW235" s="13" t="s">
        <v>26</v>
      </c>
      <c r="AX235" s="13" t="s">
        <v>68</v>
      </c>
      <c r="AY235" s="139" t="s">
        <v>111</v>
      </c>
    </row>
    <row r="236" spans="1:51" s="12" customFormat="1" ht="1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AT236" s="130" t="s">
        <v>121</v>
      </c>
      <c r="AU236" s="130" t="s">
        <v>77</v>
      </c>
      <c r="AV236" s="12" t="s">
        <v>77</v>
      </c>
      <c r="AW236" s="12" t="s">
        <v>26</v>
      </c>
      <c r="AX236" s="12" t="s">
        <v>68</v>
      </c>
      <c r="AY236" s="130" t="s">
        <v>111</v>
      </c>
    </row>
    <row r="237" spans="1:51" s="12" customFormat="1" ht="1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AT237" s="130" t="s">
        <v>121</v>
      </c>
      <c r="AU237" s="130" t="s">
        <v>77</v>
      </c>
      <c r="AV237" s="12" t="s">
        <v>77</v>
      </c>
      <c r="AW237" s="12" t="s">
        <v>26</v>
      </c>
      <c r="AX237" s="12" t="s">
        <v>68</v>
      </c>
      <c r="AY237" s="130" t="s">
        <v>111</v>
      </c>
    </row>
    <row r="238" spans="1:51" s="12" customFormat="1" ht="1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AT238" s="130" t="s">
        <v>121</v>
      </c>
      <c r="AU238" s="130" t="s">
        <v>77</v>
      </c>
      <c r="AV238" s="12" t="s">
        <v>77</v>
      </c>
      <c r="AW238" s="12" t="s">
        <v>26</v>
      </c>
      <c r="AX238" s="12" t="s">
        <v>68</v>
      </c>
      <c r="AY238" s="130" t="s">
        <v>111</v>
      </c>
    </row>
    <row r="239" spans="1:51" s="12" customFormat="1" ht="1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AT239" s="130" t="s">
        <v>121</v>
      </c>
      <c r="AU239" s="130" t="s">
        <v>77</v>
      </c>
      <c r="AV239" s="12" t="s">
        <v>77</v>
      </c>
      <c r="AW239" s="12" t="s">
        <v>26</v>
      </c>
      <c r="AX239" s="12" t="s">
        <v>68</v>
      </c>
      <c r="AY239" s="130" t="s">
        <v>111</v>
      </c>
    </row>
    <row r="240" spans="1:51" s="14" customFormat="1" ht="1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AT240" s="144" t="s">
        <v>121</v>
      </c>
      <c r="AU240" s="144" t="s">
        <v>77</v>
      </c>
      <c r="AV240" s="14" t="s">
        <v>216</v>
      </c>
      <c r="AW240" s="14" t="s">
        <v>26</v>
      </c>
      <c r="AX240" s="14" t="s">
        <v>75</v>
      </c>
      <c r="AY240" s="144" t="s">
        <v>111</v>
      </c>
    </row>
    <row r="241" spans="1:65" s="1" customFormat="1" ht="24.2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AR241" s="125" t="s">
        <v>117</v>
      </c>
      <c r="AT241" s="125" t="s">
        <v>114</v>
      </c>
      <c r="AU241" s="125" t="s">
        <v>77</v>
      </c>
      <c r="AY241" s="15" t="s">
        <v>111</v>
      </c>
      <c r="BE241" s="126">
        <f>IF(N173="základní",J173,0)</f>
        <v>0</v>
      </c>
      <c r="BF241" s="126">
        <f>IF(N173="snížená",J173,0)</f>
        <v>0</v>
      </c>
      <c r="BG241" s="126">
        <f>IF(N173="zákl. přenesená",J173,0)</f>
        <v>0</v>
      </c>
      <c r="BH241" s="126">
        <f>IF(N173="sníž. přenesená",J173,0)</f>
        <v>0</v>
      </c>
      <c r="BI241" s="126">
        <f>IF(N173="nulová",J173,0)</f>
        <v>0</v>
      </c>
      <c r="BJ241" s="15" t="s">
        <v>75</v>
      </c>
      <c r="BK241" s="126">
        <f>ROUND(I173*H173,2)</f>
        <v>0</v>
      </c>
      <c r="BL241" s="15" t="s">
        <v>117</v>
      </c>
      <c r="BM241" s="125" t="s">
        <v>271</v>
      </c>
    </row>
    <row r="242" spans="1:47" s="1" customFormat="1" ht="1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AT242" s="15" t="s">
        <v>119</v>
      </c>
      <c r="AU242" s="15" t="s">
        <v>77</v>
      </c>
    </row>
    <row r="243" spans="1:47" s="1" customFormat="1" ht="1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AT243" s="15" t="s">
        <v>120</v>
      </c>
      <c r="AU243" s="15" t="s">
        <v>77</v>
      </c>
    </row>
    <row r="244" spans="1:51" s="13" customFormat="1" ht="1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AT244" s="139" t="s">
        <v>121</v>
      </c>
      <c r="AU244" s="139" t="s">
        <v>77</v>
      </c>
      <c r="AV244" s="13" t="s">
        <v>75</v>
      </c>
      <c r="AW244" s="13" t="s">
        <v>26</v>
      </c>
      <c r="AX244" s="13" t="s">
        <v>68</v>
      </c>
      <c r="AY244" s="139" t="s">
        <v>111</v>
      </c>
    </row>
    <row r="245" spans="1:51" s="13" customFormat="1" ht="1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AT245" s="139" t="s">
        <v>121</v>
      </c>
      <c r="AU245" s="139" t="s">
        <v>77</v>
      </c>
      <c r="AV245" s="13" t="s">
        <v>75</v>
      </c>
      <c r="AW245" s="13" t="s">
        <v>26</v>
      </c>
      <c r="AX245" s="13" t="s">
        <v>68</v>
      </c>
      <c r="AY245" s="139" t="s">
        <v>111</v>
      </c>
    </row>
    <row r="246" spans="1:51" s="12" customFormat="1" ht="1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AT246" s="130" t="s">
        <v>121</v>
      </c>
      <c r="AU246" s="130" t="s">
        <v>77</v>
      </c>
      <c r="AV246" s="12" t="s">
        <v>77</v>
      </c>
      <c r="AW246" s="12" t="s">
        <v>26</v>
      </c>
      <c r="AX246" s="12" t="s">
        <v>68</v>
      </c>
      <c r="AY246" s="130" t="s">
        <v>111</v>
      </c>
    </row>
    <row r="247" spans="1:51" s="12" customFormat="1" ht="1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AT247" s="130" t="s">
        <v>121</v>
      </c>
      <c r="AU247" s="130" t="s">
        <v>77</v>
      </c>
      <c r="AV247" s="12" t="s">
        <v>77</v>
      </c>
      <c r="AW247" s="12" t="s">
        <v>26</v>
      </c>
      <c r="AX247" s="12" t="s">
        <v>68</v>
      </c>
      <c r="AY247" s="130" t="s">
        <v>111</v>
      </c>
    </row>
    <row r="248" spans="1:51" s="12" customFormat="1" ht="1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AT248" s="130" t="s">
        <v>121</v>
      </c>
      <c r="AU248" s="130" t="s">
        <v>77</v>
      </c>
      <c r="AV248" s="12" t="s">
        <v>77</v>
      </c>
      <c r="AW248" s="12" t="s">
        <v>26</v>
      </c>
      <c r="AX248" s="12" t="s">
        <v>68</v>
      </c>
      <c r="AY248" s="130" t="s">
        <v>111</v>
      </c>
    </row>
    <row r="249" spans="1:51" s="14" customFormat="1" ht="1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AT249" s="144" t="s">
        <v>121</v>
      </c>
      <c r="AU249" s="144" t="s">
        <v>77</v>
      </c>
      <c r="AV249" s="14" t="s">
        <v>216</v>
      </c>
      <c r="AW249" s="14" t="s">
        <v>26</v>
      </c>
      <c r="AX249" s="14" t="s">
        <v>75</v>
      </c>
      <c r="AY249" s="144" t="s">
        <v>111</v>
      </c>
    </row>
    <row r="250" spans="1:65" s="1" customFormat="1" ht="24.2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AR250" s="125" t="s">
        <v>117</v>
      </c>
      <c r="AT250" s="125" t="s">
        <v>114</v>
      </c>
      <c r="AU250" s="125" t="s">
        <v>77</v>
      </c>
      <c r="AY250" s="15" t="s">
        <v>111</v>
      </c>
      <c r="BE250" s="126">
        <f>IF(N182="základní",J182,0)</f>
        <v>0</v>
      </c>
      <c r="BF250" s="126">
        <f>IF(N182="snížená",J182,0)</f>
        <v>0</v>
      </c>
      <c r="BG250" s="126">
        <f>IF(N182="zákl. přenesená",J182,0)</f>
        <v>0</v>
      </c>
      <c r="BH250" s="126">
        <f>IF(N182="sníž. přenesená",J182,0)</f>
        <v>0</v>
      </c>
      <c r="BI250" s="126">
        <f>IF(N182="nulová",J182,0)</f>
        <v>0</v>
      </c>
      <c r="BJ250" s="15" t="s">
        <v>75</v>
      </c>
      <c r="BK250" s="126">
        <f>ROUND(I182*H182,2)</f>
        <v>0</v>
      </c>
      <c r="BL250" s="15" t="s">
        <v>117</v>
      </c>
      <c r="BM250" s="125" t="s">
        <v>278</v>
      </c>
    </row>
    <row r="251" spans="1:47" s="1" customFormat="1" ht="1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AT251" s="15" t="s">
        <v>119</v>
      </c>
      <c r="AU251" s="15" t="s">
        <v>77</v>
      </c>
    </row>
    <row r="252" spans="1:51" s="13" customFormat="1" ht="1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AT252" s="139" t="s">
        <v>121</v>
      </c>
      <c r="AU252" s="139" t="s">
        <v>77</v>
      </c>
      <c r="AV252" s="13" t="s">
        <v>75</v>
      </c>
      <c r="AW252" s="13" t="s">
        <v>26</v>
      </c>
      <c r="AX252" s="13" t="s">
        <v>68</v>
      </c>
      <c r="AY252" s="139" t="s">
        <v>111</v>
      </c>
    </row>
    <row r="253" spans="1:51" s="13" customFormat="1" ht="1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AT253" s="139" t="s">
        <v>121</v>
      </c>
      <c r="AU253" s="139" t="s">
        <v>77</v>
      </c>
      <c r="AV253" s="13" t="s">
        <v>75</v>
      </c>
      <c r="AW253" s="13" t="s">
        <v>26</v>
      </c>
      <c r="AX253" s="13" t="s">
        <v>68</v>
      </c>
      <c r="AY253" s="139" t="s">
        <v>111</v>
      </c>
    </row>
    <row r="254" spans="1:51" s="12" customFormat="1" ht="1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AT254" s="130" t="s">
        <v>121</v>
      </c>
      <c r="AU254" s="130" t="s">
        <v>77</v>
      </c>
      <c r="AV254" s="12" t="s">
        <v>77</v>
      </c>
      <c r="AW254" s="12" t="s">
        <v>26</v>
      </c>
      <c r="AX254" s="12" t="s">
        <v>75</v>
      </c>
      <c r="AY254" s="130" t="s">
        <v>111</v>
      </c>
    </row>
    <row r="255" spans="1:65" s="1" customFormat="1" ht="21.7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AR255" s="125" t="s">
        <v>117</v>
      </c>
      <c r="AT255" s="125" t="s">
        <v>114</v>
      </c>
      <c r="AU255" s="125" t="s">
        <v>77</v>
      </c>
      <c r="AY255" s="15" t="s">
        <v>111</v>
      </c>
      <c r="BE255" s="126">
        <f>IF(N187="základní",J187,0)</f>
        <v>0</v>
      </c>
      <c r="BF255" s="126">
        <f>IF(N187="snížená",J187,0)</f>
        <v>0</v>
      </c>
      <c r="BG255" s="126">
        <f>IF(N187="zákl. přenesená",J187,0)</f>
        <v>0</v>
      </c>
      <c r="BH255" s="126">
        <f>IF(N187="sníž. přenesená",J187,0)</f>
        <v>0</v>
      </c>
      <c r="BI255" s="126">
        <f>IF(N187="nulová",J187,0)</f>
        <v>0</v>
      </c>
      <c r="BJ255" s="15" t="s">
        <v>75</v>
      </c>
      <c r="BK255" s="126">
        <f>ROUND(I187*H187,2)</f>
        <v>0</v>
      </c>
      <c r="BL255" s="15" t="s">
        <v>117</v>
      </c>
      <c r="BM255" s="125" t="s">
        <v>283</v>
      </c>
    </row>
    <row r="256" spans="1:47" s="1" customFormat="1" ht="1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AT256" s="15" t="s">
        <v>119</v>
      </c>
      <c r="AU256" s="15" t="s">
        <v>77</v>
      </c>
    </row>
    <row r="257" spans="1:47" s="1" customFormat="1" ht="1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AT257" s="15" t="s">
        <v>120</v>
      </c>
      <c r="AU257" s="15" t="s">
        <v>77</v>
      </c>
    </row>
    <row r="258" spans="1:22" s="1" customFormat="1" ht="6.9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</row>
  </sheetData>
  <sheetProtection algorithmName="SHA-512" hashValue="vqSaZOntygAAap7mh944EUCDDOa/vfHw6aLlgtwz8n+vuCLDSu86f++9xULff4pHK+P6cIwLKccbd+uvJZWSOQ==" saltValue="8mMBe5YiyUntA5gi/7F90Q==" spinCount="100000" sheet="1" objects="1" scenarios="1"/>
  <autoFilter ref="C77:K189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hyperlinks>
    <hyperlink ref="F83" r:id="rId1" display="https://podminky.urs.cz/item/CS_URS_2023_02/184818231"/>
    <hyperlink ref="F87" r:id="rId2" display="https://podminky.urs.cz/item/CS_URS_2023_02/184818232"/>
    <hyperlink ref="F91" r:id="rId3" display="https://podminky.urs.cz/item/CS_URS_2023_02/184818233"/>
    <hyperlink ref="F95" r:id="rId4" display="https://podminky.urs.cz/item/CS_URS_2023_01/184813211"/>
    <hyperlink ref="F99" r:id="rId5" display="https://podminky.urs.cz/item/CS_URS_2023_01/184813251"/>
    <hyperlink ref="F106" r:id="rId6" display="https://podminky.urs.cz/item/CS_URS_2023_02/122111101"/>
    <hyperlink ref="F112" r:id="rId7" display="https://podminky.urs.cz/item/CS_URS_2023_01/122311101"/>
    <hyperlink ref="F118" r:id="rId8" display="https://podminky.urs.cz/item/CS_URS_2022_02/129001101"/>
    <hyperlink ref="F128" r:id="rId9" display="https://podminky.urs.cz/item/CS_URS_2023_02/162551128"/>
    <hyperlink ref="F132" r:id="rId10" display="https://podminky.urs.cz/item/CS_URS_2023_01/171251201"/>
    <hyperlink ref="F136" r:id="rId11" display="https://podminky.urs.cz/item/CS_URS_2023_01/171201231"/>
    <hyperlink ref="F140" r:id="rId12" display="https://podminky.urs.cz/item/CS_URS_2023_02/966001311"/>
    <hyperlink ref="F144" r:id="rId13" display="https://podminky.urs.cz/item/CS_URS_2023_02/113202111"/>
    <hyperlink ref="F149" r:id="rId14" display="https://podminky.urs.cz/item/CS_URS_2023_02/997221571"/>
    <hyperlink ref="F157" r:id="rId15" display="https://podminky.urs.cz/item/CS_URS_2023_02/997221579"/>
    <hyperlink ref="F165" r:id="rId16" display="https://podminky.urs.cz/item/CS_URS_2023_01/171251201"/>
    <hyperlink ref="F175" r:id="rId17" display="https://podminky.urs.cz/item/CS_URS_2023_02/997221861"/>
    <hyperlink ref="F189" r:id="rId18" display="https://podminky.urs.cz/item/CS_URS_2023_02/998229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0"/>
  <headerFooter>
    <oddFooter>&amp;CStrana &amp;P z &amp;N</oddFooter>
  </headerFooter>
  <drawing r:id="rId1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82"/>
  <sheetViews>
    <sheetView showGridLines="0" workbookViewId="0" topLeftCell="A1">
      <selection activeCell="B3" sqref="B3:K182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1" t="s">
        <v>3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5" t="s">
        <v>80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77</v>
      </c>
    </row>
    <row r="4" spans="2:46" ht="24.95" customHeight="1">
      <c r="B4" s="18"/>
      <c r="D4" s="19" t="s">
        <v>87</v>
      </c>
      <c r="L4" s="18"/>
      <c r="M4" s="84" t="s">
        <v>7</v>
      </c>
      <c r="AT4" s="15" t="s">
        <v>1</v>
      </c>
    </row>
    <row r="5" spans="2:12" ht="6.95" customHeight="1">
      <c r="B5" s="18"/>
      <c r="L5" s="18"/>
    </row>
    <row r="6" spans="2:12" ht="12" customHeight="1">
      <c r="B6" s="18"/>
      <c r="D6" s="25" t="s">
        <v>13</v>
      </c>
      <c r="L6" s="18"/>
    </row>
    <row r="7" spans="2:12" ht="16.5" customHeight="1">
      <c r="B7" s="18"/>
      <c r="E7" s="219" t="str">
        <f>'Rekapitulace stavby'!K4</f>
        <v>Haškova-park</v>
      </c>
      <c r="F7" s="220"/>
      <c r="G7" s="220"/>
      <c r="H7" s="220"/>
      <c r="L7" s="18"/>
    </row>
    <row r="8" spans="2:12" s="1" customFormat="1" ht="12" customHeight="1">
      <c r="B8" s="29"/>
      <c r="D8" s="25" t="s">
        <v>88</v>
      </c>
      <c r="L8" s="29"/>
    </row>
    <row r="9" spans="2:12" s="1" customFormat="1" ht="16.5" customHeight="1">
      <c r="B9" s="29"/>
      <c r="E9" s="210" t="s">
        <v>286</v>
      </c>
      <c r="F9" s="218"/>
      <c r="G9" s="218"/>
      <c r="H9" s="218"/>
      <c r="L9" s="29"/>
    </row>
    <row r="10" spans="2:12" s="1" customFormat="1" ht="12">
      <c r="B10" s="29"/>
      <c r="L10" s="29"/>
    </row>
    <row r="11" spans="2:12" s="1" customFormat="1" ht="12" customHeight="1">
      <c r="B11" s="29"/>
      <c r="D11" s="25" t="s">
        <v>15</v>
      </c>
      <c r="F11" s="23" t="s">
        <v>0</v>
      </c>
      <c r="I11" s="25" t="s">
        <v>16</v>
      </c>
      <c r="J11" s="23" t="s">
        <v>0</v>
      </c>
      <c r="L11" s="29"/>
    </row>
    <row r="12" spans="2:12" s="1" customFormat="1" ht="12" customHeight="1">
      <c r="B12" s="29"/>
      <c r="D12" s="25" t="s">
        <v>17</v>
      </c>
      <c r="F12" s="23" t="s">
        <v>494</v>
      </c>
      <c r="I12" s="25" t="s">
        <v>19</v>
      </c>
      <c r="J12" s="49">
        <f>'Rekapitulace stavby'!AN6</f>
        <v>45131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5" t="s">
        <v>20</v>
      </c>
      <c r="F14" s="154" t="s">
        <v>495</v>
      </c>
      <c r="I14" s="25" t="s">
        <v>21</v>
      </c>
      <c r="J14" s="23">
        <f>IF('Rekapitulace stavby'!AN8="","",'Rekapitulace stavby'!AN8)</f>
        <v>295841</v>
      </c>
      <c r="L14" s="29"/>
    </row>
    <row r="15" spans="2:12" s="1" customFormat="1" ht="18" customHeight="1">
      <c r="B15" s="29"/>
      <c r="E15" s="23" t="str">
        <f>IF('Rekapitulace stavby'!E9="","",'Rekapitulace stavby'!E9)</f>
        <v xml:space="preserve"> </v>
      </c>
      <c r="I15" s="25" t="s">
        <v>22</v>
      </c>
      <c r="J15" s="23" t="str">
        <f>IF('Rekapitulace stavby'!AN9="","",'Rekapitulace stavby'!AN9)</f>
        <v>CZ00295841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5" t="s">
        <v>23</v>
      </c>
      <c r="I17" s="25" t="s">
        <v>21</v>
      </c>
      <c r="J17" s="26" t="str">
        <f>'Rekapitulace stavby'!AN11</f>
        <v>Vyplň údaj</v>
      </c>
      <c r="L17" s="29"/>
    </row>
    <row r="18" spans="2:12" s="1" customFormat="1" ht="18" customHeight="1">
      <c r="B18" s="29"/>
      <c r="E18" s="222" t="str">
        <f>'Rekapitulace stavby'!E12</f>
        <v>Vyplň údaj</v>
      </c>
      <c r="F18" s="193"/>
      <c r="G18" s="193"/>
      <c r="H18" s="193"/>
      <c r="I18" s="25" t="s">
        <v>22</v>
      </c>
      <c r="J18" s="26" t="str">
        <f>'Rekapitulace stavby'!AN12</f>
        <v>Vyplň údaj</v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5" t="s">
        <v>25</v>
      </c>
      <c r="F20" s="23" t="s">
        <v>497</v>
      </c>
      <c r="I20" s="25" t="s">
        <v>21</v>
      </c>
      <c r="J20" s="23" t="str">
        <f>IF('Rekapitulace stavby'!AN14="","",'Rekapitulace stavby'!AN14)</f>
        <v/>
      </c>
      <c r="L20" s="29"/>
    </row>
    <row r="21" spans="2:12" s="1" customFormat="1" ht="18" customHeight="1">
      <c r="B21" s="29"/>
      <c r="E21" s="23" t="str">
        <f>IF('Rekapitulace stavby'!E15="","",'Rekapitulace stavby'!E15)</f>
        <v xml:space="preserve"> </v>
      </c>
      <c r="F21" s="154" t="s">
        <v>496</v>
      </c>
      <c r="I21" s="25" t="s">
        <v>22</v>
      </c>
      <c r="J21" s="23" t="str">
        <f>IF('Rekapitulace stavby'!AN15="","",'Rekapitulace stavby'!AN15)</f>
        <v/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5" t="s">
        <v>27</v>
      </c>
      <c r="I23" s="25" t="s">
        <v>21</v>
      </c>
      <c r="J23" s="23" t="str">
        <f>IF('Rekapitulace stavby'!AN17="","",'Rekapitulace stavby'!AN17)</f>
        <v/>
      </c>
      <c r="L23" s="29"/>
    </row>
    <row r="24" spans="2:12" s="1" customFormat="1" ht="18" customHeight="1">
      <c r="B24" s="29"/>
      <c r="E24" s="23" t="str">
        <f>IF('Rekapitulace stavby'!E18="","",'Rekapitulace stavby'!E18)</f>
        <v xml:space="preserve"> </v>
      </c>
      <c r="I24" s="25" t="s">
        <v>22</v>
      </c>
      <c r="J24" s="23" t="str">
        <f>IF('Rekapitulace stavby'!AN18="","",'Rekapitulace stavby'!AN18)</f>
        <v/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5" t="s">
        <v>28</v>
      </c>
      <c r="L26" s="29"/>
    </row>
    <row r="27" spans="2:12" s="7" customFormat="1" ht="16.5" customHeight="1">
      <c r="B27" s="85"/>
      <c r="E27" s="188" t="s">
        <v>0</v>
      </c>
      <c r="F27" s="188"/>
      <c r="G27" s="188"/>
      <c r="H27" s="188"/>
      <c r="L27" s="85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6" t="s">
        <v>29</v>
      </c>
      <c r="J30" s="62">
        <f>ROUND(J78,2)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31</v>
      </c>
      <c r="I32" s="32" t="s">
        <v>30</v>
      </c>
      <c r="J32" s="32" t="s">
        <v>32</v>
      </c>
      <c r="L32" s="29"/>
    </row>
    <row r="33" spans="2:12" s="1" customFormat="1" ht="14.45" customHeight="1">
      <c r="B33" s="29"/>
      <c r="D33" s="87" t="s">
        <v>33</v>
      </c>
      <c r="E33" s="25" t="s">
        <v>34</v>
      </c>
      <c r="F33" s="88">
        <f>ROUND((SUM(BE78:BE181)),2)</f>
        <v>0</v>
      </c>
      <c r="I33" s="89">
        <v>0.21</v>
      </c>
      <c r="J33" s="88">
        <f>ROUND(((SUM(BE78:BE181))*I33),2)</f>
        <v>0</v>
      </c>
      <c r="L33" s="29"/>
    </row>
    <row r="34" spans="2:12" s="1" customFormat="1" ht="14.45" customHeight="1">
      <c r="B34" s="29"/>
      <c r="E34" s="25" t="s">
        <v>35</v>
      </c>
      <c r="F34" s="88">
        <f>ROUND((SUM(BF78:BF181)),2)</f>
        <v>0</v>
      </c>
      <c r="I34" s="89">
        <v>0.15</v>
      </c>
      <c r="J34" s="88">
        <f>ROUND(((SUM(BF78:BF181))*I34),2)</f>
        <v>0</v>
      </c>
      <c r="L34" s="29"/>
    </row>
    <row r="35" spans="2:12" s="1" customFormat="1" ht="14.45" customHeight="1" hidden="1">
      <c r="B35" s="29"/>
      <c r="E35" s="25" t="s">
        <v>36</v>
      </c>
      <c r="F35" s="88">
        <f>ROUND((SUM(BG78:BG181)),2)</f>
        <v>0</v>
      </c>
      <c r="I35" s="89">
        <v>0.21</v>
      </c>
      <c r="J35" s="88">
        <f>0</f>
        <v>0</v>
      </c>
      <c r="L35" s="29"/>
    </row>
    <row r="36" spans="2:12" s="1" customFormat="1" ht="14.45" customHeight="1" hidden="1">
      <c r="B36" s="29"/>
      <c r="E36" s="25" t="s">
        <v>37</v>
      </c>
      <c r="F36" s="88">
        <f>ROUND((SUM(BH78:BH181)),2)</f>
        <v>0</v>
      </c>
      <c r="I36" s="89">
        <v>0.15</v>
      </c>
      <c r="J36" s="88">
        <f>0</f>
        <v>0</v>
      </c>
      <c r="L36" s="29"/>
    </row>
    <row r="37" spans="2:12" s="1" customFormat="1" ht="14.45" customHeight="1" hidden="1">
      <c r="B37" s="29"/>
      <c r="E37" s="25" t="s">
        <v>38</v>
      </c>
      <c r="F37" s="88">
        <f>ROUND((SUM(BI78:BI181)),2)</f>
        <v>0</v>
      </c>
      <c r="I37" s="89">
        <v>0</v>
      </c>
      <c r="J37" s="88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0"/>
      <c r="D39" s="91" t="s">
        <v>39</v>
      </c>
      <c r="E39" s="52"/>
      <c r="F39" s="52"/>
      <c r="G39" s="92" t="s">
        <v>40</v>
      </c>
      <c r="H39" s="93" t="s">
        <v>41</v>
      </c>
      <c r="I39" s="52"/>
      <c r="J39" s="94">
        <f>SUM(J30:J37)</f>
        <v>0</v>
      </c>
      <c r="K39" s="95"/>
      <c r="L39" s="29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29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29"/>
    </row>
    <row r="45" spans="2:12" s="1" customFormat="1" ht="24.95" customHeight="1">
      <c r="B45" s="29"/>
      <c r="C45" s="19" t="s">
        <v>90</v>
      </c>
      <c r="L45" s="29"/>
    </row>
    <row r="46" spans="2:12" s="1" customFormat="1" ht="6.95" customHeight="1">
      <c r="B46" s="29"/>
      <c r="L46" s="29"/>
    </row>
    <row r="47" spans="2:12" s="1" customFormat="1" ht="12" customHeight="1">
      <c r="B47" s="29"/>
      <c r="C47" s="25" t="s">
        <v>13</v>
      </c>
      <c r="L47" s="29"/>
    </row>
    <row r="48" spans="2:12" s="1" customFormat="1" ht="16.5" customHeight="1">
      <c r="B48" s="29"/>
      <c r="E48" s="219" t="str">
        <f>E7</f>
        <v>Haškova-park</v>
      </c>
      <c r="F48" s="220"/>
      <c r="G48" s="220"/>
      <c r="H48" s="220"/>
      <c r="L48" s="29"/>
    </row>
    <row r="49" spans="2:12" s="1" customFormat="1" ht="12" customHeight="1">
      <c r="B49" s="29"/>
      <c r="C49" s="25" t="s">
        <v>88</v>
      </c>
      <c r="L49" s="29"/>
    </row>
    <row r="50" spans="2:12" s="1" customFormat="1" ht="16.5" customHeight="1">
      <c r="B50" s="29"/>
      <c r="E50" s="210" t="str">
        <f>E9</f>
        <v>SO02 - Zpevněné plochy</v>
      </c>
      <c r="F50" s="218"/>
      <c r="G50" s="218"/>
      <c r="H50" s="218"/>
      <c r="L50" s="29"/>
    </row>
    <row r="51" spans="2:12" s="1" customFormat="1" ht="6.95" customHeight="1">
      <c r="B51" s="29"/>
      <c r="L51" s="29"/>
    </row>
    <row r="52" spans="2:12" s="1" customFormat="1" ht="12" customHeight="1">
      <c r="B52" s="29"/>
      <c r="C52" s="25" t="s">
        <v>17</v>
      </c>
      <c r="F52" s="23" t="str">
        <f>F12</f>
        <v>Žďár nad Sázavou</v>
      </c>
      <c r="I52" s="25" t="s">
        <v>19</v>
      </c>
      <c r="J52" s="49">
        <f>IF(J12="","",J12)</f>
        <v>45131</v>
      </c>
      <c r="L52" s="29"/>
    </row>
    <row r="53" spans="2:12" s="1" customFormat="1" ht="6.95" customHeight="1">
      <c r="B53" s="29"/>
      <c r="L53" s="29"/>
    </row>
    <row r="54" spans="2:12" s="1" customFormat="1" ht="10.35" customHeight="1">
      <c r="B54" s="29"/>
      <c r="L54" s="29"/>
    </row>
    <row r="55" spans="2:12" s="1" customFormat="1" ht="29.25" customHeight="1">
      <c r="B55" s="29"/>
      <c r="C55" s="96" t="s">
        <v>91</v>
      </c>
      <c r="D55" s="90"/>
      <c r="E55" s="90"/>
      <c r="F55" s="90"/>
      <c r="G55" s="90"/>
      <c r="H55" s="90"/>
      <c r="I55" s="90"/>
      <c r="J55" s="97" t="s">
        <v>92</v>
      </c>
      <c r="K55" s="90"/>
      <c r="L55" s="29"/>
    </row>
    <row r="56" spans="2:12" s="1" customFormat="1" ht="10.35" customHeight="1">
      <c r="B56" s="29"/>
      <c r="L56" s="29"/>
    </row>
    <row r="57" spans="2:47" s="1" customFormat="1" ht="22.9" customHeight="1">
      <c r="B57" s="29"/>
      <c r="C57" s="98" t="s">
        <v>93</v>
      </c>
      <c r="J57" s="62">
        <f>J78</f>
        <v>0</v>
      </c>
      <c r="L57" s="29"/>
      <c r="AU57" s="15" t="s">
        <v>94</v>
      </c>
    </row>
    <row r="58" spans="2:12" s="8" customFormat="1" ht="24.95" customHeight="1">
      <c r="B58" s="99"/>
      <c r="D58" s="100" t="s">
        <v>95</v>
      </c>
      <c r="E58" s="101"/>
      <c r="F58" s="101"/>
      <c r="G58" s="101"/>
      <c r="H58" s="101"/>
      <c r="I58" s="101"/>
      <c r="J58" s="102">
        <f>J79</f>
        <v>0</v>
      </c>
      <c r="L58" s="99"/>
    </row>
    <row r="59" spans="2:12" s="9" customFormat="1" ht="19.9" customHeight="1">
      <c r="B59" s="103"/>
      <c r="D59" s="104" t="s">
        <v>287</v>
      </c>
      <c r="E59" s="105"/>
      <c r="F59" s="105"/>
      <c r="G59" s="105"/>
      <c r="H59" s="105"/>
      <c r="I59" s="105"/>
      <c r="J59" s="106">
        <f>J80</f>
        <v>0</v>
      </c>
      <c r="L59" s="103"/>
    </row>
    <row r="60" spans="2:12" s="9" customFormat="1" ht="19.9" customHeight="1">
      <c r="B60" s="103"/>
      <c r="D60" s="104" t="s">
        <v>288</v>
      </c>
      <c r="E60" s="105"/>
      <c r="F60" s="105"/>
      <c r="G60" s="105"/>
      <c r="H60" s="105"/>
      <c r="I60" s="105"/>
      <c r="J60" s="106">
        <f>J88</f>
        <v>0</v>
      </c>
      <c r="L60" s="103"/>
    </row>
    <row r="61" spans="2:12" s="1" customFormat="1" ht="21.75" customHeight="1">
      <c r="B61" s="29"/>
      <c r="L61" s="29"/>
    </row>
    <row r="62" spans="2:12" s="1" customFormat="1" ht="6.95" customHeight="1"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29"/>
    </row>
    <row r="66" spans="2:12" s="1" customFormat="1" ht="6.95" customHeight="1">
      <c r="B66" s="43"/>
      <c r="C66" s="44"/>
      <c r="D66" s="44"/>
      <c r="E66" s="44"/>
      <c r="F66" s="44"/>
      <c r="G66" s="44"/>
      <c r="H66" s="44"/>
      <c r="I66" s="44"/>
      <c r="J66" s="44"/>
      <c r="K66" s="44"/>
      <c r="L66" s="29"/>
    </row>
    <row r="67" spans="2:12" s="1" customFormat="1" ht="24.95" customHeight="1">
      <c r="B67" s="29"/>
      <c r="C67" s="19" t="s">
        <v>97</v>
      </c>
      <c r="L67" s="29"/>
    </row>
    <row r="68" spans="2:12" s="1" customFormat="1" ht="6.95" customHeight="1">
      <c r="B68" s="29"/>
      <c r="L68" s="29"/>
    </row>
    <row r="69" spans="2:12" s="1" customFormat="1" ht="12" customHeight="1">
      <c r="B69" s="29"/>
      <c r="C69" s="25" t="s">
        <v>13</v>
      </c>
      <c r="L69" s="29"/>
    </row>
    <row r="70" spans="2:12" s="1" customFormat="1" ht="16.5" customHeight="1">
      <c r="B70" s="29"/>
      <c r="E70" s="219" t="str">
        <f>E7</f>
        <v>Haškova-park</v>
      </c>
      <c r="F70" s="220"/>
      <c r="G70" s="220"/>
      <c r="H70" s="220"/>
      <c r="L70" s="29"/>
    </row>
    <row r="71" spans="2:12" s="1" customFormat="1" ht="12" customHeight="1">
      <c r="B71" s="29"/>
      <c r="C71" s="25" t="s">
        <v>88</v>
      </c>
      <c r="L71" s="29"/>
    </row>
    <row r="72" spans="2:12" s="1" customFormat="1" ht="16.5" customHeight="1">
      <c r="B72" s="29"/>
      <c r="E72" s="210" t="str">
        <f>E9</f>
        <v>SO02 - Zpevněné plochy</v>
      </c>
      <c r="F72" s="218"/>
      <c r="G72" s="218"/>
      <c r="H72" s="218"/>
      <c r="L72" s="29"/>
    </row>
    <row r="73" spans="2:12" s="1" customFormat="1" ht="6.95" customHeight="1">
      <c r="B73" s="29"/>
      <c r="L73" s="29"/>
    </row>
    <row r="74" spans="2:12" s="1" customFormat="1" ht="12" customHeight="1">
      <c r="B74" s="29"/>
      <c r="C74" s="25" t="s">
        <v>17</v>
      </c>
      <c r="F74" s="23" t="str">
        <f>F12</f>
        <v>Žďár nad Sázavou</v>
      </c>
      <c r="I74" s="25" t="s">
        <v>19</v>
      </c>
      <c r="J74" s="49">
        <f>IF(J12="","",J12)</f>
        <v>45131</v>
      </c>
      <c r="L74" s="29"/>
    </row>
    <row r="75" spans="2:12" s="1" customFormat="1" ht="6.95" customHeight="1">
      <c r="B75" s="29"/>
      <c r="L75" s="29"/>
    </row>
    <row r="76" spans="2:12" s="1" customFormat="1" ht="10.35" customHeight="1">
      <c r="B76" s="29"/>
      <c r="L76" s="29"/>
    </row>
    <row r="77" spans="2:20" s="10" customFormat="1" ht="29.25" customHeight="1">
      <c r="B77" s="108"/>
      <c r="C77" s="157" t="s">
        <v>98</v>
      </c>
      <c r="D77" s="107" t="s">
        <v>53</v>
      </c>
      <c r="E77" s="107" t="s">
        <v>49</v>
      </c>
      <c r="F77" s="107" t="s">
        <v>50</v>
      </c>
      <c r="G77" s="107" t="s">
        <v>99</v>
      </c>
      <c r="H77" s="107" t="s">
        <v>100</v>
      </c>
      <c r="I77" s="107" t="s">
        <v>101</v>
      </c>
      <c r="J77" s="107" t="s">
        <v>92</v>
      </c>
      <c r="K77" s="179" t="s">
        <v>102</v>
      </c>
      <c r="L77" s="108"/>
      <c r="M77" s="54" t="s">
        <v>0</v>
      </c>
      <c r="N77" s="55" t="s">
        <v>33</v>
      </c>
      <c r="O77" s="55" t="s">
        <v>103</v>
      </c>
      <c r="P77" s="55" t="s">
        <v>104</v>
      </c>
      <c r="Q77" s="55" t="s">
        <v>105</v>
      </c>
      <c r="R77" s="55" t="s">
        <v>106</v>
      </c>
      <c r="S77" s="55" t="s">
        <v>107</v>
      </c>
      <c r="T77" s="56" t="s">
        <v>108</v>
      </c>
    </row>
    <row r="78" spans="2:63" s="1" customFormat="1" ht="22.9" customHeight="1">
      <c r="B78" s="29"/>
      <c r="C78" s="60" t="s">
        <v>109</v>
      </c>
      <c r="J78" s="180">
        <f>BK78</f>
        <v>0</v>
      </c>
      <c r="L78" s="29"/>
      <c r="M78" s="57"/>
      <c r="N78" s="50"/>
      <c r="O78" s="50"/>
      <c r="P78" s="109">
        <f>P79</f>
        <v>0</v>
      </c>
      <c r="Q78" s="50"/>
      <c r="R78" s="109">
        <f>R79</f>
        <v>118.39382099999997</v>
      </c>
      <c r="S78" s="50"/>
      <c r="T78" s="110">
        <f>T79</f>
        <v>0</v>
      </c>
      <c r="AT78" s="15" t="s">
        <v>67</v>
      </c>
      <c r="AU78" s="15" t="s">
        <v>94</v>
      </c>
      <c r="BK78" s="111">
        <f>BK79</f>
        <v>0</v>
      </c>
    </row>
    <row r="79" spans="2:63" s="11" customFormat="1" ht="25.9" customHeight="1">
      <c r="B79" s="112"/>
      <c r="D79" s="113" t="s">
        <v>67</v>
      </c>
      <c r="E79" s="158" t="s">
        <v>110</v>
      </c>
      <c r="F79" s="158" t="s">
        <v>110</v>
      </c>
      <c r="I79" s="114"/>
      <c r="J79" s="181">
        <f>BK79</f>
        <v>0</v>
      </c>
      <c r="L79" s="112"/>
      <c r="M79" s="115"/>
      <c r="P79" s="116">
        <f>P80+P88</f>
        <v>0</v>
      </c>
      <c r="R79" s="116">
        <f>R80+R88</f>
        <v>118.39382099999997</v>
      </c>
      <c r="T79" s="117">
        <f>T80+T88</f>
        <v>0</v>
      </c>
      <c r="AR79" s="113" t="s">
        <v>75</v>
      </c>
      <c r="AT79" s="118" t="s">
        <v>67</v>
      </c>
      <c r="AU79" s="118" t="s">
        <v>68</v>
      </c>
      <c r="AY79" s="113" t="s">
        <v>111</v>
      </c>
      <c r="BK79" s="119">
        <f>BK80+BK88</f>
        <v>0</v>
      </c>
    </row>
    <row r="80" spans="2:63" s="11" customFormat="1" ht="22.9" customHeight="1">
      <c r="B80" s="112"/>
      <c r="D80" s="113" t="s">
        <v>67</v>
      </c>
      <c r="E80" s="159" t="s">
        <v>75</v>
      </c>
      <c r="F80" s="159" t="s">
        <v>289</v>
      </c>
      <c r="I80" s="114"/>
      <c r="J80" s="182">
        <f>BK80</f>
        <v>0</v>
      </c>
      <c r="L80" s="112"/>
      <c r="M80" s="115"/>
      <c r="P80" s="116">
        <f>SUM(P81:P87)</f>
        <v>0</v>
      </c>
      <c r="R80" s="116">
        <f>SUM(R81:R87)</f>
        <v>0</v>
      </c>
      <c r="T80" s="117">
        <f>SUM(T81:T87)</f>
        <v>0</v>
      </c>
      <c r="AR80" s="113" t="s">
        <v>75</v>
      </c>
      <c r="AT80" s="118" t="s">
        <v>67</v>
      </c>
      <c r="AU80" s="118" t="s">
        <v>75</v>
      </c>
      <c r="AY80" s="113" t="s">
        <v>111</v>
      </c>
      <c r="BK80" s="119">
        <f>SUM(BK81:BK87)</f>
        <v>0</v>
      </c>
    </row>
    <row r="81" spans="2:65" s="1" customFormat="1" ht="16.5" customHeight="1">
      <c r="B81" s="29"/>
      <c r="C81" s="160" t="s">
        <v>75</v>
      </c>
      <c r="D81" s="160" t="s">
        <v>114</v>
      </c>
      <c r="E81" s="161" t="s">
        <v>290</v>
      </c>
      <c r="F81" s="162" t="s">
        <v>291</v>
      </c>
      <c r="G81" s="163" t="s">
        <v>292</v>
      </c>
      <c r="H81" s="164">
        <v>533.65</v>
      </c>
      <c r="I81" s="120"/>
      <c r="J81" s="183">
        <f>ROUND(I81*H81,2)</f>
        <v>0</v>
      </c>
      <c r="K81" s="162" t="s">
        <v>116</v>
      </c>
      <c r="L81" s="29"/>
      <c r="M81" s="121" t="s">
        <v>0</v>
      </c>
      <c r="N81" s="122" t="s">
        <v>34</v>
      </c>
      <c r="P81" s="123">
        <f>O81*H81</f>
        <v>0</v>
      </c>
      <c r="Q81" s="123">
        <v>0</v>
      </c>
      <c r="R81" s="123">
        <f>Q81*H81</f>
        <v>0</v>
      </c>
      <c r="S81" s="123">
        <v>0</v>
      </c>
      <c r="T81" s="124">
        <f>S81*H81</f>
        <v>0</v>
      </c>
      <c r="AR81" s="125" t="s">
        <v>117</v>
      </c>
      <c r="AT81" s="125" t="s">
        <v>114</v>
      </c>
      <c r="AU81" s="125" t="s">
        <v>77</v>
      </c>
      <c r="AY81" s="15" t="s">
        <v>111</v>
      </c>
      <c r="BE81" s="126">
        <f>IF(N81="základní",J81,0)</f>
        <v>0</v>
      </c>
      <c r="BF81" s="126">
        <f>IF(N81="snížená",J81,0)</f>
        <v>0</v>
      </c>
      <c r="BG81" s="126">
        <f>IF(N81="zákl. přenesená",J81,0)</f>
        <v>0</v>
      </c>
      <c r="BH81" s="126">
        <f>IF(N81="sníž. přenesená",J81,0)</f>
        <v>0</v>
      </c>
      <c r="BI81" s="126">
        <f>IF(N81="nulová",J81,0)</f>
        <v>0</v>
      </c>
      <c r="BJ81" s="15" t="s">
        <v>75</v>
      </c>
      <c r="BK81" s="126">
        <f>ROUND(I81*H81,2)</f>
        <v>0</v>
      </c>
      <c r="BL81" s="15" t="s">
        <v>117</v>
      </c>
      <c r="BM81" s="125" t="s">
        <v>293</v>
      </c>
    </row>
    <row r="82" spans="2:47" s="1" customFormat="1" ht="12">
      <c r="B82" s="29"/>
      <c r="D82" s="165" t="s">
        <v>119</v>
      </c>
      <c r="F82" s="166" t="s">
        <v>294</v>
      </c>
      <c r="I82" s="127"/>
      <c r="L82" s="29"/>
      <c r="M82" s="128"/>
      <c r="T82" s="51"/>
      <c r="AT82" s="15" t="s">
        <v>119</v>
      </c>
      <c r="AU82" s="15" t="s">
        <v>77</v>
      </c>
    </row>
    <row r="83" spans="2:47" s="1" customFormat="1" ht="12">
      <c r="B83" s="29"/>
      <c r="D83" s="167" t="s">
        <v>120</v>
      </c>
      <c r="F83" s="168" t="s">
        <v>295</v>
      </c>
      <c r="I83" s="127"/>
      <c r="L83" s="29"/>
      <c r="M83" s="128"/>
      <c r="T83" s="51"/>
      <c r="AT83" s="15" t="s">
        <v>120</v>
      </c>
      <c r="AU83" s="15" t="s">
        <v>77</v>
      </c>
    </row>
    <row r="84" spans="2:51" s="13" customFormat="1" ht="12">
      <c r="B84" s="138"/>
      <c r="D84" s="165" t="s">
        <v>121</v>
      </c>
      <c r="E84" s="139" t="s">
        <v>0</v>
      </c>
      <c r="F84" s="176" t="s">
        <v>296</v>
      </c>
      <c r="H84" s="139" t="s">
        <v>0</v>
      </c>
      <c r="I84" s="140"/>
      <c r="L84" s="138"/>
      <c r="M84" s="141"/>
      <c r="T84" s="142"/>
      <c r="AT84" s="139" t="s">
        <v>121</v>
      </c>
      <c r="AU84" s="139" t="s">
        <v>77</v>
      </c>
      <c r="AV84" s="13" t="s">
        <v>75</v>
      </c>
      <c r="AW84" s="13" t="s">
        <v>26</v>
      </c>
      <c r="AX84" s="13" t="s">
        <v>68</v>
      </c>
      <c r="AY84" s="139" t="s">
        <v>111</v>
      </c>
    </row>
    <row r="85" spans="2:51" s="12" customFormat="1" ht="12">
      <c r="B85" s="129"/>
      <c r="D85" s="165" t="s">
        <v>121</v>
      </c>
      <c r="E85" s="130" t="s">
        <v>0</v>
      </c>
      <c r="F85" s="169" t="s">
        <v>297</v>
      </c>
      <c r="H85" s="170">
        <v>476.25</v>
      </c>
      <c r="I85" s="131"/>
      <c r="L85" s="129"/>
      <c r="M85" s="132"/>
      <c r="T85" s="133"/>
      <c r="AT85" s="130" t="s">
        <v>121</v>
      </c>
      <c r="AU85" s="130" t="s">
        <v>77</v>
      </c>
      <c r="AV85" s="12" t="s">
        <v>77</v>
      </c>
      <c r="AW85" s="12" t="s">
        <v>26</v>
      </c>
      <c r="AX85" s="12" t="s">
        <v>68</v>
      </c>
      <c r="AY85" s="130" t="s">
        <v>111</v>
      </c>
    </row>
    <row r="86" spans="2:51" s="12" customFormat="1" ht="12">
      <c r="B86" s="129"/>
      <c r="D86" s="165" t="s">
        <v>121</v>
      </c>
      <c r="E86" s="130" t="s">
        <v>0</v>
      </c>
      <c r="F86" s="169" t="s">
        <v>298</v>
      </c>
      <c r="H86" s="170">
        <v>57.4</v>
      </c>
      <c r="I86" s="131"/>
      <c r="L86" s="129"/>
      <c r="M86" s="132"/>
      <c r="T86" s="133"/>
      <c r="AT86" s="130" t="s">
        <v>121</v>
      </c>
      <c r="AU86" s="130" t="s">
        <v>77</v>
      </c>
      <c r="AV86" s="12" t="s">
        <v>77</v>
      </c>
      <c r="AW86" s="12" t="s">
        <v>26</v>
      </c>
      <c r="AX86" s="12" t="s">
        <v>68</v>
      </c>
      <c r="AY86" s="130" t="s">
        <v>111</v>
      </c>
    </row>
    <row r="87" spans="2:51" s="14" customFormat="1" ht="12">
      <c r="B87" s="143"/>
      <c r="D87" s="165" t="s">
        <v>121</v>
      </c>
      <c r="E87" s="144" t="s">
        <v>0</v>
      </c>
      <c r="F87" s="177" t="s">
        <v>215</v>
      </c>
      <c r="H87" s="178">
        <v>533.65</v>
      </c>
      <c r="I87" s="145"/>
      <c r="L87" s="143"/>
      <c r="M87" s="146"/>
      <c r="T87" s="147"/>
      <c r="AT87" s="144" t="s">
        <v>121</v>
      </c>
      <c r="AU87" s="144" t="s">
        <v>77</v>
      </c>
      <c r="AV87" s="14" t="s">
        <v>216</v>
      </c>
      <c r="AW87" s="14" t="s">
        <v>26</v>
      </c>
      <c r="AX87" s="14" t="s">
        <v>75</v>
      </c>
      <c r="AY87" s="144" t="s">
        <v>111</v>
      </c>
    </row>
    <row r="88" spans="2:63" s="11" customFormat="1" ht="22.9" customHeight="1">
      <c r="B88" s="112"/>
      <c r="D88" s="113" t="s">
        <v>67</v>
      </c>
      <c r="E88" s="159" t="s">
        <v>113</v>
      </c>
      <c r="F88" s="159" t="s">
        <v>299</v>
      </c>
      <c r="I88" s="114"/>
      <c r="J88" s="182">
        <f>BK88</f>
        <v>0</v>
      </c>
      <c r="L88" s="112"/>
      <c r="M88" s="115"/>
      <c r="P88" s="116">
        <f>SUM(P89:P181)</f>
        <v>0</v>
      </c>
      <c r="R88" s="116">
        <f>SUM(R89:R181)</f>
        <v>118.39382099999997</v>
      </c>
      <c r="T88" s="117">
        <f>SUM(T89:T181)</f>
        <v>0</v>
      </c>
      <c r="AR88" s="113" t="s">
        <v>75</v>
      </c>
      <c r="AT88" s="118" t="s">
        <v>67</v>
      </c>
      <c r="AU88" s="118" t="s">
        <v>75</v>
      </c>
      <c r="AY88" s="113" t="s">
        <v>111</v>
      </c>
      <c r="BK88" s="119">
        <f>SUM(BK89:BK181)</f>
        <v>0</v>
      </c>
    </row>
    <row r="89" spans="2:65" s="1" customFormat="1" ht="16.5" customHeight="1">
      <c r="B89" s="29"/>
      <c r="C89" s="160" t="s">
        <v>77</v>
      </c>
      <c r="D89" s="160" t="s">
        <v>114</v>
      </c>
      <c r="E89" s="161" t="s">
        <v>300</v>
      </c>
      <c r="F89" s="162" t="s">
        <v>301</v>
      </c>
      <c r="G89" s="163" t="s">
        <v>292</v>
      </c>
      <c r="H89" s="164">
        <v>24</v>
      </c>
      <c r="I89" s="120"/>
      <c r="J89" s="183">
        <f>ROUND(I89*H89,2)</f>
        <v>0</v>
      </c>
      <c r="K89" s="162" t="s">
        <v>123</v>
      </c>
      <c r="L89" s="29"/>
      <c r="M89" s="121" t="s">
        <v>0</v>
      </c>
      <c r="N89" s="122" t="s">
        <v>34</v>
      </c>
      <c r="P89" s="123">
        <f>O89*H89</f>
        <v>0</v>
      </c>
      <c r="Q89" s="123">
        <v>0</v>
      </c>
      <c r="R89" s="123">
        <f>Q89*H89</f>
        <v>0</v>
      </c>
      <c r="S89" s="123">
        <v>0</v>
      </c>
      <c r="T89" s="124">
        <f>S89*H89</f>
        <v>0</v>
      </c>
      <c r="AR89" s="125" t="s">
        <v>117</v>
      </c>
      <c r="AT89" s="125" t="s">
        <v>114</v>
      </c>
      <c r="AU89" s="125" t="s">
        <v>77</v>
      </c>
      <c r="AY89" s="15" t="s">
        <v>111</v>
      </c>
      <c r="BE89" s="126">
        <f>IF(N89="základní",J89,0)</f>
        <v>0</v>
      </c>
      <c r="BF89" s="126">
        <f>IF(N89="snížená",J89,0)</f>
        <v>0</v>
      </c>
      <c r="BG89" s="126">
        <f>IF(N89="zákl. přenesená",J89,0)</f>
        <v>0</v>
      </c>
      <c r="BH89" s="126">
        <f>IF(N89="sníž. přenesená",J89,0)</f>
        <v>0</v>
      </c>
      <c r="BI89" s="126">
        <f>IF(N89="nulová",J89,0)</f>
        <v>0</v>
      </c>
      <c r="BJ89" s="15" t="s">
        <v>75</v>
      </c>
      <c r="BK89" s="126">
        <f>ROUND(I89*H89,2)</f>
        <v>0</v>
      </c>
      <c r="BL89" s="15" t="s">
        <v>117</v>
      </c>
      <c r="BM89" s="125" t="s">
        <v>302</v>
      </c>
    </row>
    <row r="90" spans="2:47" s="1" customFormat="1" ht="12">
      <c r="B90" s="29"/>
      <c r="D90" s="165" t="s">
        <v>119</v>
      </c>
      <c r="F90" s="166" t="s">
        <v>303</v>
      </c>
      <c r="I90" s="127"/>
      <c r="L90" s="29"/>
      <c r="M90" s="128"/>
      <c r="T90" s="51"/>
      <c r="AT90" s="15" t="s">
        <v>119</v>
      </c>
      <c r="AU90" s="15" t="s">
        <v>77</v>
      </c>
    </row>
    <row r="91" spans="2:47" s="1" customFormat="1" ht="12">
      <c r="B91" s="29"/>
      <c r="D91" s="167" t="s">
        <v>120</v>
      </c>
      <c r="F91" s="168" t="s">
        <v>304</v>
      </c>
      <c r="I91" s="127"/>
      <c r="L91" s="29"/>
      <c r="M91" s="128"/>
      <c r="T91" s="51"/>
      <c r="AT91" s="15" t="s">
        <v>120</v>
      </c>
      <c r="AU91" s="15" t="s">
        <v>77</v>
      </c>
    </row>
    <row r="92" spans="2:51" s="12" customFormat="1" ht="12">
      <c r="B92" s="129"/>
      <c r="D92" s="165" t="s">
        <v>121</v>
      </c>
      <c r="E92" s="130" t="s">
        <v>0</v>
      </c>
      <c r="F92" s="169" t="s">
        <v>305</v>
      </c>
      <c r="H92" s="170">
        <v>24</v>
      </c>
      <c r="I92" s="131"/>
      <c r="L92" s="129"/>
      <c r="M92" s="132"/>
      <c r="T92" s="133"/>
      <c r="AT92" s="130" t="s">
        <v>121</v>
      </c>
      <c r="AU92" s="130" t="s">
        <v>77</v>
      </c>
      <c r="AV92" s="12" t="s">
        <v>77</v>
      </c>
      <c r="AW92" s="12" t="s">
        <v>26</v>
      </c>
      <c r="AX92" s="12" t="s">
        <v>75</v>
      </c>
      <c r="AY92" s="130" t="s">
        <v>111</v>
      </c>
    </row>
    <row r="93" spans="2:65" s="1" customFormat="1" ht="16.5" customHeight="1">
      <c r="B93" s="29"/>
      <c r="C93" s="160" t="s">
        <v>216</v>
      </c>
      <c r="D93" s="160" t="s">
        <v>114</v>
      </c>
      <c r="E93" s="161" t="s">
        <v>306</v>
      </c>
      <c r="F93" s="162" t="s">
        <v>307</v>
      </c>
      <c r="G93" s="163" t="s">
        <v>292</v>
      </c>
      <c r="H93" s="164">
        <v>57.4</v>
      </c>
      <c r="I93" s="120"/>
      <c r="J93" s="183">
        <f>ROUND(I93*H93,2)</f>
        <v>0</v>
      </c>
      <c r="K93" s="162" t="s">
        <v>123</v>
      </c>
      <c r="L93" s="29"/>
      <c r="M93" s="121" t="s">
        <v>0</v>
      </c>
      <c r="N93" s="122" t="s">
        <v>34</v>
      </c>
      <c r="P93" s="123">
        <f>O93*H93</f>
        <v>0</v>
      </c>
      <c r="Q93" s="123">
        <v>0</v>
      </c>
      <c r="R93" s="123">
        <f>Q93*H93</f>
        <v>0</v>
      </c>
      <c r="S93" s="123">
        <v>0</v>
      </c>
      <c r="T93" s="124">
        <f>S93*H93</f>
        <v>0</v>
      </c>
      <c r="AR93" s="125" t="s">
        <v>117</v>
      </c>
      <c r="AT93" s="125" t="s">
        <v>114</v>
      </c>
      <c r="AU93" s="125" t="s">
        <v>77</v>
      </c>
      <c r="AY93" s="15" t="s">
        <v>111</v>
      </c>
      <c r="BE93" s="126">
        <f>IF(N93="základní",J93,0)</f>
        <v>0</v>
      </c>
      <c r="BF93" s="126">
        <f>IF(N93="snížená",J93,0)</f>
        <v>0</v>
      </c>
      <c r="BG93" s="126">
        <f>IF(N93="zákl. přenesená",J93,0)</f>
        <v>0</v>
      </c>
      <c r="BH93" s="126">
        <f>IF(N93="sníž. přenesená",J93,0)</f>
        <v>0</v>
      </c>
      <c r="BI93" s="126">
        <f>IF(N93="nulová",J93,0)</f>
        <v>0</v>
      </c>
      <c r="BJ93" s="15" t="s">
        <v>75</v>
      </c>
      <c r="BK93" s="126">
        <f>ROUND(I93*H93,2)</f>
        <v>0</v>
      </c>
      <c r="BL93" s="15" t="s">
        <v>117</v>
      </c>
      <c r="BM93" s="125" t="s">
        <v>308</v>
      </c>
    </row>
    <row r="94" spans="2:47" s="1" customFormat="1" ht="12">
      <c r="B94" s="29"/>
      <c r="D94" s="165" t="s">
        <v>119</v>
      </c>
      <c r="F94" s="166" t="s">
        <v>309</v>
      </c>
      <c r="I94" s="127"/>
      <c r="L94" s="29"/>
      <c r="M94" s="128"/>
      <c r="T94" s="51"/>
      <c r="AT94" s="15" t="s">
        <v>119</v>
      </c>
      <c r="AU94" s="15" t="s">
        <v>77</v>
      </c>
    </row>
    <row r="95" spans="2:47" s="1" customFormat="1" ht="12">
      <c r="B95" s="29"/>
      <c r="D95" s="167" t="s">
        <v>120</v>
      </c>
      <c r="F95" s="168" t="s">
        <v>310</v>
      </c>
      <c r="I95" s="127"/>
      <c r="L95" s="29"/>
      <c r="M95" s="128"/>
      <c r="T95" s="51"/>
      <c r="AT95" s="15" t="s">
        <v>120</v>
      </c>
      <c r="AU95" s="15" t="s">
        <v>77</v>
      </c>
    </row>
    <row r="96" spans="2:51" s="12" customFormat="1" ht="12">
      <c r="B96" s="129"/>
      <c r="D96" s="165" t="s">
        <v>121</v>
      </c>
      <c r="E96" s="130" t="s">
        <v>0</v>
      </c>
      <c r="F96" s="169" t="s">
        <v>311</v>
      </c>
      <c r="H96" s="170">
        <v>57.4</v>
      </c>
      <c r="I96" s="131"/>
      <c r="L96" s="129"/>
      <c r="M96" s="132"/>
      <c r="T96" s="133"/>
      <c r="AT96" s="130" t="s">
        <v>121</v>
      </c>
      <c r="AU96" s="130" t="s">
        <v>77</v>
      </c>
      <c r="AV96" s="12" t="s">
        <v>77</v>
      </c>
      <c r="AW96" s="12" t="s">
        <v>26</v>
      </c>
      <c r="AX96" s="12" t="s">
        <v>75</v>
      </c>
      <c r="AY96" s="130" t="s">
        <v>111</v>
      </c>
    </row>
    <row r="97" spans="2:65" s="1" customFormat="1" ht="16.5" customHeight="1">
      <c r="B97" s="29"/>
      <c r="C97" s="160" t="s">
        <v>117</v>
      </c>
      <c r="D97" s="160" t="s">
        <v>114</v>
      </c>
      <c r="E97" s="161" t="s">
        <v>312</v>
      </c>
      <c r="F97" s="162" t="s">
        <v>313</v>
      </c>
      <c r="G97" s="163" t="s">
        <v>292</v>
      </c>
      <c r="H97" s="164">
        <v>452.25</v>
      </c>
      <c r="I97" s="120"/>
      <c r="J97" s="183">
        <f>ROUND(I97*H97,2)</f>
        <v>0</v>
      </c>
      <c r="K97" s="162" t="s">
        <v>123</v>
      </c>
      <c r="L97" s="29"/>
      <c r="M97" s="121" t="s">
        <v>0</v>
      </c>
      <c r="N97" s="122" t="s">
        <v>34</v>
      </c>
      <c r="P97" s="123">
        <f>O97*H97</f>
        <v>0</v>
      </c>
      <c r="Q97" s="123">
        <v>0</v>
      </c>
      <c r="R97" s="123">
        <f>Q97*H97</f>
        <v>0</v>
      </c>
      <c r="S97" s="123">
        <v>0</v>
      </c>
      <c r="T97" s="124">
        <f>S97*H97</f>
        <v>0</v>
      </c>
      <c r="AR97" s="125" t="s">
        <v>117</v>
      </c>
      <c r="AT97" s="125" t="s">
        <v>114</v>
      </c>
      <c r="AU97" s="125" t="s">
        <v>77</v>
      </c>
      <c r="AY97" s="15" t="s">
        <v>111</v>
      </c>
      <c r="BE97" s="126">
        <f>IF(N97="základní",J97,0)</f>
        <v>0</v>
      </c>
      <c r="BF97" s="126">
        <f>IF(N97="snížená",J97,0)</f>
        <v>0</v>
      </c>
      <c r="BG97" s="126">
        <f>IF(N97="zákl. přenesená",J97,0)</f>
        <v>0</v>
      </c>
      <c r="BH97" s="126">
        <f>IF(N97="sníž. přenesená",J97,0)</f>
        <v>0</v>
      </c>
      <c r="BI97" s="126">
        <f>IF(N97="nulová",J97,0)</f>
        <v>0</v>
      </c>
      <c r="BJ97" s="15" t="s">
        <v>75</v>
      </c>
      <c r="BK97" s="126">
        <f>ROUND(I97*H97,2)</f>
        <v>0</v>
      </c>
      <c r="BL97" s="15" t="s">
        <v>117</v>
      </c>
      <c r="BM97" s="125" t="s">
        <v>314</v>
      </c>
    </row>
    <row r="98" spans="2:47" s="1" customFormat="1" ht="12">
      <c r="B98" s="29"/>
      <c r="D98" s="165" t="s">
        <v>119</v>
      </c>
      <c r="F98" s="166" t="s">
        <v>315</v>
      </c>
      <c r="I98" s="127"/>
      <c r="L98" s="29"/>
      <c r="M98" s="128"/>
      <c r="T98" s="51"/>
      <c r="AT98" s="15" t="s">
        <v>119</v>
      </c>
      <c r="AU98" s="15" t="s">
        <v>77</v>
      </c>
    </row>
    <row r="99" spans="2:47" s="1" customFormat="1" ht="12">
      <c r="B99" s="29"/>
      <c r="D99" s="167" t="s">
        <v>120</v>
      </c>
      <c r="F99" s="168" t="s">
        <v>316</v>
      </c>
      <c r="I99" s="127"/>
      <c r="L99" s="29"/>
      <c r="M99" s="128"/>
      <c r="T99" s="51"/>
      <c r="AT99" s="15" t="s">
        <v>120</v>
      </c>
      <c r="AU99" s="15" t="s">
        <v>77</v>
      </c>
    </row>
    <row r="100" spans="2:51" s="12" customFormat="1" ht="12">
      <c r="B100" s="129"/>
      <c r="D100" s="165" t="s">
        <v>121</v>
      </c>
      <c r="E100" s="130" t="s">
        <v>0</v>
      </c>
      <c r="F100" s="169" t="s">
        <v>317</v>
      </c>
      <c r="H100" s="170">
        <v>452.25</v>
      </c>
      <c r="I100" s="131"/>
      <c r="L100" s="129"/>
      <c r="M100" s="132"/>
      <c r="T100" s="133"/>
      <c r="AT100" s="130" t="s">
        <v>121</v>
      </c>
      <c r="AU100" s="130" t="s">
        <v>77</v>
      </c>
      <c r="AV100" s="12" t="s">
        <v>77</v>
      </c>
      <c r="AW100" s="12" t="s">
        <v>26</v>
      </c>
      <c r="AX100" s="12" t="s">
        <v>75</v>
      </c>
      <c r="AY100" s="130" t="s">
        <v>111</v>
      </c>
    </row>
    <row r="101" spans="2:65" s="1" customFormat="1" ht="24.2" customHeight="1">
      <c r="B101" s="29"/>
      <c r="C101" s="160" t="s">
        <v>113</v>
      </c>
      <c r="D101" s="160" t="s">
        <v>114</v>
      </c>
      <c r="E101" s="161" t="s">
        <v>318</v>
      </c>
      <c r="F101" s="162" t="s">
        <v>319</v>
      </c>
      <c r="G101" s="163" t="s">
        <v>292</v>
      </c>
      <c r="H101" s="164">
        <v>476.2</v>
      </c>
      <c r="I101" s="120"/>
      <c r="J101" s="183">
        <f>ROUND(I101*H101,2)</f>
        <v>0</v>
      </c>
      <c r="K101" s="162" t="s">
        <v>139</v>
      </c>
      <c r="L101" s="29"/>
      <c r="M101" s="121" t="s">
        <v>0</v>
      </c>
      <c r="N101" s="122" t="s">
        <v>34</v>
      </c>
      <c r="P101" s="123">
        <f>O101*H101</f>
        <v>0</v>
      </c>
      <c r="Q101" s="123">
        <v>0.053</v>
      </c>
      <c r="R101" s="123">
        <f>Q101*H101</f>
        <v>25.238599999999998</v>
      </c>
      <c r="S101" s="123">
        <v>0</v>
      </c>
      <c r="T101" s="124">
        <f>S101*H101</f>
        <v>0</v>
      </c>
      <c r="AR101" s="125" t="s">
        <v>117</v>
      </c>
      <c r="AT101" s="125" t="s">
        <v>114</v>
      </c>
      <c r="AU101" s="125" t="s">
        <v>77</v>
      </c>
      <c r="AY101" s="15" t="s">
        <v>111</v>
      </c>
      <c r="BE101" s="126">
        <f>IF(N101="základní",J101,0)</f>
        <v>0</v>
      </c>
      <c r="BF101" s="126">
        <f>IF(N101="snížená",J101,0)</f>
        <v>0</v>
      </c>
      <c r="BG101" s="126">
        <f>IF(N101="zákl. přenesená",J101,0)</f>
        <v>0</v>
      </c>
      <c r="BH101" s="126">
        <f>IF(N101="sníž. přenesená",J101,0)</f>
        <v>0</v>
      </c>
      <c r="BI101" s="126">
        <f>IF(N101="nulová",J101,0)</f>
        <v>0</v>
      </c>
      <c r="BJ101" s="15" t="s">
        <v>75</v>
      </c>
      <c r="BK101" s="126">
        <f>ROUND(I101*H101,2)</f>
        <v>0</v>
      </c>
      <c r="BL101" s="15" t="s">
        <v>117</v>
      </c>
      <c r="BM101" s="125" t="s">
        <v>320</v>
      </c>
    </row>
    <row r="102" spans="2:47" s="1" customFormat="1" ht="19.5">
      <c r="B102" s="29"/>
      <c r="D102" s="165" t="s">
        <v>119</v>
      </c>
      <c r="F102" s="166" t="s">
        <v>321</v>
      </c>
      <c r="I102" s="127"/>
      <c r="L102" s="29"/>
      <c r="M102" s="128"/>
      <c r="T102" s="51"/>
      <c r="AT102" s="15" t="s">
        <v>119</v>
      </c>
      <c r="AU102" s="15" t="s">
        <v>77</v>
      </c>
    </row>
    <row r="103" spans="2:51" s="12" customFormat="1" ht="12">
      <c r="B103" s="129"/>
      <c r="D103" s="165" t="s">
        <v>121</v>
      </c>
      <c r="E103" s="130" t="s">
        <v>0</v>
      </c>
      <c r="F103" s="169" t="s">
        <v>322</v>
      </c>
      <c r="H103" s="170">
        <v>452.2</v>
      </c>
      <c r="I103" s="131"/>
      <c r="L103" s="129"/>
      <c r="M103" s="132"/>
      <c r="T103" s="133"/>
      <c r="AT103" s="130" t="s">
        <v>121</v>
      </c>
      <c r="AU103" s="130" t="s">
        <v>77</v>
      </c>
      <c r="AV103" s="12" t="s">
        <v>77</v>
      </c>
      <c r="AW103" s="12" t="s">
        <v>26</v>
      </c>
      <c r="AX103" s="12" t="s">
        <v>68</v>
      </c>
      <c r="AY103" s="130" t="s">
        <v>111</v>
      </c>
    </row>
    <row r="104" spans="2:51" s="12" customFormat="1" ht="12">
      <c r="B104" s="129"/>
      <c r="D104" s="165" t="s">
        <v>121</v>
      </c>
      <c r="E104" s="130" t="s">
        <v>0</v>
      </c>
      <c r="F104" s="169" t="s">
        <v>323</v>
      </c>
      <c r="H104" s="170">
        <v>24</v>
      </c>
      <c r="I104" s="131"/>
      <c r="L104" s="129"/>
      <c r="M104" s="132"/>
      <c r="T104" s="133"/>
      <c r="AT104" s="130" t="s">
        <v>121</v>
      </c>
      <c r="AU104" s="130" t="s">
        <v>77</v>
      </c>
      <c r="AV104" s="12" t="s">
        <v>77</v>
      </c>
      <c r="AW104" s="12" t="s">
        <v>26</v>
      </c>
      <c r="AX104" s="12" t="s">
        <v>68</v>
      </c>
      <c r="AY104" s="130" t="s">
        <v>111</v>
      </c>
    </row>
    <row r="105" spans="2:51" s="14" customFormat="1" ht="12">
      <c r="B105" s="143"/>
      <c r="D105" s="165" t="s">
        <v>121</v>
      </c>
      <c r="E105" s="144" t="s">
        <v>0</v>
      </c>
      <c r="F105" s="177" t="s">
        <v>215</v>
      </c>
      <c r="H105" s="178">
        <v>476.2</v>
      </c>
      <c r="I105" s="145"/>
      <c r="L105" s="143"/>
      <c r="M105" s="146"/>
      <c r="T105" s="147"/>
      <c r="AT105" s="144" t="s">
        <v>121</v>
      </c>
      <c r="AU105" s="144" t="s">
        <v>77</v>
      </c>
      <c r="AV105" s="14" t="s">
        <v>216</v>
      </c>
      <c r="AW105" s="14" t="s">
        <v>26</v>
      </c>
      <c r="AX105" s="14" t="s">
        <v>75</v>
      </c>
      <c r="AY105" s="144" t="s">
        <v>111</v>
      </c>
    </row>
    <row r="106" spans="2:65" s="1" customFormat="1" ht="33" customHeight="1">
      <c r="B106" s="29"/>
      <c r="C106" s="160" t="s">
        <v>122</v>
      </c>
      <c r="D106" s="160" t="s">
        <v>114</v>
      </c>
      <c r="E106" s="161" t="s">
        <v>324</v>
      </c>
      <c r="F106" s="162" t="s">
        <v>325</v>
      </c>
      <c r="G106" s="163" t="s">
        <v>292</v>
      </c>
      <c r="H106" s="164">
        <v>476.25</v>
      </c>
      <c r="I106" s="120"/>
      <c r="J106" s="183">
        <f>ROUND(I106*H106,2)</f>
        <v>0</v>
      </c>
      <c r="K106" s="162" t="s">
        <v>139</v>
      </c>
      <c r="L106" s="29"/>
      <c r="M106" s="121" t="s">
        <v>0</v>
      </c>
      <c r="N106" s="122" t="s">
        <v>34</v>
      </c>
      <c r="P106" s="123">
        <f>O106*H106</f>
        <v>0</v>
      </c>
      <c r="Q106" s="123">
        <v>0</v>
      </c>
      <c r="R106" s="123">
        <f>Q106*H106</f>
        <v>0</v>
      </c>
      <c r="S106" s="123">
        <v>0</v>
      </c>
      <c r="T106" s="124">
        <f>S106*H106</f>
        <v>0</v>
      </c>
      <c r="AR106" s="125" t="s">
        <v>117</v>
      </c>
      <c r="AT106" s="125" t="s">
        <v>114</v>
      </c>
      <c r="AU106" s="125" t="s">
        <v>77</v>
      </c>
      <c r="AY106" s="15" t="s">
        <v>111</v>
      </c>
      <c r="BE106" s="126">
        <f>IF(N106="základní",J106,0)</f>
        <v>0</v>
      </c>
      <c r="BF106" s="126">
        <f>IF(N106="snížená",J106,0)</f>
        <v>0</v>
      </c>
      <c r="BG106" s="126">
        <f>IF(N106="zákl. přenesená",J106,0)</f>
        <v>0</v>
      </c>
      <c r="BH106" s="126">
        <f>IF(N106="sníž. přenesená",J106,0)</f>
        <v>0</v>
      </c>
      <c r="BI106" s="126">
        <f>IF(N106="nulová",J106,0)</f>
        <v>0</v>
      </c>
      <c r="BJ106" s="15" t="s">
        <v>75</v>
      </c>
      <c r="BK106" s="126">
        <f>ROUND(I106*H106,2)</f>
        <v>0</v>
      </c>
      <c r="BL106" s="15" t="s">
        <v>117</v>
      </c>
      <c r="BM106" s="125" t="s">
        <v>326</v>
      </c>
    </row>
    <row r="107" spans="2:47" s="1" customFormat="1" ht="19.5">
      <c r="B107" s="29"/>
      <c r="D107" s="165" t="s">
        <v>119</v>
      </c>
      <c r="F107" s="166" t="s">
        <v>325</v>
      </c>
      <c r="I107" s="127"/>
      <c r="L107" s="29"/>
      <c r="M107" s="128"/>
      <c r="T107" s="51"/>
      <c r="AT107" s="15" t="s">
        <v>119</v>
      </c>
      <c r="AU107" s="15" t="s">
        <v>77</v>
      </c>
    </row>
    <row r="108" spans="2:51" s="12" customFormat="1" ht="12">
      <c r="B108" s="129"/>
      <c r="D108" s="165" t="s">
        <v>121</v>
      </c>
      <c r="E108" s="130" t="s">
        <v>0</v>
      </c>
      <c r="F108" s="169" t="s">
        <v>327</v>
      </c>
      <c r="H108" s="170">
        <v>476.25</v>
      </c>
      <c r="I108" s="131"/>
      <c r="L108" s="129"/>
      <c r="M108" s="132"/>
      <c r="T108" s="133"/>
      <c r="AT108" s="130" t="s">
        <v>121</v>
      </c>
      <c r="AU108" s="130" t="s">
        <v>77</v>
      </c>
      <c r="AV108" s="12" t="s">
        <v>77</v>
      </c>
      <c r="AW108" s="12" t="s">
        <v>26</v>
      </c>
      <c r="AX108" s="12" t="s">
        <v>75</v>
      </c>
      <c r="AY108" s="130" t="s">
        <v>111</v>
      </c>
    </row>
    <row r="109" spans="2:65" s="1" customFormat="1" ht="16.5" customHeight="1">
      <c r="B109" s="29"/>
      <c r="C109" s="160" t="s">
        <v>125</v>
      </c>
      <c r="D109" s="160" t="s">
        <v>114</v>
      </c>
      <c r="E109" s="161" t="s">
        <v>328</v>
      </c>
      <c r="F109" s="162" t="s">
        <v>329</v>
      </c>
      <c r="G109" s="163" t="s">
        <v>292</v>
      </c>
      <c r="H109" s="164">
        <v>57.4</v>
      </c>
      <c r="I109" s="120"/>
      <c r="J109" s="183">
        <f>ROUND(I109*H109,2)</f>
        <v>0</v>
      </c>
      <c r="K109" s="162" t="s">
        <v>116</v>
      </c>
      <c r="L109" s="29"/>
      <c r="M109" s="121" t="s">
        <v>0</v>
      </c>
      <c r="N109" s="122" t="s">
        <v>34</v>
      </c>
      <c r="P109" s="123">
        <f>O109*H109</f>
        <v>0</v>
      </c>
      <c r="Q109" s="123">
        <v>0.1837</v>
      </c>
      <c r="R109" s="123">
        <f>Q109*H109</f>
        <v>10.54438</v>
      </c>
      <c r="S109" s="123">
        <v>0</v>
      </c>
      <c r="T109" s="124">
        <f>S109*H109</f>
        <v>0</v>
      </c>
      <c r="AR109" s="125" t="s">
        <v>117</v>
      </c>
      <c r="AT109" s="125" t="s">
        <v>114</v>
      </c>
      <c r="AU109" s="125" t="s">
        <v>77</v>
      </c>
      <c r="AY109" s="15" t="s">
        <v>111</v>
      </c>
      <c r="BE109" s="126">
        <f>IF(N109="základní",J109,0)</f>
        <v>0</v>
      </c>
      <c r="BF109" s="126">
        <f>IF(N109="snížená",J109,0)</f>
        <v>0</v>
      </c>
      <c r="BG109" s="126">
        <f>IF(N109="zákl. přenesená",J109,0)</f>
        <v>0</v>
      </c>
      <c r="BH109" s="126">
        <f>IF(N109="sníž. přenesená",J109,0)</f>
        <v>0</v>
      </c>
      <c r="BI109" s="126">
        <f>IF(N109="nulová",J109,0)</f>
        <v>0</v>
      </c>
      <c r="BJ109" s="15" t="s">
        <v>75</v>
      </c>
      <c r="BK109" s="126">
        <f>ROUND(I109*H109,2)</f>
        <v>0</v>
      </c>
      <c r="BL109" s="15" t="s">
        <v>117</v>
      </c>
      <c r="BM109" s="125" t="s">
        <v>330</v>
      </c>
    </row>
    <row r="110" spans="2:47" s="1" customFormat="1" ht="19.5">
      <c r="B110" s="29"/>
      <c r="D110" s="165" t="s">
        <v>119</v>
      </c>
      <c r="F110" s="166" t="s">
        <v>331</v>
      </c>
      <c r="I110" s="127"/>
      <c r="L110" s="29"/>
      <c r="M110" s="128"/>
      <c r="T110" s="51"/>
      <c r="AT110" s="15" t="s">
        <v>119</v>
      </c>
      <c r="AU110" s="15" t="s">
        <v>77</v>
      </c>
    </row>
    <row r="111" spans="2:47" s="1" customFormat="1" ht="12">
      <c r="B111" s="29"/>
      <c r="D111" s="167" t="s">
        <v>120</v>
      </c>
      <c r="F111" s="168" t="s">
        <v>332</v>
      </c>
      <c r="I111" s="127"/>
      <c r="L111" s="29"/>
      <c r="M111" s="128"/>
      <c r="T111" s="51"/>
      <c r="AT111" s="15" t="s">
        <v>120</v>
      </c>
      <c r="AU111" s="15" t="s">
        <v>77</v>
      </c>
    </row>
    <row r="112" spans="2:51" s="13" customFormat="1" ht="12">
      <c r="B112" s="138"/>
      <c r="D112" s="165" t="s">
        <v>121</v>
      </c>
      <c r="E112" s="139" t="s">
        <v>0</v>
      </c>
      <c r="F112" s="176" t="s">
        <v>333</v>
      </c>
      <c r="H112" s="139" t="s">
        <v>0</v>
      </c>
      <c r="I112" s="140"/>
      <c r="L112" s="138"/>
      <c r="M112" s="141"/>
      <c r="T112" s="142"/>
      <c r="AT112" s="139" t="s">
        <v>121</v>
      </c>
      <c r="AU112" s="139" t="s">
        <v>77</v>
      </c>
      <c r="AV112" s="13" t="s">
        <v>75</v>
      </c>
      <c r="AW112" s="13" t="s">
        <v>26</v>
      </c>
      <c r="AX112" s="13" t="s">
        <v>68</v>
      </c>
      <c r="AY112" s="139" t="s">
        <v>111</v>
      </c>
    </row>
    <row r="113" spans="2:51" s="13" customFormat="1" ht="12">
      <c r="B113" s="138"/>
      <c r="D113" s="165" t="s">
        <v>121</v>
      </c>
      <c r="E113" s="139" t="s">
        <v>0</v>
      </c>
      <c r="F113" s="176" t="s">
        <v>334</v>
      </c>
      <c r="H113" s="139" t="s">
        <v>0</v>
      </c>
      <c r="I113" s="140"/>
      <c r="L113" s="138"/>
      <c r="M113" s="141"/>
      <c r="T113" s="142"/>
      <c r="AT113" s="139" t="s">
        <v>121</v>
      </c>
      <c r="AU113" s="139" t="s">
        <v>77</v>
      </c>
      <c r="AV113" s="13" t="s">
        <v>75</v>
      </c>
      <c r="AW113" s="13" t="s">
        <v>26</v>
      </c>
      <c r="AX113" s="13" t="s">
        <v>68</v>
      </c>
      <c r="AY113" s="139" t="s">
        <v>111</v>
      </c>
    </row>
    <row r="114" spans="2:51" s="13" customFormat="1" ht="12">
      <c r="B114" s="138"/>
      <c r="D114" s="165" t="s">
        <v>121</v>
      </c>
      <c r="E114" s="139" t="s">
        <v>0</v>
      </c>
      <c r="F114" s="176" t="s">
        <v>335</v>
      </c>
      <c r="H114" s="139" t="s">
        <v>0</v>
      </c>
      <c r="I114" s="140"/>
      <c r="L114" s="138"/>
      <c r="M114" s="141"/>
      <c r="T114" s="142"/>
      <c r="AT114" s="139" t="s">
        <v>121</v>
      </c>
      <c r="AU114" s="139" t="s">
        <v>77</v>
      </c>
      <c r="AV114" s="13" t="s">
        <v>75</v>
      </c>
      <c r="AW114" s="13" t="s">
        <v>26</v>
      </c>
      <c r="AX114" s="13" t="s">
        <v>68</v>
      </c>
      <c r="AY114" s="139" t="s">
        <v>111</v>
      </c>
    </row>
    <row r="115" spans="2:51" s="12" customFormat="1" ht="12">
      <c r="B115" s="129"/>
      <c r="D115" s="165" t="s">
        <v>121</v>
      </c>
      <c r="E115" s="130" t="s">
        <v>0</v>
      </c>
      <c r="F115" s="169" t="s">
        <v>336</v>
      </c>
      <c r="H115" s="170">
        <v>57.4</v>
      </c>
      <c r="I115" s="131"/>
      <c r="L115" s="129"/>
      <c r="M115" s="132"/>
      <c r="T115" s="133"/>
      <c r="AT115" s="130" t="s">
        <v>121</v>
      </c>
      <c r="AU115" s="130" t="s">
        <v>77</v>
      </c>
      <c r="AV115" s="12" t="s">
        <v>77</v>
      </c>
      <c r="AW115" s="12" t="s">
        <v>26</v>
      </c>
      <c r="AX115" s="12" t="s">
        <v>75</v>
      </c>
      <c r="AY115" s="130" t="s">
        <v>111</v>
      </c>
    </row>
    <row r="116" spans="2:65" s="1" customFormat="1" ht="16.5" customHeight="1">
      <c r="B116" s="29"/>
      <c r="C116" s="171" t="s">
        <v>127</v>
      </c>
      <c r="D116" s="171" t="s">
        <v>135</v>
      </c>
      <c r="E116" s="172" t="s">
        <v>337</v>
      </c>
      <c r="F116" s="173" t="s">
        <v>338</v>
      </c>
      <c r="G116" s="174" t="s">
        <v>292</v>
      </c>
      <c r="H116" s="175">
        <v>57.4</v>
      </c>
      <c r="I116" s="134"/>
      <c r="J116" s="184">
        <f>ROUND(I116*H116,2)</f>
        <v>0</v>
      </c>
      <c r="K116" s="173" t="s">
        <v>116</v>
      </c>
      <c r="L116" s="135"/>
      <c r="M116" s="136" t="s">
        <v>0</v>
      </c>
      <c r="N116" s="137" t="s">
        <v>34</v>
      </c>
      <c r="P116" s="123">
        <f>O116*H116</f>
        <v>0</v>
      </c>
      <c r="Q116" s="123">
        <v>0.222</v>
      </c>
      <c r="R116" s="123">
        <f>Q116*H116</f>
        <v>12.742799999999999</v>
      </c>
      <c r="S116" s="123">
        <v>0</v>
      </c>
      <c r="T116" s="124">
        <f>S116*H116</f>
        <v>0</v>
      </c>
      <c r="AR116" s="125" t="s">
        <v>127</v>
      </c>
      <c r="AT116" s="125" t="s">
        <v>135</v>
      </c>
      <c r="AU116" s="125" t="s">
        <v>77</v>
      </c>
      <c r="AY116" s="15" t="s">
        <v>111</v>
      </c>
      <c r="BE116" s="126">
        <f>IF(N116="základní",J116,0)</f>
        <v>0</v>
      </c>
      <c r="BF116" s="126">
        <f>IF(N116="snížená",J116,0)</f>
        <v>0</v>
      </c>
      <c r="BG116" s="126">
        <f>IF(N116="zákl. přenesená",J116,0)</f>
        <v>0</v>
      </c>
      <c r="BH116" s="126">
        <f>IF(N116="sníž. přenesená",J116,0)</f>
        <v>0</v>
      </c>
      <c r="BI116" s="126">
        <f>IF(N116="nulová",J116,0)</f>
        <v>0</v>
      </c>
      <c r="BJ116" s="15" t="s">
        <v>75</v>
      </c>
      <c r="BK116" s="126">
        <f>ROUND(I116*H116,2)</f>
        <v>0</v>
      </c>
      <c r="BL116" s="15" t="s">
        <v>117</v>
      </c>
      <c r="BM116" s="125" t="s">
        <v>339</v>
      </c>
    </row>
    <row r="117" spans="2:47" s="1" customFormat="1" ht="12">
      <c r="B117" s="29"/>
      <c r="D117" s="165" t="s">
        <v>119</v>
      </c>
      <c r="F117" s="166" t="s">
        <v>338</v>
      </c>
      <c r="I117" s="127"/>
      <c r="L117" s="29"/>
      <c r="M117" s="128"/>
      <c r="T117" s="51"/>
      <c r="AT117" s="15" t="s">
        <v>119</v>
      </c>
      <c r="AU117" s="15" t="s">
        <v>77</v>
      </c>
    </row>
    <row r="118" spans="2:51" s="13" customFormat="1" ht="12">
      <c r="B118" s="138"/>
      <c r="D118" s="165" t="s">
        <v>121</v>
      </c>
      <c r="E118" s="139" t="s">
        <v>0</v>
      </c>
      <c r="F118" s="176" t="s">
        <v>340</v>
      </c>
      <c r="H118" s="139" t="s">
        <v>0</v>
      </c>
      <c r="I118" s="140"/>
      <c r="L118" s="138"/>
      <c r="M118" s="141"/>
      <c r="T118" s="142"/>
      <c r="AT118" s="139" t="s">
        <v>121</v>
      </c>
      <c r="AU118" s="139" t="s">
        <v>77</v>
      </c>
      <c r="AV118" s="13" t="s">
        <v>75</v>
      </c>
      <c r="AW118" s="13" t="s">
        <v>26</v>
      </c>
      <c r="AX118" s="13" t="s">
        <v>68</v>
      </c>
      <c r="AY118" s="139" t="s">
        <v>111</v>
      </c>
    </row>
    <row r="119" spans="2:51" s="12" customFormat="1" ht="12">
      <c r="B119" s="129"/>
      <c r="D119" s="165" t="s">
        <v>121</v>
      </c>
      <c r="E119" s="130" t="s">
        <v>0</v>
      </c>
      <c r="F119" s="169" t="s">
        <v>336</v>
      </c>
      <c r="H119" s="170">
        <v>57.4</v>
      </c>
      <c r="I119" s="131"/>
      <c r="L119" s="129"/>
      <c r="M119" s="132"/>
      <c r="T119" s="133"/>
      <c r="AT119" s="130" t="s">
        <v>121</v>
      </c>
      <c r="AU119" s="130" t="s">
        <v>77</v>
      </c>
      <c r="AV119" s="12" t="s">
        <v>77</v>
      </c>
      <c r="AW119" s="12" t="s">
        <v>26</v>
      </c>
      <c r="AX119" s="12" t="s">
        <v>75</v>
      </c>
      <c r="AY119" s="130" t="s">
        <v>111</v>
      </c>
    </row>
    <row r="120" spans="2:65" s="1" customFormat="1" ht="16.5" customHeight="1">
      <c r="B120" s="29"/>
      <c r="C120" s="160" t="s">
        <v>129</v>
      </c>
      <c r="D120" s="160" t="s">
        <v>114</v>
      </c>
      <c r="E120" s="161" t="s">
        <v>341</v>
      </c>
      <c r="F120" s="162" t="s">
        <v>342</v>
      </c>
      <c r="G120" s="163" t="s">
        <v>190</v>
      </c>
      <c r="H120" s="164">
        <v>4.64</v>
      </c>
      <c r="I120" s="120"/>
      <c r="J120" s="183">
        <f>ROUND(I120*H120,2)</f>
        <v>0</v>
      </c>
      <c r="K120" s="162" t="s">
        <v>123</v>
      </c>
      <c r="L120" s="29"/>
      <c r="M120" s="121" t="s">
        <v>0</v>
      </c>
      <c r="N120" s="122" t="s">
        <v>34</v>
      </c>
      <c r="P120" s="123">
        <f>O120*H120</f>
        <v>0</v>
      </c>
      <c r="Q120" s="123">
        <v>0</v>
      </c>
      <c r="R120" s="123">
        <f>Q120*H120</f>
        <v>0</v>
      </c>
      <c r="S120" s="123">
        <v>0</v>
      </c>
      <c r="T120" s="124">
        <f>S120*H120</f>
        <v>0</v>
      </c>
      <c r="AR120" s="125" t="s">
        <v>117</v>
      </c>
      <c r="AT120" s="125" t="s">
        <v>114</v>
      </c>
      <c r="AU120" s="125" t="s">
        <v>77</v>
      </c>
      <c r="AY120" s="15" t="s">
        <v>111</v>
      </c>
      <c r="BE120" s="126">
        <f>IF(N120="základní",J120,0)</f>
        <v>0</v>
      </c>
      <c r="BF120" s="126">
        <f>IF(N120="snížená",J120,0)</f>
        <v>0</v>
      </c>
      <c r="BG120" s="126">
        <f>IF(N120="zákl. přenesená",J120,0)</f>
        <v>0</v>
      </c>
      <c r="BH120" s="126">
        <f>IF(N120="sníž. přenesená",J120,0)</f>
        <v>0</v>
      </c>
      <c r="BI120" s="126">
        <f>IF(N120="nulová",J120,0)</f>
        <v>0</v>
      </c>
      <c r="BJ120" s="15" t="s">
        <v>75</v>
      </c>
      <c r="BK120" s="126">
        <f>ROUND(I120*H120,2)</f>
        <v>0</v>
      </c>
      <c r="BL120" s="15" t="s">
        <v>117</v>
      </c>
      <c r="BM120" s="125" t="s">
        <v>343</v>
      </c>
    </row>
    <row r="121" spans="2:47" s="1" customFormat="1" ht="19.5">
      <c r="B121" s="29"/>
      <c r="D121" s="165" t="s">
        <v>119</v>
      </c>
      <c r="F121" s="166" t="s">
        <v>344</v>
      </c>
      <c r="I121" s="127"/>
      <c r="L121" s="29"/>
      <c r="M121" s="128"/>
      <c r="T121" s="51"/>
      <c r="AT121" s="15" t="s">
        <v>119</v>
      </c>
      <c r="AU121" s="15" t="s">
        <v>77</v>
      </c>
    </row>
    <row r="122" spans="2:47" s="1" customFormat="1" ht="12">
      <c r="B122" s="29"/>
      <c r="D122" s="167" t="s">
        <v>120</v>
      </c>
      <c r="F122" s="168" t="s">
        <v>345</v>
      </c>
      <c r="I122" s="127"/>
      <c r="L122" s="29"/>
      <c r="M122" s="128"/>
      <c r="T122" s="51"/>
      <c r="AT122" s="15" t="s">
        <v>120</v>
      </c>
      <c r="AU122" s="15" t="s">
        <v>77</v>
      </c>
    </row>
    <row r="123" spans="2:51" s="12" customFormat="1" ht="12">
      <c r="B123" s="129"/>
      <c r="D123" s="165" t="s">
        <v>121</v>
      </c>
      <c r="E123" s="130" t="s">
        <v>0</v>
      </c>
      <c r="F123" s="169" t="s">
        <v>346</v>
      </c>
      <c r="H123" s="170">
        <v>4.64</v>
      </c>
      <c r="I123" s="131"/>
      <c r="L123" s="129"/>
      <c r="M123" s="132"/>
      <c r="T123" s="133"/>
      <c r="AT123" s="130" t="s">
        <v>121</v>
      </c>
      <c r="AU123" s="130" t="s">
        <v>77</v>
      </c>
      <c r="AV123" s="12" t="s">
        <v>77</v>
      </c>
      <c r="AW123" s="12" t="s">
        <v>26</v>
      </c>
      <c r="AX123" s="12" t="s">
        <v>75</v>
      </c>
      <c r="AY123" s="130" t="s">
        <v>111</v>
      </c>
    </row>
    <row r="124" spans="2:65" s="1" customFormat="1" ht="16.5" customHeight="1">
      <c r="B124" s="29"/>
      <c r="C124" s="160" t="s">
        <v>131</v>
      </c>
      <c r="D124" s="160" t="s">
        <v>114</v>
      </c>
      <c r="E124" s="161" t="s">
        <v>347</v>
      </c>
      <c r="F124" s="162" t="s">
        <v>348</v>
      </c>
      <c r="G124" s="163" t="s">
        <v>190</v>
      </c>
      <c r="H124" s="164">
        <v>17.4</v>
      </c>
      <c r="I124" s="120"/>
      <c r="J124" s="183">
        <f>ROUND(I124*H124,2)</f>
        <v>0</v>
      </c>
      <c r="K124" s="162" t="s">
        <v>205</v>
      </c>
      <c r="L124" s="29"/>
      <c r="M124" s="121" t="s">
        <v>0</v>
      </c>
      <c r="N124" s="122" t="s">
        <v>34</v>
      </c>
      <c r="P124" s="123">
        <f>O124*H124</f>
        <v>0</v>
      </c>
      <c r="Q124" s="123">
        <v>2.25634</v>
      </c>
      <c r="R124" s="123">
        <f>Q124*H124</f>
        <v>39.260315999999996</v>
      </c>
      <c r="S124" s="123">
        <v>0</v>
      </c>
      <c r="T124" s="124">
        <f>S124*H124</f>
        <v>0</v>
      </c>
      <c r="AR124" s="125" t="s">
        <v>117</v>
      </c>
      <c r="AT124" s="125" t="s">
        <v>114</v>
      </c>
      <c r="AU124" s="125" t="s">
        <v>77</v>
      </c>
      <c r="AY124" s="15" t="s">
        <v>111</v>
      </c>
      <c r="BE124" s="126">
        <f>IF(N124="základní",J124,0)</f>
        <v>0</v>
      </c>
      <c r="BF124" s="126">
        <f>IF(N124="snížená",J124,0)</f>
        <v>0</v>
      </c>
      <c r="BG124" s="126">
        <f>IF(N124="zákl. přenesená",J124,0)</f>
        <v>0</v>
      </c>
      <c r="BH124" s="126">
        <f>IF(N124="sníž. přenesená",J124,0)</f>
        <v>0</v>
      </c>
      <c r="BI124" s="126">
        <f>IF(N124="nulová",J124,0)</f>
        <v>0</v>
      </c>
      <c r="BJ124" s="15" t="s">
        <v>75</v>
      </c>
      <c r="BK124" s="126">
        <f>ROUND(I124*H124,2)</f>
        <v>0</v>
      </c>
      <c r="BL124" s="15" t="s">
        <v>117</v>
      </c>
      <c r="BM124" s="125" t="s">
        <v>349</v>
      </c>
    </row>
    <row r="125" spans="2:47" s="1" customFormat="1" ht="12">
      <c r="B125" s="29"/>
      <c r="D125" s="165" t="s">
        <v>119</v>
      </c>
      <c r="F125" s="166" t="s">
        <v>350</v>
      </c>
      <c r="I125" s="127"/>
      <c r="L125" s="29"/>
      <c r="M125" s="128"/>
      <c r="T125" s="51"/>
      <c r="AT125" s="15" t="s">
        <v>119</v>
      </c>
      <c r="AU125" s="15" t="s">
        <v>77</v>
      </c>
    </row>
    <row r="126" spans="2:47" s="1" customFormat="1" ht="12">
      <c r="B126" s="29"/>
      <c r="D126" s="167" t="s">
        <v>120</v>
      </c>
      <c r="F126" s="168" t="s">
        <v>351</v>
      </c>
      <c r="I126" s="127"/>
      <c r="L126" s="29"/>
      <c r="M126" s="128"/>
      <c r="T126" s="51"/>
      <c r="AT126" s="15" t="s">
        <v>120</v>
      </c>
      <c r="AU126" s="15" t="s">
        <v>77</v>
      </c>
    </row>
    <row r="127" spans="2:51" s="13" customFormat="1" ht="12">
      <c r="B127" s="138"/>
      <c r="D127" s="165" t="s">
        <v>121</v>
      </c>
      <c r="E127" s="139" t="s">
        <v>0</v>
      </c>
      <c r="F127" s="176" t="s">
        <v>352</v>
      </c>
      <c r="H127" s="139" t="s">
        <v>0</v>
      </c>
      <c r="I127" s="140"/>
      <c r="L127" s="138"/>
      <c r="M127" s="141"/>
      <c r="T127" s="142"/>
      <c r="AT127" s="139" t="s">
        <v>121</v>
      </c>
      <c r="AU127" s="139" t="s">
        <v>77</v>
      </c>
      <c r="AV127" s="13" t="s">
        <v>75</v>
      </c>
      <c r="AW127" s="13" t="s">
        <v>26</v>
      </c>
      <c r="AX127" s="13" t="s">
        <v>68</v>
      </c>
      <c r="AY127" s="139" t="s">
        <v>111</v>
      </c>
    </row>
    <row r="128" spans="2:51" s="12" customFormat="1" ht="12">
      <c r="B128" s="129"/>
      <c r="D128" s="165" t="s">
        <v>121</v>
      </c>
      <c r="E128" s="130" t="s">
        <v>0</v>
      </c>
      <c r="F128" s="169" t="s">
        <v>353</v>
      </c>
      <c r="H128" s="170">
        <v>17.4</v>
      </c>
      <c r="I128" s="131"/>
      <c r="L128" s="129"/>
      <c r="M128" s="132"/>
      <c r="T128" s="133"/>
      <c r="AT128" s="130" t="s">
        <v>121</v>
      </c>
      <c r="AU128" s="130" t="s">
        <v>77</v>
      </c>
      <c r="AV128" s="12" t="s">
        <v>77</v>
      </c>
      <c r="AW128" s="12" t="s">
        <v>26</v>
      </c>
      <c r="AX128" s="12" t="s">
        <v>75</v>
      </c>
      <c r="AY128" s="130" t="s">
        <v>111</v>
      </c>
    </row>
    <row r="129" spans="2:65" s="1" customFormat="1" ht="24.2" customHeight="1">
      <c r="B129" s="29"/>
      <c r="C129" s="160" t="s">
        <v>132</v>
      </c>
      <c r="D129" s="160" t="s">
        <v>114</v>
      </c>
      <c r="E129" s="161" t="s">
        <v>354</v>
      </c>
      <c r="F129" s="162" t="s">
        <v>355</v>
      </c>
      <c r="G129" s="163" t="s">
        <v>169</v>
      </c>
      <c r="H129" s="164">
        <v>580</v>
      </c>
      <c r="I129" s="120"/>
      <c r="J129" s="183">
        <f>ROUND(I129*H129,2)</f>
        <v>0</v>
      </c>
      <c r="K129" s="162" t="s">
        <v>139</v>
      </c>
      <c r="L129" s="29"/>
      <c r="M129" s="121" t="s">
        <v>0</v>
      </c>
      <c r="N129" s="122" t="s">
        <v>34</v>
      </c>
      <c r="P129" s="123">
        <f>O129*H129</f>
        <v>0</v>
      </c>
      <c r="Q129" s="123">
        <v>0</v>
      </c>
      <c r="R129" s="123">
        <f>Q129*H129</f>
        <v>0</v>
      </c>
      <c r="S129" s="123">
        <v>0</v>
      </c>
      <c r="T129" s="124">
        <f>S129*H129</f>
        <v>0</v>
      </c>
      <c r="AR129" s="125" t="s">
        <v>117</v>
      </c>
      <c r="AT129" s="125" t="s">
        <v>114</v>
      </c>
      <c r="AU129" s="125" t="s">
        <v>77</v>
      </c>
      <c r="AY129" s="15" t="s">
        <v>111</v>
      </c>
      <c r="BE129" s="126">
        <f>IF(N129="základní",J129,0)</f>
        <v>0</v>
      </c>
      <c r="BF129" s="126">
        <f>IF(N129="snížená",J129,0)</f>
        <v>0</v>
      </c>
      <c r="BG129" s="126">
        <f>IF(N129="zákl. přenesená",J129,0)</f>
        <v>0</v>
      </c>
      <c r="BH129" s="126">
        <f>IF(N129="sníž. přenesená",J129,0)</f>
        <v>0</v>
      </c>
      <c r="BI129" s="126">
        <f>IF(N129="nulová",J129,0)</f>
        <v>0</v>
      </c>
      <c r="BJ129" s="15" t="s">
        <v>75</v>
      </c>
      <c r="BK129" s="126">
        <f>ROUND(I129*H129,2)</f>
        <v>0</v>
      </c>
      <c r="BL129" s="15" t="s">
        <v>117</v>
      </c>
      <c r="BM129" s="125" t="s">
        <v>356</v>
      </c>
    </row>
    <row r="130" spans="2:47" s="1" customFormat="1" ht="19.5">
      <c r="B130" s="29"/>
      <c r="D130" s="165" t="s">
        <v>119</v>
      </c>
      <c r="F130" s="166" t="s">
        <v>357</v>
      </c>
      <c r="I130" s="127"/>
      <c r="L130" s="29"/>
      <c r="M130" s="128"/>
      <c r="T130" s="51"/>
      <c r="AT130" s="15" t="s">
        <v>119</v>
      </c>
      <c r="AU130" s="15" t="s">
        <v>77</v>
      </c>
    </row>
    <row r="131" spans="2:51" s="12" customFormat="1" ht="12">
      <c r="B131" s="129"/>
      <c r="D131" s="165" t="s">
        <v>121</v>
      </c>
      <c r="E131" s="130" t="s">
        <v>0</v>
      </c>
      <c r="F131" s="169" t="s">
        <v>358</v>
      </c>
      <c r="H131" s="170">
        <v>580</v>
      </c>
      <c r="I131" s="131"/>
      <c r="L131" s="129"/>
      <c r="M131" s="132"/>
      <c r="T131" s="133"/>
      <c r="AT131" s="130" t="s">
        <v>121</v>
      </c>
      <c r="AU131" s="130" t="s">
        <v>77</v>
      </c>
      <c r="AV131" s="12" t="s">
        <v>77</v>
      </c>
      <c r="AW131" s="12" t="s">
        <v>26</v>
      </c>
      <c r="AX131" s="12" t="s">
        <v>75</v>
      </c>
      <c r="AY131" s="130" t="s">
        <v>111</v>
      </c>
    </row>
    <row r="132" spans="2:65" s="1" customFormat="1" ht="24.2" customHeight="1">
      <c r="B132" s="29"/>
      <c r="C132" s="171" t="s">
        <v>133</v>
      </c>
      <c r="D132" s="171" t="s">
        <v>135</v>
      </c>
      <c r="E132" s="172" t="s">
        <v>359</v>
      </c>
      <c r="F132" s="173" t="s">
        <v>360</v>
      </c>
      <c r="G132" s="174" t="s">
        <v>169</v>
      </c>
      <c r="H132" s="175">
        <v>580</v>
      </c>
      <c r="I132" s="134"/>
      <c r="J132" s="184">
        <f>ROUND(I132*H132,2)</f>
        <v>0</v>
      </c>
      <c r="K132" s="173" t="s">
        <v>139</v>
      </c>
      <c r="L132" s="135"/>
      <c r="M132" s="136" t="s">
        <v>0</v>
      </c>
      <c r="N132" s="137" t="s">
        <v>34</v>
      </c>
      <c r="P132" s="123">
        <f>O132*H132</f>
        <v>0</v>
      </c>
      <c r="Q132" s="123">
        <v>0</v>
      </c>
      <c r="R132" s="123">
        <f>Q132*H132</f>
        <v>0</v>
      </c>
      <c r="S132" s="123">
        <v>0</v>
      </c>
      <c r="T132" s="124">
        <f>S132*H132</f>
        <v>0</v>
      </c>
      <c r="AR132" s="125" t="s">
        <v>127</v>
      </c>
      <c r="AT132" s="125" t="s">
        <v>135</v>
      </c>
      <c r="AU132" s="125" t="s">
        <v>77</v>
      </c>
      <c r="AY132" s="15" t="s">
        <v>111</v>
      </c>
      <c r="BE132" s="126">
        <f>IF(N132="základní",J132,0)</f>
        <v>0</v>
      </c>
      <c r="BF132" s="126">
        <f>IF(N132="snížená",J132,0)</f>
        <v>0</v>
      </c>
      <c r="BG132" s="126">
        <f>IF(N132="zákl. přenesená",J132,0)</f>
        <v>0</v>
      </c>
      <c r="BH132" s="126">
        <f>IF(N132="sníž. přenesená",J132,0)</f>
        <v>0</v>
      </c>
      <c r="BI132" s="126">
        <f>IF(N132="nulová",J132,0)</f>
        <v>0</v>
      </c>
      <c r="BJ132" s="15" t="s">
        <v>75</v>
      </c>
      <c r="BK132" s="126">
        <f>ROUND(I132*H132,2)</f>
        <v>0</v>
      </c>
      <c r="BL132" s="15" t="s">
        <v>117</v>
      </c>
      <c r="BM132" s="125" t="s">
        <v>361</v>
      </c>
    </row>
    <row r="133" spans="2:47" s="1" customFormat="1" ht="19.5">
      <c r="B133" s="29"/>
      <c r="D133" s="165" t="s">
        <v>119</v>
      </c>
      <c r="F133" s="166" t="s">
        <v>360</v>
      </c>
      <c r="I133" s="127"/>
      <c r="L133" s="29"/>
      <c r="M133" s="128"/>
      <c r="T133" s="51"/>
      <c r="AT133" s="15" t="s">
        <v>119</v>
      </c>
      <c r="AU133" s="15" t="s">
        <v>77</v>
      </c>
    </row>
    <row r="134" spans="2:51" s="12" customFormat="1" ht="12">
      <c r="B134" s="129"/>
      <c r="D134" s="165" t="s">
        <v>121</v>
      </c>
      <c r="E134" s="130" t="s">
        <v>0</v>
      </c>
      <c r="F134" s="169" t="s">
        <v>362</v>
      </c>
      <c r="H134" s="170">
        <v>580</v>
      </c>
      <c r="I134" s="131"/>
      <c r="L134" s="129"/>
      <c r="M134" s="132"/>
      <c r="T134" s="133"/>
      <c r="AT134" s="130" t="s">
        <v>121</v>
      </c>
      <c r="AU134" s="130" t="s">
        <v>77</v>
      </c>
      <c r="AV134" s="12" t="s">
        <v>77</v>
      </c>
      <c r="AW134" s="12" t="s">
        <v>26</v>
      </c>
      <c r="AX134" s="12" t="s">
        <v>75</v>
      </c>
      <c r="AY134" s="130" t="s">
        <v>111</v>
      </c>
    </row>
    <row r="135" spans="2:65" s="1" customFormat="1" ht="24.2" customHeight="1">
      <c r="B135" s="29"/>
      <c r="C135" s="171" t="s">
        <v>134</v>
      </c>
      <c r="D135" s="171" t="s">
        <v>135</v>
      </c>
      <c r="E135" s="172" t="s">
        <v>363</v>
      </c>
      <c r="F135" s="173" t="s">
        <v>364</v>
      </c>
      <c r="G135" s="174" t="s">
        <v>365</v>
      </c>
      <c r="H135" s="175">
        <v>580</v>
      </c>
      <c r="I135" s="134"/>
      <c r="J135" s="184">
        <f>ROUND(I135*H135,2)</f>
        <v>0</v>
      </c>
      <c r="K135" s="173" t="s">
        <v>139</v>
      </c>
      <c r="L135" s="135"/>
      <c r="M135" s="136" t="s">
        <v>0</v>
      </c>
      <c r="N135" s="137" t="s">
        <v>34</v>
      </c>
      <c r="P135" s="123">
        <f>O135*H135</f>
        <v>0</v>
      </c>
      <c r="Q135" s="123">
        <v>0</v>
      </c>
      <c r="R135" s="123">
        <f>Q135*H135</f>
        <v>0</v>
      </c>
      <c r="S135" s="123">
        <v>0</v>
      </c>
      <c r="T135" s="124">
        <f>S135*H135</f>
        <v>0</v>
      </c>
      <c r="AR135" s="125" t="s">
        <v>127</v>
      </c>
      <c r="AT135" s="125" t="s">
        <v>135</v>
      </c>
      <c r="AU135" s="125" t="s">
        <v>77</v>
      </c>
      <c r="AY135" s="15" t="s">
        <v>111</v>
      </c>
      <c r="BE135" s="126">
        <f>IF(N135="základní",J135,0)</f>
        <v>0</v>
      </c>
      <c r="BF135" s="126">
        <f>IF(N135="snížená",J135,0)</f>
        <v>0</v>
      </c>
      <c r="BG135" s="126">
        <f>IF(N135="zákl. přenesená",J135,0)</f>
        <v>0</v>
      </c>
      <c r="BH135" s="126">
        <f>IF(N135="sníž. přenesená",J135,0)</f>
        <v>0</v>
      </c>
      <c r="BI135" s="126">
        <f>IF(N135="nulová",J135,0)</f>
        <v>0</v>
      </c>
      <c r="BJ135" s="15" t="s">
        <v>75</v>
      </c>
      <c r="BK135" s="126">
        <f>ROUND(I135*H135,2)</f>
        <v>0</v>
      </c>
      <c r="BL135" s="15" t="s">
        <v>117</v>
      </c>
      <c r="BM135" s="125" t="s">
        <v>366</v>
      </c>
    </row>
    <row r="136" spans="2:47" s="1" customFormat="1" ht="19.5">
      <c r="B136" s="29"/>
      <c r="D136" s="165" t="s">
        <v>119</v>
      </c>
      <c r="F136" s="166" t="s">
        <v>364</v>
      </c>
      <c r="I136" s="127"/>
      <c r="L136" s="29"/>
      <c r="M136" s="128"/>
      <c r="T136" s="51"/>
      <c r="AT136" s="15" t="s">
        <v>119</v>
      </c>
      <c r="AU136" s="15" t="s">
        <v>77</v>
      </c>
    </row>
    <row r="137" spans="2:51" s="12" customFormat="1" ht="12">
      <c r="B137" s="129"/>
      <c r="D137" s="165" t="s">
        <v>121</v>
      </c>
      <c r="E137" s="130" t="s">
        <v>0</v>
      </c>
      <c r="F137" s="169" t="s">
        <v>367</v>
      </c>
      <c r="H137" s="170">
        <v>580</v>
      </c>
      <c r="I137" s="131"/>
      <c r="L137" s="129"/>
      <c r="M137" s="132"/>
      <c r="T137" s="133"/>
      <c r="AT137" s="130" t="s">
        <v>121</v>
      </c>
      <c r="AU137" s="130" t="s">
        <v>77</v>
      </c>
      <c r="AV137" s="12" t="s">
        <v>77</v>
      </c>
      <c r="AW137" s="12" t="s">
        <v>26</v>
      </c>
      <c r="AX137" s="12" t="s">
        <v>75</v>
      </c>
      <c r="AY137" s="130" t="s">
        <v>111</v>
      </c>
    </row>
    <row r="138" spans="2:65" s="1" customFormat="1" ht="16.5" customHeight="1">
      <c r="B138" s="29"/>
      <c r="C138" s="160">
        <v>14</v>
      </c>
      <c r="D138" s="160" t="s">
        <v>114</v>
      </c>
      <c r="E138" s="161" t="s">
        <v>368</v>
      </c>
      <c r="F138" s="162" t="s">
        <v>369</v>
      </c>
      <c r="G138" s="163" t="s">
        <v>190</v>
      </c>
      <c r="H138" s="164">
        <v>63</v>
      </c>
      <c r="I138" s="120"/>
      <c r="J138" s="183">
        <f>ROUND(I138*H138,2)</f>
        <v>0</v>
      </c>
      <c r="K138" s="162" t="s">
        <v>139</v>
      </c>
      <c r="L138" s="29"/>
      <c r="M138" s="121" t="s">
        <v>0</v>
      </c>
      <c r="N138" s="122" t="s">
        <v>34</v>
      </c>
      <c r="P138" s="123">
        <f>O138*H138</f>
        <v>0</v>
      </c>
      <c r="Q138" s="123">
        <v>0</v>
      </c>
      <c r="R138" s="123">
        <f>Q138*H138</f>
        <v>0</v>
      </c>
      <c r="S138" s="123">
        <v>0</v>
      </c>
      <c r="T138" s="124">
        <f>S138*H138</f>
        <v>0</v>
      </c>
      <c r="AR138" s="125" t="s">
        <v>117</v>
      </c>
      <c r="AT138" s="125" t="s">
        <v>114</v>
      </c>
      <c r="AU138" s="125" t="s">
        <v>77</v>
      </c>
      <c r="AY138" s="15" t="s">
        <v>111</v>
      </c>
      <c r="BE138" s="126">
        <f>IF(N138="základní",J138,0)</f>
        <v>0</v>
      </c>
      <c r="BF138" s="126">
        <f>IF(N138="snížená",J138,0)</f>
        <v>0</v>
      </c>
      <c r="BG138" s="126">
        <f>IF(N138="zákl. přenesená",J138,0)</f>
        <v>0</v>
      </c>
      <c r="BH138" s="126">
        <f>IF(N138="sníž. přenesená",J138,0)</f>
        <v>0</v>
      </c>
      <c r="BI138" s="126">
        <f>IF(N138="nulová",J138,0)</f>
        <v>0</v>
      </c>
      <c r="BJ138" s="15" t="s">
        <v>75</v>
      </c>
      <c r="BK138" s="126">
        <f>ROUND(I138*H138,2)</f>
        <v>0</v>
      </c>
      <c r="BL138" s="15" t="s">
        <v>117</v>
      </c>
      <c r="BM138" s="125" t="s">
        <v>370</v>
      </c>
    </row>
    <row r="139" spans="2:47" s="1" customFormat="1" ht="12">
      <c r="B139" s="29"/>
      <c r="D139" s="165" t="s">
        <v>119</v>
      </c>
      <c r="F139" s="166" t="s">
        <v>369</v>
      </c>
      <c r="I139" s="127"/>
      <c r="L139" s="29"/>
      <c r="M139" s="128"/>
      <c r="T139" s="51"/>
      <c r="AT139" s="15" t="s">
        <v>119</v>
      </c>
      <c r="AU139" s="15" t="s">
        <v>77</v>
      </c>
    </row>
    <row r="140" spans="2:51" s="12" customFormat="1" ht="12">
      <c r="B140" s="129"/>
      <c r="D140" s="165" t="s">
        <v>121</v>
      </c>
      <c r="E140" s="130" t="s">
        <v>0</v>
      </c>
      <c r="F140" s="169" t="s">
        <v>371</v>
      </c>
      <c r="H140" s="170">
        <v>63</v>
      </c>
      <c r="I140" s="131"/>
      <c r="L140" s="129"/>
      <c r="M140" s="132"/>
      <c r="T140" s="133"/>
      <c r="AT140" s="130" t="s">
        <v>121</v>
      </c>
      <c r="AU140" s="130" t="s">
        <v>77</v>
      </c>
      <c r="AV140" s="12" t="s">
        <v>77</v>
      </c>
      <c r="AW140" s="12" t="s">
        <v>26</v>
      </c>
      <c r="AX140" s="12" t="s">
        <v>75</v>
      </c>
      <c r="AY140" s="130" t="s">
        <v>111</v>
      </c>
    </row>
    <row r="141" spans="2:65" s="1" customFormat="1" ht="16.5" customHeight="1">
      <c r="B141" s="29"/>
      <c r="C141" s="171">
        <v>15</v>
      </c>
      <c r="D141" s="171" t="s">
        <v>135</v>
      </c>
      <c r="E141" s="172" t="s">
        <v>136</v>
      </c>
      <c r="F141" s="173" t="s">
        <v>137</v>
      </c>
      <c r="G141" s="174" t="s">
        <v>138</v>
      </c>
      <c r="H141" s="175">
        <v>76.5</v>
      </c>
      <c r="I141" s="134"/>
      <c r="J141" s="184">
        <f>ROUND(I141*H141,2)</f>
        <v>0</v>
      </c>
      <c r="K141" s="173" t="s">
        <v>139</v>
      </c>
      <c r="L141" s="135"/>
      <c r="M141" s="136" t="s">
        <v>0</v>
      </c>
      <c r="N141" s="137" t="s">
        <v>34</v>
      </c>
      <c r="P141" s="123">
        <f>O141*H141</f>
        <v>0</v>
      </c>
      <c r="Q141" s="123">
        <v>0</v>
      </c>
      <c r="R141" s="123">
        <f>Q141*H141</f>
        <v>0</v>
      </c>
      <c r="S141" s="123">
        <v>0</v>
      </c>
      <c r="T141" s="124">
        <f>S141*H141</f>
        <v>0</v>
      </c>
      <c r="AR141" s="125" t="s">
        <v>127</v>
      </c>
      <c r="AT141" s="125" t="s">
        <v>135</v>
      </c>
      <c r="AU141" s="125" t="s">
        <v>77</v>
      </c>
      <c r="AY141" s="15" t="s">
        <v>111</v>
      </c>
      <c r="BE141" s="126">
        <f>IF(N141="základní",J141,0)</f>
        <v>0</v>
      </c>
      <c r="BF141" s="126">
        <f>IF(N141="snížená",J141,0)</f>
        <v>0</v>
      </c>
      <c r="BG141" s="126">
        <f>IF(N141="zákl. přenesená",J141,0)</f>
        <v>0</v>
      </c>
      <c r="BH141" s="126">
        <f>IF(N141="sníž. přenesená",J141,0)</f>
        <v>0</v>
      </c>
      <c r="BI141" s="126">
        <f>IF(N141="nulová",J141,0)</f>
        <v>0</v>
      </c>
      <c r="BJ141" s="15" t="s">
        <v>75</v>
      </c>
      <c r="BK141" s="126">
        <f>ROUND(I141*H141,2)</f>
        <v>0</v>
      </c>
      <c r="BL141" s="15" t="s">
        <v>117</v>
      </c>
      <c r="BM141" s="125" t="s">
        <v>372</v>
      </c>
    </row>
    <row r="142" spans="2:47" s="1" customFormat="1" ht="12">
      <c r="B142" s="29"/>
      <c r="D142" s="165" t="s">
        <v>119</v>
      </c>
      <c r="F142" s="166" t="s">
        <v>137</v>
      </c>
      <c r="I142" s="127"/>
      <c r="L142" s="29"/>
      <c r="M142" s="128"/>
      <c r="T142" s="51"/>
      <c r="AT142" s="15" t="s">
        <v>119</v>
      </c>
      <c r="AU142" s="15" t="s">
        <v>77</v>
      </c>
    </row>
    <row r="143" spans="2:51" s="13" customFormat="1" ht="12">
      <c r="B143" s="138"/>
      <c r="D143" s="165" t="s">
        <v>121</v>
      </c>
      <c r="E143" s="139" t="s">
        <v>0</v>
      </c>
      <c r="F143" s="176" t="s">
        <v>373</v>
      </c>
      <c r="H143" s="139" t="s">
        <v>0</v>
      </c>
      <c r="I143" s="140"/>
      <c r="L143" s="138"/>
      <c r="M143" s="141"/>
      <c r="T143" s="142"/>
      <c r="AT143" s="139" t="s">
        <v>121</v>
      </c>
      <c r="AU143" s="139" t="s">
        <v>77</v>
      </c>
      <c r="AV143" s="13" t="s">
        <v>75</v>
      </c>
      <c r="AW143" s="13" t="s">
        <v>26</v>
      </c>
      <c r="AX143" s="13" t="s">
        <v>68</v>
      </c>
      <c r="AY143" s="139" t="s">
        <v>111</v>
      </c>
    </row>
    <row r="144" spans="2:51" s="12" customFormat="1" ht="12">
      <c r="B144" s="129"/>
      <c r="D144" s="165" t="s">
        <v>121</v>
      </c>
      <c r="E144" s="130" t="s">
        <v>0</v>
      </c>
      <c r="F144" s="169" t="s">
        <v>374</v>
      </c>
      <c r="H144" s="170">
        <v>76.5</v>
      </c>
      <c r="I144" s="131"/>
      <c r="L144" s="129"/>
      <c r="M144" s="132"/>
      <c r="T144" s="133"/>
      <c r="AT144" s="130" t="s">
        <v>121</v>
      </c>
      <c r="AU144" s="130" t="s">
        <v>77</v>
      </c>
      <c r="AV144" s="12" t="s">
        <v>77</v>
      </c>
      <c r="AW144" s="12" t="s">
        <v>26</v>
      </c>
      <c r="AX144" s="12" t="s">
        <v>75</v>
      </c>
      <c r="AY144" s="130" t="s">
        <v>111</v>
      </c>
    </row>
    <row r="145" spans="2:65" s="1" customFormat="1" ht="16.5" customHeight="1">
      <c r="B145" s="29"/>
      <c r="C145" s="171">
        <v>16</v>
      </c>
      <c r="D145" s="171" t="s">
        <v>135</v>
      </c>
      <c r="E145" s="172" t="s">
        <v>375</v>
      </c>
      <c r="F145" s="173" t="s">
        <v>376</v>
      </c>
      <c r="G145" s="174" t="s">
        <v>138</v>
      </c>
      <c r="H145" s="175">
        <v>30.6</v>
      </c>
      <c r="I145" s="134"/>
      <c r="J145" s="184">
        <f>ROUND(I145*H145,2)</f>
        <v>0</v>
      </c>
      <c r="K145" s="173" t="s">
        <v>123</v>
      </c>
      <c r="L145" s="135"/>
      <c r="M145" s="136" t="s">
        <v>0</v>
      </c>
      <c r="N145" s="137" t="s">
        <v>34</v>
      </c>
      <c r="P145" s="123">
        <f>O145*H145</f>
        <v>0</v>
      </c>
      <c r="Q145" s="123">
        <v>1</v>
      </c>
      <c r="R145" s="123">
        <f>Q145*H145</f>
        <v>30.6</v>
      </c>
      <c r="S145" s="123">
        <v>0</v>
      </c>
      <c r="T145" s="124">
        <f>S145*H145</f>
        <v>0</v>
      </c>
      <c r="AR145" s="125" t="s">
        <v>127</v>
      </c>
      <c r="AT145" s="125" t="s">
        <v>135</v>
      </c>
      <c r="AU145" s="125" t="s">
        <v>77</v>
      </c>
      <c r="AY145" s="15" t="s">
        <v>111</v>
      </c>
      <c r="BE145" s="126">
        <f>IF(N145="základní",J145,0)</f>
        <v>0</v>
      </c>
      <c r="BF145" s="126">
        <f>IF(N145="snížená",J145,0)</f>
        <v>0</v>
      </c>
      <c r="BG145" s="126">
        <f>IF(N145="zákl. přenesená",J145,0)</f>
        <v>0</v>
      </c>
      <c r="BH145" s="126">
        <f>IF(N145="sníž. přenesená",J145,0)</f>
        <v>0</v>
      </c>
      <c r="BI145" s="126">
        <f>IF(N145="nulová",J145,0)</f>
        <v>0</v>
      </c>
      <c r="BJ145" s="15" t="s">
        <v>75</v>
      </c>
      <c r="BK145" s="126">
        <f>ROUND(I145*H145,2)</f>
        <v>0</v>
      </c>
      <c r="BL145" s="15" t="s">
        <v>117</v>
      </c>
      <c r="BM145" s="125" t="s">
        <v>377</v>
      </c>
    </row>
    <row r="146" spans="2:47" s="1" customFormat="1" ht="12">
      <c r="B146" s="29"/>
      <c r="D146" s="165" t="s">
        <v>119</v>
      </c>
      <c r="F146" s="166" t="s">
        <v>376</v>
      </c>
      <c r="I146" s="127"/>
      <c r="L146" s="29"/>
      <c r="M146" s="128"/>
      <c r="T146" s="51"/>
      <c r="AT146" s="15" t="s">
        <v>119</v>
      </c>
      <c r="AU146" s="15" t="s">
        <v>77</v>
      </c>
    </row>
    <row r="147" spans="2:51" s="13" customFormat="1" ht="12">
      <c r="B147" s="138"/>
      <c r="D147" s="165" t="s">
        <v>121</v>
      </c>
      <c r="E147" s="139" t="s">
        <v>0</v>
      </c>
      <c r="F147" s="176" t="s">
        <v>378</v>
      </c>
      <c r="H147" s="139" t="s">
        <v>0</v>
      </c>
      <c r="I147" s="140"/>
      <c r="L147" s="138"/>
      <c r="M147" s="141"/>
      <c r="T147" s="142"/>
      <c r="AT147" s="139" t="s">
        <v>121</v>
      </c>
      <c r="AU147" s="139" t="s">
        <v>77</v>
      </c>
      <c r="AV147" s="13" t="s">
        <v>75</v>
      </c>
      <c r="AW147" s="13" t="s">
        <v>26</v>
      </c>
      <c r="AX147" s="13" t="s">
        <v>68</v>
      </c>
      <c r="AY147" s="139" t="s">
        <v>111</v>
      </c>
    </row>
    <row r="148" spans="2:51" s="12" customFormat="1" ht="12">
      <c r="B148" s="129"/>
      <c r="D148" s="165" t="s">
        <v>121</v>
      </c>
      <c r="E148" s="130" t="s">
        <v>0</v>
      </c>
      <c r="F148" s="169" t="s">
        <v>379</v>
      </c>
      <c r="H148" s="170">
        <v>30.6</v>
      </c>
      <c r="I148" s="131"/>
      <c r="L148" s="129"/>
      <c r="M148" s="132"/>
      <c r="T148" s="133"/>
      <c r="AT148" s="130" t="s">
        <v>121</v>
      </c>
      <c r="AU148" s="130" t="s">
        <v>77</v>
      </c>
      <c r="AV148" s="12" t="s">
        <v>77</v>
      </c>
      <c r="AW148" s="12" t="s">
        <v>26</v>
      </c>
      <c r="AX148" s="12" t="s">
        <v>75</v>
      </c>
      <c r="AY148" s="130" t="s">
        <v>111</v>
      </c>
    </row>
    <row r="149" spans="2:65" s="1" customFormat="1" ht="16.5" customHeight="1">
      <c r="B149" s="29"/>
      <c r="C149" s="160">
        <v>17</v>
      </c>
      <c r="D149" s="160" t="s">
        <v>114</v>
      </c>
      <c r="E149" s="161" t="s">
        <v>380</v>
      </c>
      <c r="F149" s="162" t="s">
        <v>381</v>
      </c>
      <c r="G149" s="163" t="s">
        <v>292</v>
      </c>
      <c r="H149" s="164">
        <v>300</v>
      </c>
      <c r="I149" s="120"/>
      <c r="J149" s="183">
        <f>ROUND(I149*H149,2)</f>
        <v>0</v>
      </c>
      <c r="K149" s="162" t="s">
        <v>139</v>
      </c>
      <c r="L149" s="29"/>
      <c r="M149" s="121" t="s">
        <v>0</v>
      </c>
      <c r="N149" s="122" t="s">
        <v>34</v>
      </c>
      <c r="P149" s="123">
        <f>O149*H149</f>
        <v>0</v>
      </c>
      <c r="Q149" s="123">
        <v>0</v>
      </c>
      <c r="R149" s="123">
        <f>Q149*H149</f>
        <v>0</v>
      </c>
      <c r="S149" s="123">
        <v>0</v>
      </c>
      <c r="T149" s="124">
        <f>S149*H149</f>
        <v>0</v>
      </c>
      <c r="AR149" s="125" t="s">
        <v>117</v>
      </c>
      <c r="AT149" s="125" t="s">
        <v>114</v>
      </c>
      <c r="AU149" s="125" t="s">
        <v>77</v>
      </c>
      <c r="AY149" s="15" t="s">
        <v>111</v>
      </c>
      <c r="BE149" s="126">
        <f>IF(N149="základní",J149,0)</f>
        <v>0</v>
      </c>
      <c r="BF149" s="126">
        <f>IF(N149="snížená",J149,0)</f>
        <v>0</v>
      </c>
      <c r="BG149" s="126">
        <f>IF(N149="zákl. přenesená",J149,0)</f>
        <v>0</v>
      </c>
      <c r="BH149" s="126">
        <f>IF(N149="sníž. přenesená",J149,0)</f>
        <v>0</v>
      </c>
      <c r="BI149" s="126">
        <f>IF(N149="nulová",J149,0)</f>
        <v>0</v>
      </c>
      <c r="BJ149" s="15" t="s">
        <v>75</v>
      </c>
      <c r="BK149" s="126">
        <f>ROUND(I149*H149,2)</f>
        <v>0</v>
      </c>
      <c r="BL149" s="15" t="s">
        <v>117</v>
      </c>
      <c r="BM149" s="125" t="s">
        <v>382</v>
      </c>
    </row>
    <row r="150" spans="2:47" s="1" customFormat="1" ht="12">
      <c r="B150" s="29"/>
      <c r="D150" s="165" t="s">
        <v>119</v>
      </c>
      <c r="F150" s="166" t="s">
        <v>383</v>
      </c>
      <c r="I150" s="127"/>
      <c r="L150" s="29"/>
      <c r="M150" s="128"/>
      <c r="T150" s="51"/>
      <c r="AT150" s="15" t="s">
        <v>119</v>
      </c>
      <c r="AU150" s="15" t="s">
        <v>77</v>
      </c>
    </row>
    <row r="151" spans="2:51" s="12" customFormat="1" ht="12">
      <c r="B151" s="129"/>
      <c r="D151" s="165" t="s">
        <v>121</v>
      </c>
      <c r="E151" s="130" t="s">
        <v>0</v>
      </c>
      <c r="F151" s="169" t="s">
        <v>384</v>
      </c>
      <c r="H151" s="170">
        <v>300</v>
      </c>
      <c r="I151" s="131"/>
      <c r="L151" s="129"/>
      <c r="M151" s="132"/>
      <c r="T151" s="133"/>
      <c r="AT151" s="130" t="s">
        <v>121</v>
      </c>
      <c r="AU151" s="130" t="s">
        <v>77</v>
      </c>
      <c r="AV151" s="12" t="s">
        <v>77</v>
      </c>
      <c r="AW151" s="12" t="s">
        <v>26</v>
      </c>
      <c r="AX151" s="12" t="s">
        <v>75</v>
      </c>
      <c r="AY151" s="130" t="s">
        <v>111</v>
      </c>
    </row>
    <row r="152" spans="2:51" s="13" customFormat="1" ht="12">
      <c r="B152" s="138"/>
      <c r="D152" s="165" t="s">
        <v>121</v>
      </c>
      <c r="E152" s="139" t="s">
        <v>0</v>
      </c>
      <c r="F152" s="176" t="s">
        <v>385</v>
      </c>
      <c r="H152" s="139" t="s">
        <v>0</v>
      </c>
      <c r="I152" s="140"/>
      <c r="L152" s="138"/>
      <c r="M152" s="141"/>
      <c r="T152" s="142"/>
      <c r="AT152" s="139" t="s">
        <v>121</v>
      </c>
      <c r="AU152" s="139" t="s">
        <v>77</v>
      </c>
      <c r="AV152" s="13" t="s">
        <v>75</v>
      </c>
      <c r="AW152" s="13" t="s">
        <v>26</v>
      </c>
      <c r="AX152" s="13" t="s">
        <v>68</v>
      </c>
      <c r="AY152" s="139" t="s">
        <v>111</v>
      </c>
    </row>
    <row r="153" spans="2:51" s="13" customFormat="1" ht="12">
      <c r="B153" s="138"/>
      <c r="D153" s="165" t="s">
        <v>121</v>
      </c>
      <c r="E153" s="139" t="s">
        <v>0</v>
      </c>
      <c r="F153" s="176" t="s">
        <v>386</v>
      </c>
      <c r="H153" s="139" t="s">
        <v>0</v>
      </c>
      <c r="I153" s="140"/>
      <c r="L153" s="138"/>
      <c r="M153" s="141"/>
      <c r="T153" s="142"/>
      <c r="AT153" s="139" t="s">
        <v>121</v>
      </c>
      <c r="AU153" s="139" t="s">
        <v>77</v>
      </c>
      <c r="AV153" s="13" t="s">
        <v>75</v>
      </c>
      <c r="AW153" s="13" t="s">
        <v>26</v>
      </c>
      <c r="AX153" s="13" t="s">
        <v>68</v>
      </c>
      <c r="AY153" s="139" t="s">
        <v>111</v>
      </c>
    </row>
    <row r="154" spans="2:51" s="13" customFormat="1" ht="12">
      <c r="B154" s="138"/>
      <c r="D154" s="165" t="s">
        <v>121</v>
      </c>
      <c r="E154" s="139" t="s">
        <v>0</v>
      </c>
      <c r="F154" s="176" t="s">
        <v>387</v>
      </c>
      <c r="H154" s="139" t="s">
        <v>0</v>
      </c>
      <c r="I154" s="140"/>
      <c r="L154" s="138"/>
      <c r="M154" s="141"/>
      <c r="T154" s="142"/>
      <c r="AT154" s="139" t="s">
        <v>121</v>
      </c>
      <c r="AU154" s="139" t="s">
        <v>77</v>
      </c>
      <c r="AV154" s="13" t="s">
        <v>75</v>
      </c>
      <c r="AW154" s="13" t="s">
        <v>26</v>
      </c>
      <c r="AX154" s="13" t="s">
        <v>68</v>
      </c>
      <c r="AY154" s="139" t="s">
        <v>111</v>
      </c>
    </row>
    <row r="155" spans="2:65" s="1" customFormat="1" ht="16.5" customHeight="1">
      <c r="B155" s="29"/>
      <c r="C155" s="160">
        <v>18</v>
      </c>
      <c r="D155" s="160" t="s">
        <v>114</v>
      </c>
      <c r="E155" s="161" t="s">
        <v>388</v>
      </c>
      <c r="F155" s="162" t="s">
        <v>389</v>
      </c>
      <c r="G155" s="163" t="s">
        <v>292</v>
      </c>
      <c r="H155" s="164">
        <v>300</v>
      </c>
      <c r="I155" s="120"/>
      <c r="J155" s="183">
        <f>ROUND(I155*H155,2)</f>
        <v>0</v>
      </c>
      <c r="K155" s="162" t="s">
        <v>123</v>
      </c>
      <c r="L155" s="29"/>
      <c r="M155" s="121" t="s">
        <v>0</v>
      </c>
      <c r="N155" s="122" t="s">
        <v>34</v>
      </c>
      <c r="P155" s="123">
        <f>O155*H155</f>
        <v>0</v>
      </c>
      <c r="Q155" s="123">
        <v>0</v>
      </c>
      <c r="R155" s="123">
        <f>Q155*H155</f>
        <v>0</v>
      </c>
      <c r="S155" s="123">
        <v>0</v>
      </c>
      <c r="T155" s="124">
        <f>S155*H155</f>
        <v>0</v>
      </c>
      <c r="AR155" s="125" t="s">
        <v>117</v>
      </c>
      <c r="AT155" s="125" t="s">
        <v>114</v>
      </c>
      <c r="AU155" s="125" t="s">
        <v>77</v>
      </c>
      <c r="AY155" s="15" t="s">
        <v>111</v>
      </c>
      <c r="BE155" s="126">
        <f>IF(N155="základní",J155,0)</f>
        <v>0</v>
      </c>
      <c r="BF155" s="126">
        <f>IF(N155="snížená",J155,0)</f>
        <v>0</v>
      </c>
      <c r="BG155" s="126">
        <f>IF(N155="zákl. přenesená",J155,0)</f>
        <v>0</v>
      </c>
      <c r="BH155" s="126">
        <f>IF(N155="sníž. přenesená",J155,0)</f>
        <v>0</v>
      </c>
      <c r="BI155" s="126">
        <f>IF(N155="nulová",J155,0)</f>
        <v>0</v>
      </c>
      <c r="BJ155" s="15" t="s">
        <v>75</v>
      </c>
      <c r="BK155" s="126">
        <f>ROUND(I155*H155,2)</f>
        <v>0</v>
      </c>
      <c r="BL155" s="15" t="s">
        <v>117</v>
      </c>
      <c r="BM155" s="125" t="s">
        <v>390</v>
      </c>
    </row>
    <row r="156" spans="2:47" s="1" customFormat="1" ht="12">
      <c r="B156" s="29"/>
      <c r="D156" s="165" t="s">
        <v>119</v>
      </c>
      <c r="F156" s="166" t="s">
        <v>391</v>
      </c>
      <c r="I156" s="127"/>
      <c r="L156" s="29"/>
      <c r="M156" s="128"/>
      <c r="T156" s="51"/>
      <c r="AT156" s="15" t="s">
        <v>119</v>
      </c>
      <c r="AU156" s="15" t="s">
        <v>77</v>
      </c>
    </row>
    <row r="157" spans="2:47" s="1" customFormat="1" ht="12">
      <c r="B157" s="29"/>
      <c r="D157" s="167" t="s">
        <v>120</v>
      </c>
      <c r="F157" s="168" t="s">
        <v>392</v>
      </c>
      <c r="I157" s="127"/>
      <c r="L157" s="29"/>
      <c r="M157" s="128"/>
      <c r="T157" s="51"/>
      <c r="AT157" s="15" t="s">
        <v>120</v>
      </c>
      <c r="AU157" s="15" t="s">
        <v>77</v>
      </c>
    </row>
    <row r="158" spans="2:51" s="12" customFormat="1" ht="12">
      <c r="B158" s="129"/>
      <c r="D158" s="165" t="s">
        <v>121</v>
      </c>
      <c r="E158" s="130" t="s">
        <v>0</v>
      </c>
      <c r="F158" s="169" t="s">
        <v>393</v>
      </c>
      <c r="H158" s="170">
        <v>300</v>
      </c>
      <c r="I158" s="131"/>
      <c r="L158" s="129"/>
      <c r="M158" s="132"/>
      <c r="T158" s="133"/>
      <c r="AT158" s="130" t="s">
        <v>121</v>
      </c>
      <c r="AU158" s="130" t="s">
        <v>77</v>
      </c>
      <c r="AV158" s="12" t="s">
        <v>77</v>
      </c>
      <c r="AW158" s="12" t="s">
        <v>26</v>
      </c>
      <c r="AX158" s="12" t="s">
        <v>75</v>
      </c>
      <c r="AY158" s="130" t="s">
        <v>111</v>
      </c>
    </row>
    <row r="159" spans="2:65" s="1" customFormat="1" ht="16.5" customHeight="1">
      <c r="B159" s="29"/>
      <c r="C159" s="160">
        <v>19</v>
      </c>
      <c r="D159" s="160" t="s">
        <v>114</v>
      </c>
      <c r="E159" s="161" t="s">
        <v>394</v>
      </c>
      <c r="F159" s="162" t="s">
        <v>395</v>
      </c>
      <c r="G159" s="163" t="s">
        <v>292</v>
      </c>
      <c r="H159" s="164">
        <v>300</v>
      </c>
      <c r="I159" s="120"/>
      <c r="J159" s="183">
        <f>ROUND(I159*H159,2)</f>
        <v>0</v>
      </c>
      <c r="K159" s="162" t="s">
        <v>116</v>
      </c>
      <c r="L159" s="29"/>
      <c r="M159" s="121" t="s">
        <v>0</v>
      </c>
      <c r="N159" s="122" t="s">
        <v>34</v>
      </c>
      <c r="P159" s="123">
        <f>O159*H159</f>
        <v>0</v>
      </c>
      <c r="Q159" s="123">
        <v>0</v>
      </c>
      <c r="R159" s="123">
        <f>Q159*H159</f>
        <v>0</v>
      </c>
      <c r="S159" s="123">
        <v>0</v>
      </c>
      <c r="T159" s="124">
        <f>S159*H159</f>
        <v>0</v>
      </c>
      <c r="AR159" s="125" t="s">
        <v>117</v>
      </c>
      <c r="AT159" s="125" t="s">
        <v>114</v>
      </c>
      <c r="AU159" s="125" t="s">
        <v>77</v>
      </c>
      <c r="AY159" s="15" t="s">
        <v>111</v>
      </c>
      <c r="BE159" s="126">
        <f>IF(N159="základní",J159,0)</f>
        <v>0</v>
      </c>
      <c r="BF159" s="126">
        <f>IF(N159="snížená",J159,0)</f>
        <v>0</v>
      </c>
      <c r="BG159" s="126">
        <f>IF(N159="zákl. přenesená",J159,0)</f>
        <v>0</v>
      </c>
      <c r="BH159" s="126">
        <f>IF(N159="sníž. přenesená",J159,0)</f>
        <v>0</v>
      </c>
      <c r="BI159" s="126">
        <f>IF(N159="nulová",J159,0)</f>
        <v>0</v>
      </c>
      <c r="BJ159" s="15" t="s">
        <v>75</v>
      </c>
      <c r="BK159" s="126">
        <f>ROUND(I159*H159,2)</f>
        <v>0</v>
      </c>
      <c r="BL159" s="15" t="s">
        <v>117</v>
      </c>
      <c r="BM159" s="125" t="s">
        <v>396</v>
      </c>
    </row>
    <row r="160" spans="2:47" s="1" customFormat="1" ht="12">
      <c r="B160" s="29"/>
      <c r="D160" s="165" t="s">
        <v>119</v>
      </c>
      <c r="F160" s="166" t="s">
        <v>397</v>
      </c>
      <c r="I160" s="127"/>
      <c r="L160" s="29"/>
      <c r="M160" s="128"/>
      <c r="T160" s="51"/>
      <c r="AT160" s="15" t="s">
        <v>119</v>
      </c>
      <c r="AU160" s="15" t="s">
        <v>77</v>
      </c>
    </row>
    <row r="161" spans="2:47" s="1" customFormat="1" ht="12">
      <c r="B161" s="29"/>
      <c r="D161" s="167" t="s">
        <v>120</v>
      </c>
      <c r="F161" s="168" t="s">
        <v>398</v>
      </c>
      <c r="I161" s="127"/>
      <c r="L161" s="29"/>
      <c r="M161" s="128"/>
      <c r="T161" s="51"/>
      <c r="AT161" s="15" t="s">
        <v>120</v>
      </c>
      <c r="AU161" s="15" t="s">
        <v>77</v>
      </c>
    </row>
    <row r="162" spans="2:51" s="12" customFormat="1" ht="12">
      <c r="B162" s="129"/>
      <c r="D162" s="165" t="s">
        <v>121</v>
      </c>
      <c r="E162" s="130" t="s">
        <v>0</v>
      </c>
      <c r="F162" s="169" t="s">
        <v>399</v>
      </c>
      <c r="H162" s="170">
        <v>300</v>
      </c>
      <c r="I162" s="131"/>
      <c r="L162" s="129"/>
      <c r="M162" s="132"/>
      <c r="T162" s="133"/>
      <c r="AT162" s="130" t="s">
        <v>121</v>
      </c>
      <c r="AU162" s="130" t="s">
        <v>77</v>
      </c>
      <c r="AV162" s="12" t="s">
        <v>77</v>
      </c>
      <c r="AW162" s="12" t="s">
        <v>26</v>
      </c>
      <c r="AX162" s="12" t="s">
        <v>75</v>
      </c>
      <c r="AY162" s="130" t="s">
        <v>111</v>
      </c>
    </row>
    <row r="163" spans="2:65" s="1" customFormat="1" ht="24.2" customHeight="1">
      <c r="B163" s="29"/>
      <c r="C163" s="171">
        <v>20</v>
      </c>
      <c r="D163" s="171" t="s">
        <v>135</v>
      </c>
      <c r="E163" s="172" t="s">
        <v>400</v>
      </c>
      <c r="F163" s="173" t="s">
        <v>401</v>
      </c>
      <c r="G163" s="174" t="s">
        <v>402</v>
      </c>
      <c r="H163" s="175">
        <v>7.725</v>
      </c>
      <c r="I163" s="134"/>
      <c r="J163" s="184">
        <f>ROUND(I163*H163,2)</f>
        <v>0</v>
      </c>
      <c r="K163" s="173" t="s">
        <v>139</v>
      </c>
      <c r="L163" s="135"/>
      <c r="M163" s="136" t="s">
        <v>0</v>
      </c>
      <c r="N163" s="137" t="s">
        <v>34</v>
      </c>
      <c r="P163" s="123">
        <f>O163*H163</f>
        <v>0</v>
      </c>
      <c r="Q163" s="123">
        <v>0.001</v>
      </c>
      <c r="R163" s="123">
        <f>Q163*H163</f>
        <v>0.007725</v>
      </c>
      <c r="S163" s="123">
        <v>0</v>
      </c>
      <c r="T163" s="124">
        <f>S163*H163</f>
        <v>0</v>
      </c>
      <c r="AR163" s="125" t="s">
        <v>127</v>
      </c>
      <c r="AT163" s="125" t="s">
        <v>135</v>
      </c>
      <c r="AU163" s="125" t="s">
        <v>77</v>
      </c>
      <c r="AY163" s="15" t="s">
        <v>111</v>
      </c>
      <c r="BE163" s="126">
        <f>IF(N163="základní",J163,0)</f>
        <v>0</v>
      </c>
      <c r="BF163" s="126">
        <f>IF(N163="snížená",J163,0)</f>
        <v>0</v>
      </c>
      <c r="BG163" s="126">
        <f>IF(N163="zákl. přenesená",J163,0)</f>
        <v>0</v>
      </c>
      <c r="BH163" s="126">
        <f>IF(N163="sníž. přenesená",J163,0)</f>
        <v>0</v>
      </c>
      <c r="BI163" s="126">
        <f>IF(N163="nulová",J163,0)</f>
        <v>0</v>
      </c>
      <c r="BJ163" s="15" t="s">
        <v>75</v>
      </c>
      <c r="BK163" s="126">
        <f>ROUND(I163*H163,2)</f>
        <v>0</v>
      </c>
      <c r="BL163" s="15" t="s">
        <v>117</v>
      </c>
      <c r="BM163" s="125" t="s">
        <v>403</v>
      </c>
    </row>
    <row r="164" spans="2:47" s="1" customFormat="1" ht="19.5">
      <c r="B164" s="29"/>
      <c r="D164" s="165" t="s">
        <v>119</v>
      </c>
      <c r="F164" s="166" t="s">
        <v>401</v>
      </c>
      <c r="I164" s="127"/>
      <c r="L164" s="29"/>
      <c r="M164" s="128"/>
      <c r="T164" s="51"/>
      <c r="AT164" s="15" t="s">
        <v>119</v>
      </c>
      <c r="AU164" s="15" t="s">
        <v>77</v>
      </c>
    </row>
    <row r="165" spans="2:51" s="12" customFormat="1" ht="12">
      <c r="B165" s="129"/>
      <c r="D165" s="165" t="s">
        <v>121</v>
      </c>
      <c r="E165" s="130" t="s">
        <v>0</v>
      </c>
      <c r="F165" s="169" t="s">
        <v>404</v>
      </c>
      <c r="H165" s="170">
        <v>7.725</v>
      </c>
      <c r="I165" s="131"/>
      <c r="L165" s="129"/>
      <c r="M165" s="132"/>
      <c r="T165" s="133"/>
      <c r="AT165" s="130" t="s">
        <v>121</v>
      </c>
      <c r="AU165" s="130" t="s">
        <v>77</v>
      </c>
      <c r="AV165" s="12" t="s">
        <v>77</v>
      </c>
      <c r="AW165" s="12" t="s">
        <v>26</v>
      </c>
      <c r="AX165" s="12" t="s">
        <v>75</v>
      </c>
      <c r="AY165" s="130" t="s">
        <v>111</v>
      </c>
    </row>
    <row r="166" spans="2:65" s="1" customFormat="1" ht="16.5" customHeight="1">
      <c r="B166" s="29"/>
      <c r="C166" s="160">
        <v>21</v>
      </c>
      <c r="D166" s="160" t="s">
        <v>114</v>
      </c>
      <c r="E166" s="161" t="s">
        <v>405</v>
      </c>
      <c r="F166" s="162" t="s">
        <v>406</v>
      </c>
      <c r="G166" s="163" t="s">
        <v>292</v>
      </c>
      <c r="H166" s="164">
        <v>300</v>
      </c>
      <c r="I166" s="120"/>
      <c r="J166" s="183">
        <f>ROUND(I166*H166,2)</f>
        <v>0</v>
      </c>
      <c r="K166" s="162" t="s">
        <v>116</v>
      </c>
      <c r="L166" s="29"/>
      <c r="M166" s="121" t="s">
        <v>0</v>
      </c>
      <c r="N166" s="122" t="s">
        <v>34</v>
      </c>
      <c r="P166" s="123">
        <f>O166*H166</f>
        <v>0</v>
      </c>
      <c r="Q166" s="123">
        <v>0</v>
      </c>
      <c r="R166" s="123">
        <f>Q166*H166</f>
        <v>0</v>
      </c>
      <c r="S166" s="123">
        <v>0</v>
      </c>
      <c r="T166" s="124">
        <f>S166*H166</f>
        <v>0</v>
      </c>
      <c r="AR166" s="125" t="s">
        <v>117</v>
      </c>
      <c r="AT166" s="125" t="s">
        <v>114</v>
      </c>
      <c r="AU166" s="125" t="s">
        <v>77</v>
      </c>
      <c r="AY166" s="15" t="s">
        <v>111</v>
      </c>
      <c r="BE166" s="126">
        <f>IF(N166="základní",J166,0)</f>
        <v>0</v>
      </c>
      <c r="BF166" s="126">
        <f>IF(N166="snížená",J166,0)</f>
        <v>0</v>
      </c>
      <c r="BG166" s="126">
        <f>IF(N166="zákl. přenesená",J166,0)</f>
        <v>0</v>
      </c>
      <c r="BH166" s="126">
        <f>IF(N166="sníž. přenesená",J166,0)</f>
        <v>0</v>
      </c>
      <c r="BI166" s="126">
        <f>IF(N166="nulová",J166,0)</f>
        <v>0</v>
      </c>
      <c r="BJ166" s="15" t="s">
        <v>75</v>
      </c>
      <c r="BK166" s="126">
        <f>ROUND(I166*H166,2)</f>
        <v>0</v>
      </c>
      <c r="BL166" s="15" t="s">
        <v>117</v>
      </c>
      <c r="BM166" s="125" t="s">
        <v>407</v>
      </c>
    </row>
    <row r="167" spans="2:47" s="1" customFormat="1" ht="12">
      <c r="B167" s="29"/>
      <c r="D167" s="165" t="s">
        <v>119</v>
      </c>
      <c r="F167" s="166" t="s">
        <v>408</v>
      </c>
      <c r="I167" s="127"/>
      <c r="L167" s="29"/>
      <c r="M167" s="128"/>
      <c r="T167" s="51"/>
      <c r="AT167" s="15" t="s">
        <v>119</v>
      </c>
      <c r="AU167" s="15" t="s">
        <v>77</v>
      </c>
    </row>
    <row r="168" spans="2:47" s="1" customFormat="1" ht="12">
      <c r="B168" s="29"/>
      <c r="D168" s="167" t="s">
        <v>120</v>
      </c>
      <c r="F168" s="168" t="s">
        <v>409</v>
      </c>
      <c r="I168" s="127"/>
      <c r="L168" s="29"/>
      <c r="M168" s="128"/>
      <c r="T168" s="51"/>
      <c r="AT168" s="15" t="s">
        <v>120</v>
      </c>
      <c r="AU168" s="15" t="s">
        <v>77</v>
      </c>
    </row>
    <row r="169" spans="2:51" s="12" customFormat="1" ht="12">
      <c r="B169" s="129"/>
      <c r="D169" s="165" t="s">
        <v>121</v>
      </c>
      <c r="E169" s="130" t="s">
        <v>0</v>
      </c>
      <c r="F169" s="169" t="s">
        <v>410</v>
      </c>
      <c r="H169" s="170">
        <v>300</v>
      </c>
      <c r="I169" s="131"/>
      <c r="L169" s="129"/>
      <c r="M169" s="132"/>
      <c r="T169" s="133"/>
      <c r="AT169" s="130" t="s">
        <v>121</v>
      </c>
      <c r="AU169" s="130" t="s">
        <v>77</v>
      </c>
      <c r="AV169" s="12" t="s">
        <v>77</v>
      </c>
      <c r="AW169" s="12" t="s">
        <v>26</v>
      </c>
      <c r="AX169" s="12" t="s">
        <v>75</v>
      </c>
      <c r="AY169" s="130" t="s">
        <v>111</v>
      </c>
    </row>
    <row r="170" spans="2:65" s="1" customFormat="1" ht="16.5" customHeight="1">
      <c r="B170" s="29"/>
      <c r="C170" s="160">
        <v>22</v>
      </c>
      <c r="D170" s="160" t="s">
        <v>114</v>
      </c>
      <c r="E170" s="161" t="s">
        <v>411</v>
      </c>
      <c r="F170" s="162" t="s">
        <v>412</v>
      </c>
      <c r="G170" s="163" t="s">
        <v>292</v>
      </c>
      <c r="H170" s="164">
        <v>600</v>
      </c>
      <c r="I170" s="120"/>
      <c r="J170" s="183">
        <f>ROUND(I170*H170,2)</f>
        <v>0</v>
      </c>
      <c r="K170" s="162" t="s">
        <v>116</v>
      </c>
      <c r="L170" s="29"/>
      <c r="M170" s="121" t="s">
        <v>0</v>
      </c>
      <c r="N170" s="122" t="s">
        <v>34</v>
      </c>
      <c r="P170" s="123">
        <f>O170*H170</f>
        <v>0</v>
      </c>
      <c r="Q170" s="123">
        <v>0</v>
      </c>
      <c r="R170" s="123">
        <f>Q170*H170</f>
        <v>0</v>
      </c>
      <c r="S170" s="123">
        <v>0</v>
      </c>
      <c r="T170" s="124">
        <f>S170*H170</f>
        <v>0</v>
      </c>
      <c r="AR170" s="125" t="s">
        <v>117</v>
      </c>
      <c r="AT170" s="125" t="s">
        <v>114</v>
      </c>
      <c r="AU170" s="125" t="s">
        <v>77</v>
      </c>
      <c r="AY170" s="15" t="s">
        <v>111</v>
      </c>
      <c r="BE170" s="126">
        <f>IF(N170="základní",J170,0)</f>
        <v>0</v>
      </c>
      <c r="BF170" s="126">
        <f>IF(N170="snížená",J170,0)</f>
        <v>0</v>
      </c>
      <c r="BG170" s="126">
        <f>IF(N170="zákl. přenesená",J170,0)</f>
        <v>0</v>
      </c>
      <c r="BH170" s="126">
        <f>IF(N170="sníž. přenesená",J170,0)</f>
        <v>0</v>
      </c>
      <c r="BI170" s="126">
        <f>IF(N170="nulová",J170,0)</f>
        <v>0</v>
      </c>
      <c r="BJ170" s="15" t="s">
        <v>75</v>
      </c>
      <c r="BK170" s="126">
        <f>ROUND(I170*H170,2)</f>
        <v>0</v>
      </c>
      <c r="BL170" s="15" t="s">
        <v>117</v>
      </c>
      <c r="BM170" s="125" t="s">
        <v>413</v>
      </c>
    </row>
    <row r="171" spans="2:47" s="1" customFormat="1" ht="12">
      <c r="B171" s="29"/>
      <c r="D171" s="165" t="s">
        <v>119</v>
      </c>
      <c r="F171" s="166" t="s">
        <v>414</v>
      </c>
      <c r="I171" s="127"/>
      <c r="L171" s="29"/>
      <c r="M171" s="128"/>
      <c r="T171" s="51"/>
      <c r="AT171" s="15" t="s">
        <v>119</v>
      </c>
      <c r="AU171" s="15" t="s">
        <v>77</v>
      </c>
    </row>
    <row r="172" spans="2:47" s="1" customFormat="1" ht="12">
      <c r="B172" s="29"/>
      <c r="D172" s="167" t="s">
        <v>120</v>
      </c>
      <c r="F172" s="168" t="s">
        <v>415</v>
      </c>
      <c r="I172" s="127"/>
      <c r="L172" s="29"/>
      <c r="M172" s="128"/>
      <c r="T172" s="51"/>
      <c r="AT172" s="15" t="s">
        <v>120</v>
      </c>
      <c r="AU172" s="15" t="s">
        <v>77</v>
      </c>
    </row>
    <row r="173" spans="2:51" s="12" customFormat="1" ht="12">
      <c r="B173" s="129"/>
      <c r="D173" s="165" t="s">
        <v>121</v>
      </c>
      <c r="E173" s="130" t="s">
        <v>0</v>
      </c>
      <c r="F173" s="169" t="s">
        <v>416</v>
      </c>
      <c r="H173" s="170">
        <v>600</v>
      </c>
      <c r="I173" s="131"/>
      <c r="L173" s="129"/>
      <c r="M173" s="132"/>
      <c r="T173" s="133"/>
      <c r="AT173" s="130" t="s">
        <v>121</v>
      </c>
      <c r="AU173" s="130" t="s">
        <v>77</v>
      </c>
      <c r="AV173" s="12" t="s">
        <v>77</v>
      </c>
      <c r="AW173" s="12" t="s">
        <v>26</v>
      </c>
      <c r="AX173" s="12" t="s">
        <v>75</v>
      </c>
      <c r="AY173" s="130" t="s">
        <v>111</v>
      </c>
    </row>
    <row r="174" spans="2:51" s="13" customFormat="1" ht="12">
      <c r="B174" s="138"/>
      <c r="D174" s="165" t="s">
        <v>121</v>
      </c>
      <c r="E174" s="139" t="s">
        <v>0</v>
      </c>
      <c r="F174" s="176" t="s">
        <v>417</v>
      </c>
      <c r="H174" s="139" t="s">
        <v>0</v>
      </c>
      <c r="I174" s="140"/>
      <c r="L174" s="138"/>
      <c r="M174" s="141"/>
      <c r="T174" s="142"/>
      <c r="AT174" s="139" t="s">
        <v>121</v>
      </c>
      <c r="AU174" s="139" t="s">
        <v>77</v>
      </c>
      <c r="AV174" s="13" t="s">
        <v>75</v>
      </c>
      <c r="AW174" s="13" t="s">
        <v>26</v>
      </c>
      <c r="AX174" s="13" t="s">
        <v>68</v>
      </c>
      <c r="AY174" s="139" t="s">
        <v>111</v>
      </c>
    </row>
    <row r="175" spans="2:65" s="1" customFormat="1" ht="24.2" customHeight="1">
      <c r="B175" s="29"/>
      <c r="C175" s="160">
        <v>23</v>
      </c>
      <c r="D175" s="160" t="s">
        <v>114</v>
      </c>
      <c r="E175" s="161" t="s">
        <v>418</v>
      </c>
      <c r="F175" s="162" t="s">
        <v>419</v>
      </c>
      <c r="G175" s="163" t="s">
        <v>138</v>
      </c>
      <c r="H175" s="164">
        <v>4.5</v>
      </c>
      <c r="I175" s="120"/>
      <c r="J175" s="183">
        <f>ROUND(I175*H175,2)</f>
        <v>0</v>
      </c>
      <c r="K175" s="162" t="s">
        <v>139</v>
      </c>
      <c r="L175" s="29"/>
      <c r="M175" s="121" t="s">
        <v>0</v>
      </c>
      <c r="N175" s="122" t="s">
        <v>34</v>
      </c>
      <c r="P175" s="123">
        <f>O175*H175</f>
        <v>0</v>
      </c>
      <c r="Q175" s="123">
        <v>0</v>
      </c>
      <c r="R175" s="123">
        <f>Q175*H175</f>
        <v>0</v>
      </c>
      <c r="S175" s="123">
        <v>0</v>
      </c>
      <c r="T175" s="124">
        <f>S175*H175</f>
        <v>0</v>
      </c>
      <c r="AR175" s="125" t="s">
        <v>117</v>
      </c>
      <c r="AT175" s="125" t="s">
        <v>114</v>
      </c>
      <c r="AU175" s="125" t="s">
        <v>77</v>
      </c>
      <c r="AY175" s="15" t="s">
        <v>111</v>
      </c>
      <c r="BE175" s="126">
        <f>IF(N175="základní",J175,0)</f>
        <v>0</v>
      </c>
      <c r="BF175" s="126">
        <f>IF(N175="snížená",J175,0)</f>
        <v>0</v>
      </c>
      <c r="BG175" s="126">
        <f>IF(N175="zákl. přenesená",J175,0)</f>
        <v>0</v>
      </c>
      <c r="BH175" s="126">
        <f>IF(N175="sníž. přenesená",J175,0)</f>
        <v>0</v>
      </c>
      <c r="BI175" s="126">
        <f>IF(N175="nulová",J175,0)</f>
        <v>0</v>
      </c>
      <c r="BJ175" s="15" t="s">
        <v>75</v>
      </c>
      <c r="BK175" s="126">
        <f>ROUND(I175*H175,2)</f>
        <v>0</v>
      </c>
      <c r="BL175" s="15" t="s">
        <v>117</v>
      </c>
      <c r="BM175" s="125" t="s">
        <v>420</v>
      </c>
    </row>
    <row r="176" spans="2:47" s="1" customFormat="1" ht="19.5">
      <c r="B176" s="29"/>
      <c r="D176" s="165" t="s">
        <v>119</v>
      </c>
      <c r="F176" s="166" t="s">
        <v>419</v>
      </c>
      <c r="I176" s="127"/>
      <c r="L176" s="29"/>
      <c r="M176" s="128"/>
      <c r="T176" s="51"/>
      <c r="AT176" s="15" t="s">
        <v>119</v>
      </c>
      <c r="AU176" s="15" t="s">
        <v>77</v>
      </c>
    </row>
    <row r="177" spans="2:51" s="13" customFormat="1" ht="12">
      <c r="B177" s="138"/>
      <c r="D177" s="165" t="s">
        <v>121</v>
      </c>
      <c r="E177" s="139" t="s">
        <v>0</v>
      </c>
      <c r="F177" s="176" t="s">
        <v>421</v>
      </c>
      <c r="H177" s="139" t="s">
        <v>0</v>
      </c>
      <c r="I177" s="140"/>
      <c r="L177" s="138"/>
      <c r="M177" s="141"/>
      <c r="T177" s="142"/>
      <c r="AT177" s="139" t="s">
        <v>121</v>
      </c>
      <c r="AU177" s="139" t="s">
        <v>77</v>
      </c>
      <c r="AV177" s="13" t="s">
        <v>75</v>
      </c>
      <c r="AW177" s="13" t="s">
        <v>26</v>
      </c>
      <c r="AX177" s="13" t="s">
        <v>68</v>
      </c>
      <c r="AY177" s="139" t="s">
        <v>111</v>
      </c>
    </row>
    <row r="178" spans="2:51" s="12" customFormat="1" ht="12">
      <c r="B178" s="129"/>
      <c r="D178" s="165" t="s">
        <v>121</v>
      </c>
      <c r="E178" s="130" t="s">
        <v>0</v>
      </c>
      <c r="F178" s="169" t="s">
        <v>422</v>
      </c>
      <c r="H178" s="170">
        <v>4.5</v>
      </c>
      <c r="I178" s="131"/>
      <c r="L178" s="129"/>
      <c r="M178" s="132"/>
      <c r="T178" s="133"/>
      <c r="AT178" s="130" t="s">
        <v>121</v>
      </c>
      <c r="AU178" s="130" t="s">
        <v>77</v>
      </c>
      <c r="AV178" s="12" t="s">
        <v>77</v>
      </c>
      <c r="AW178" s="12" t="s">
        <v>26</v>
      </c>
      <c r="AX178" s="12" t="s">
        <v>75</v>
      </c>
      <c r="AY178" s="130" t="s">
        <v>111</v>
      </c>
    </row>
    <row r="179" spans="2:65" s="1" customFormat="1" ht="16.5" customHeight="1">
      <c r="B179" s="29"/>
      <c r="C179" s="160">
        <v>24</v>
      </c>
      <c r="D179" s="160" t="s">
        <v>114</v>
      </c>
      <c r="E179" s="161" t="s">
        <v>423</v>
      </c>
      <c r="F179" s="162" t="s">
        <v>424</v>
      </c>
      <c r="G179" s="163" t="s">
        <v>138</v>
      </c>
      <c r="H179" s="164">
        <v>118.394</v>
      </c>
      <c r="I179" s="120"/>
      <c r="J179" s="183">
        <f>ROUND(I179*H179,2)</f>
        <v>0</v>
      </c>
      <c r="K179" s="162" t="s">
        <v>116</v>
      </c>
      <c r="L179" s="29"/>
      <c r="M179" s="121" t="s">
        <v>0</v>
      </c>
      <c r="N179" s="122" t="s">
        <v>34</v>
      </c>
      <c r="P179" s="123">
        <f>O179*H179</f>
        <v>0</v>
      </c>
      <c r="Q179" s="123">
        <v>0</v>
      </c>
      <c r="R179" s="123">
        <f>Q179*H179</f>
        <v>0</v>
      </c>
      <c r="S179" s="123">
        <v>0</v>
      </c>
      <c r="T179" s="124">
        <f>S179*H179</f>
        <v>0</v>
      </c>
      <c r="AR179" s="125" t="s">
        <v>117</v>
      </c>
      <c r="AT179" s="125" t="s">
        <v>114</v>
      </c>
      <c r="AU179" s="125" t="s">
        <v>77</v>
      </c>
      <c r="AY179" s="15" t="s">
        <v>111</v>
      </c>
      <c r="BE179" s="126">
        <f>IF(N179="základní",J179,0)</f>
        <v>0</v>
      </c>
      <c r="BF179" s="126">
        <f>IF(N179="snížená",J179,0)</f>
        <v>0</v>
      </c>
      <c r="BG179" s="126">
        <f>IF(N179="zákl. přenesená",J179,0)</f>
        <v>0</v>
      </c>
      <c r="BH179" s="126">
        <f>IF(N179="sníž. přenesená",J179,0)</f>
        <v>0</v>
      </c>
      <c r="BI179" s="126">
        <f>IF(N179="nulová",J179,0)</f>
        <v>0</v>
      </c>
      <c r="BJ179" s="15" t="s">
        <v>75</v>
      </c>
      <c r="BK179" s="126">
        <f>ROUND(I179*H179,2)</f>
        <v>0</v>
      </c>
      <c r="BL179" s="15" t="s">
        <v>117</v>
      </c>
      <c r="BM179" s="125" t="s">
        <v>425</v>
      </c>
    </row>
    <row r="180" spans="2:47" s="1" customFormat="1" ht="12">
      <c r="B180" s="29"/>
      <c r="D180" s="165" t="s">
        <v>119</v>
      </c>
      <c r="F180" s="166" t="s">
        <v>426</v>
      </c>
      <c r="I180" s="127"/>
      <c r="L180" s="29"/>
      <c r="M180" s="128"/>
      <c r="T180" s="51"/>
      <c r="AT180" s="15" t="s">
        <v>119</v>
      </c>
      <c r="AU180" s="15" t="s">
        <v>77</v>
      </c>
    </row>
    <row r="181" spans="2:47" s="1" customFormat="1" ht="12">
      <c r="B181" s="29"/>
      <c r="D181" s="167" t="s">
        <v>120</v>
      </c>
      <c r="F181" s="168" t="s">
        <v>427</v>
      </c>
      <c r="I181" s="127"/>
      <c r="L181" s="29"/>
      <c r="M181" s="148"/>
      <c r="N181" s="149"/>
      <c r="O181" s="149"/>
      <c r="P181" s="149"/>
      <c r="Q181" s="149"/>
      <c r="R181" s="149"/>
      <c r="S181" s="149"/>
      <c r="T181" s="150"/>
      <c r="AT181" s="15" t="s">
        <v>120</v>
      </c>
      <c r="AU181" s="15" t="s">
        <v>77</v>
      </c>
    </row>
    <row r="182" spans="2:12" s="1" customFormat="1" ht="6.95" customHeight="1">
      <c r="B182" s="41"/>
      <c r="C182" s="42"/>
      <c r="D182" s="42"/>
      <c r="E182" s="42"/>
      <c r="F182" s="42"/>
      <c r="G182" s="42"/>
      <c r="H182" s="42"/>
      <c r="I182" s="42"/>
      <c r="J182" s="42"/>
      <c r="K182" s="42"/>
      <c r="L182" s="29"/>
    </row>
  </sheetData>
  <sheetProtection algorithmName="SHA-512" hashValue="OV7lQ5uZ+v4EacKC0uwSzagRIoGsHi4dXlYr+ff0W+yvC51BnQjMuFuCo8dPC8YPMLSEu0rGNMirqaAdNKYO4Q==" saltValue="qLOzgZTJz9QOlFz8nLZZXg==" spinCount="100000" sheet="1" objects="1" scenarios="1"/>
  <autoFilter ref="C77:K181"/>
  <mergeCells count="9">
    <mergeCell ref="E50:H50"/>
    <mergeCell ref="E70:H70"/>
    <mergeCell ref="E72:H72"/>
    <mergeCell ref="L2:V2"/>
    <mergeCell ref="E7:H7"/>
    <mergeCell ref="E9:H9"/>
    <mergeCell ref="E18:H18"/>
    <mergeCell ref="E27:H27"/>
    <mergeCell ref="E48:H48"/>
  </mergeCells>
  <hyperlinks>
    <hyperlink ref="F83" r:id="rId1" display="https://podminky.urs.cz/item/CS_URS_2023_01/181951112"/>
    <hyperlink ref="F91" r:id="rId2" display="https://podminky.urs.cz/item/CS_URS_2023_02/564831011"/>
    <hyperlink ref="F95" r:id="rId3" display="https://podminky.urs.cz/item/CS_URS_2023_02/564851012"/>
    <hyperlink ref="F99" r:id="rId4" display="https://podminky.urs.cz/item/CS_URS_2023_02/564851113"/>
    <hyperlink ref="F111" r:id="rId5" display="https://podminky.urs.cz/item/CS_URS_2023_01/591211111"/>
    <hyperlink ref="F122" r:id="rId6" display="https://podminky.urs.cz/item/CS_URS_2023_02/131212531"/>
    <hyperlink ref="F126" r:id="rId7" display="https://podminky.urs.cz/item/CS_URS_2022_02/916991121"/>
    <hyperlink ref="F157" r:id="rId8" display="https://podminky.urs.cz/item/CS_URS_2023_02/183403153"/>
    <hyperlink ref="F161" r:id="rId9" display="https://podminky.urs.cz/item/CS_URS_2023_01/181411131"/>
    <hyperlink ref="F168" r:id="rId10" display="https://podminky.urs.cz/item/CS_URS_2023_01/183403161"/>
    <hyperlink ref="F172" r:id="rId11" display="https://podminky.urs.cz/item/CS_URS_2023_01/111151121"/>
    <hyperlink ref="F181" r:id="rId12" display="https://podminky.urs.cz/item/CS_URS_2023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14"/>
  <headerFooter>
    <oddFooter>&amp;CStrana &amp;P z &amp;N</oddFooter>
  </headerFooter>
  <drawing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83"/>
  <sheetViews>
    <sheetView showGridLines="0" workbookViewId="0" topLeftCell="A1">
      <selection activeCell="B3" sqref="B3:K83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1" t="s">
        <v>3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5" t="s">
        <v>83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77</v>
      </c>
    </row>
    <row r="4" spans="2:46" ht="24.95" customHeight="1">
      <c r="B4" s="18"/>
      <c r="D4" s="19" t="s">
        <v>87</v>
      </c>
      <c r="L4" s="18"/>
      <c r="M4" s="84" t="s">
        <v>7</v>
      </c>
      <c r="AT4" s="15" t="s">
        <v>1</v>
      </c>
    </row>
    <row r="5" spans="2:12" ht="6.95" customHeight="1">
      <c r="B5" s="18"/>
      <c r="L5" s="18"/>
    </row>
    <row r="6" spans="2:12" ht="12" customHeight="1">
      <c r="B6" s="18"/>
      <c r="D6" s="25" t="s">
        <v>13</v>
      </c>
      <c r="L6" s="18"/>
    </row>
    <row r="7" spans="2:12" ht="16.5" customHeight="1">
      <c r="B7" s="18"/>
      <c r="E7" s="219" t="str">
        <f>'Rekapitulace stavby'!K4</f>
        <v>Haškova-park</v>
      </c>
      <c r="F7" s="220"/>
      <c r="G7" s="220"/>
      <c r="H7" s="220"/>
      <c r="L7" s="18"/>
    </row>
    <row r="8" spans="2:12" s="1" customFormat="1" ht="12" customHeight="1">
      <c r="B8" s="29"/>
      <c r="D8" s="25" t="s">
        <v>88</v>
      </c>
      <c r="L8" s="29"/>
    </row>
    <row r="9" spans="2:12" s="1" customFormat="1" ht="16.5" customHeight="1">
      <c r="B9" s="29"/>
      <c r="E9" s="210" t="s">
        <v>500</v>
      </c>
      <c r="F9" s="218"/>
      <c r="G9" s="218"/>
      <c r="H9" s="218"/>
      <c r="L9" s="29"/>
    </row>
    <row r="10" spans="2:12" s="1" customFormat="1" ht="12">
      <c r="B10" s="29"/>
      <c r="L10" s="29"/>
    </row>
    <row r="11" spans="2:12" s="1" customFormat="1" ht="12" customHeight="1">
      <c r="B11" s="29"/>
      <c r="D11" s="25" t="s">
        <v>15</v>
      </c>
      <c r="F11" s="23" t="s">
        <v>0</v>
      </c>
      <c r="I11" s="25" t="s">
        <v>16</v>
      </c>
      <c r="J11" s="23" t="s">
        <v>0</v>
      </c>
      <c r="L11" s="29"/>
    </row>
    <row r="12" spans="2:12" s="1" customFormat="1" ht="12" customHeight="1">
      <c r="B12" s="29"/>
      <c r="D12" s="25" t="s">
        <v>17</v>
      </c>
      <c r="F12" s="23" t="s">
        <v>494</v>
      </c>
      <c r="I12" s="25" t="s">
        <v>19</v>
      </c>
      <c r="J12" s="49">
        <f>'Rekapitulace stavby'!AN6</f>
        <v>45131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5" t="s">
        <v>20</v>
      </c>
      <c r="F14" s="154" t="s">
        <v>495</v>
      </c>
      <c r="I14" s="25" t="s">
        <v>21</v>
      </c>
      <c r="J14" s="23">
        <f>IF('Rekapitulace stavby'!AN8="","",'Rekapitulace stavby'!AN8)</f>
        <v>295841</v>
      </c>
      <c r="L14" s="29"/>
    </row>
    <row r="15" spans="2:12" s="1" customFormat="1" ht="18" customHeight="1">
      <c r="B15" s="29"/>
      <c r="E15" s="23" t="str">
        <f>IF('Rekapitulace stavby'!E9="","",'Rekapitulace stavby'!E9)</f>
        <v xml:space="preserve"> </v>
      </c>
      <c r="I15" s="25" t="s">
        <v>22</v>
      </c>
      <c r="J15" s="23" t="str">
        <f>IF('Rekapitulace stavby'!AN9="","",'Rekapitulace stavby'!AN9)</f>
        <v>CZ00295841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5" t="s">
        <v>23</v>
      </c>
      <c r="I17" s="25" t="s">
        <v>21</v>
      </c>
      <c r="J17" s="26" t="str">
        <f>'Rekapitulace stavby'!AN11</f>
        <v>Vyplň údaj</v>
      </c>
      <c r="L17" s="29"/>
    </row>
    <row r="18" spans="2:12" s="1" customFormat="1" ht="18" customHeight="1">
      <c r="B18" s="29"/>
      <c r="E18" s="222" t="str">
        <f>'Rekapitulace stavby'!E12</f>
        <v>Vyplň údaj</v>
      </c>
      <c r="F18" s="193"/>
      <c r="G18" s="193"/>
      <c r="H18" s="193"/>
      <c r="I18" s="25" t="s">
        <v>22</v>
      </c>
      <c r="J18" s="26" t="str">
        <f>'Rekapitulace stavby'!AN12</f>
        <v>Vyplň údaj</v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5" t="s">
        <v>25</v>
      </c>
      <c r="F20" s="23" t="s">
        <v>497</v>
      </c>
      <c r="I20" s="25" t="s">
        <v>21</v>
      </c>
      <c r="J20" s="23" t="str">
        <f>IF('Rekapitulace stavby'!AN14="","",'Rekapitulace stavby'!AN14)</f>
        <v/>
      </c>
      <c r="L20" s="29"/>
    </row>
    <row r="21" spans="2:12" s="1" customFormat="1" ht="18" customHeight="1">
      <c r="B21" s="29"/>
      <c r="E21" s="23" t="str">
        <f>IF('Rekapitulace stavby'!E15="","",'Rekapitulace stavby'!E15)</f>
        <v xml:space="preserve"> </v>
      </c>
      <c r="F21" s="154" t="s">
        <v>496</v>
      </c>
      <c r="I21" s="25" t="s">
        <v>22</v>
      </c>
      <c r="J21" s="23" t="str">
        <f>IF('Rekapitulace stavby'!AN15="","",'Rekapitulace stavby'!AN15)</f>
        <v/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5" t="s">
        <v>27</v>
      </c>
      <c r="I23" s="25" t="s">
        <v>21</v>
      </c>
      <c r="J23" s="23" t="str">
        <f>IF('Rekapitulace stavby'!AN17="","",'Rekapitulace stavby'!AN17)</f>
        <v/>
      </c>
      <c r="L23" s="29"/>
    </row>
    <row r="24" spans="2:12" s="1" customFormat="1" ht="18" customHeight="1">
      <c r="B24" s="29"/>
      <c r="E24" s="23" t="str">
        <f>IF('Rekapitulace stavby'!E18="","",'Rekapitulace stavby'!E18)</f>
        <v xml:space="preserve"> </v>
      </c>
      <c r="I24" s="25" t="s">
        <v>22</v>
      </c>
      <c r="J24" s="23" t="str">
        <f>IF('Rekapitulace stavby'!AN18="","",'Rekapitulace stavby'!AN18)</f>
        <v/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5" t="s">
        <v>28</v>
      </c>
      <c r="L26" s="29"/>
    </row>
    <row r="27" spans="2:12" s="7" customFormat="1" ht="16.5" customHeight="1">
      <c r="B27" s="85"/>
      <c r="E27" s="188" t="s">
        <v>0</v>
      </c>
      <c r="F27" s="188"/>
      <c r="G27" s="188"/>
      <c r="H27" s="188"/>
      <c r="L27" s="85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6" t="s">
        <v>29</v>
      </c>
      <c r="J30" s="62">
        <f>ROUND(J77,2)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31</v>
      </c>
      <c r="I32" s="32" t="s">
        <v>30</v>
      </c>
      <c r="J32" s="32" t="s">
        <v>32</v>
      </c>
      <c r="L32" s="29"/>
    </row>
    <row r="33" spans="2:12" s="1" customFormat="1" ht="14.45" customHeight="1">
      <c r="B33" s="29"/>
      <c r="D33" s="87" t="s">
        <v>33</v>
      </c>
      <c r="E33" s="25" t="s">
        <v>34</v>
      </c>
      <c r="F33" s="88">
        <f>ROUND((SUM(BE77:BE82)),2)</f>
        <v>0</v>
      </c>
      <c r="I33" s="89">
        <v>0.21</v>
      </c>
      <c r="J33" s="88">
        <f>ROUND(((SUM(BE77:BE82))*I33),2)</f>
        <v>0</v>
      </c>
      <c r="L33" s="29"/>
    </row>
    <row r="34" spans="2:12" s="1" customFormat="1" ht="14.45" customHeight="1">
      <c r="B34" s="29"/>
      <c r="E34" s="25" t="s">
        <v>35</v>
      </c>
      <c r="F34" s="88">
        <f>ROUND((SUM(BF77:BF82)),2)</f>
        <v>0</v>
      </c>
      <c r="I34" s="89">
        <v>0.15</v>
      </c>
      <c r="J34" s="88">
        <f>ROUND(((SUM(BF77:BF82))*I34),2)</f>
        <v>0</v>
      </c>
      <c r="L34" s="29"/>
    </row>
    <row r="35" spans="2:12" s="1" customFormat="1" ht="14.45" customHeight="1" hidden="1">
      <c r="B35" s="29"/>
      <c r="E35" s="25" t="s">
        <v>36</v>
      </c>
      <c r="F35" s="88">
        <f>ROUND((SUM(BG77:BG82)),2)</f>
        <v>0</v>
      </c>
      <c r="I35" s="89">
        <v>0.21</v>
      </c>
      <c r="J35" s="88">
        <f>0</f>
        <v>0</v>
      </c>
      <c r="L35" s="29"/>
    </row>
    <row r="36" spans="2:12" s="1" customFormat="1" ht="14.45" customHeight="1" hidden="1">
      <c r="B36" s="29"/>
      <c r="E36" s="25" t="s">
        <v>37</v>
      </c>
      <c r="F36" s="88">
        <f>ROUND((SUM(BH77:BH82)),2)</f>
        <v>0</v>
      </c>
      <c r="I36" s="89">
        <v>0.15</v>
      </c>
      <c r="J36" s="88">
        <f>0</f>
        <v>0</v>
      </c>
      <c r="L36" s="29"/>
    </row>
    <row r="37" spans="2:12" s="1" customFormat="1" ht="14.45" customHeight="1" hidden="1">
      <c r="B37" s="29"/>
      <c r="E37" s="25" t="s">
        <v>38</v>
      </c>
      <c r="F37" s="88">
        <f>ROUND((SUM(BI77:BI82)),2)</f>
        <v>0</v>
      </c>
      <c r="I37" s="89">
        <v>0</v>
      </c>
      <c r="J37" s="88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0"/>
      <c r="D39" s="91" t="s">
        <v>39</v>
      </c>
      <c r="E39" s="52"/>
      <c r="F39" s="52"/>
      <c r="G39" s="92" t="s">
        <v>40</v>
      </c>
      <c r="H39" s="93" t="s">
        <v>41</v>
      </c>
      <c r="I39" s="52"/>
      <c r="J39" s="94">
        <f>SUM(J30:J37)</f>
        <v>0</v>
      </c>
      <c r="K39" s="95"/>
      <c r="L39" s="29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29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29"/>
    </row>
    <row r="45" spans="2:12" s="1" customFormat="1" ht="24.95" customHeight="1">
      <c r="B45" s="29"/>
      <c r="C45" s="19" t="s">
        <v>90</v>
      </c>
      <c r="L45" s="29"/>
    </row>
    <row r="46" spans="2:12" s="1" customFormat="1" ht="6.95" customHeight="1">
      <c r="B46" s="29"/>
      <c r="L46" s="29"/>
    </row>
    <row r="47" spans="2:12" s="1" customFormat="1" ht="12" customHeight="1">
      <c r="B47" s="29"/>
      <c r="C47" s="25" t="s">
        <v>13</v>
      </c>
      <c r="L47" s="29"/>
    </row>
    <row r="48" spans="2:12" s="1" customFormat="1" ht="16.5" customHeight="1">
      <c r="B48" s="29"/>
      <c r="E48" s="219" t="str">
        <f>E7</f>
        <v>Haškova-park</v>
      </c>
      <c r="F48" s="220"/>
      <c r="G48" s="220"/>
      <c r="H48" s="220"/>
      <c r="L48" s="29"/>
    </row>
    <row r="49" spans="2:12" s="1" customFormat="1" ht="12" customHeight="1">
      <c r="B49" s="29"/>
      <c r="C49" s="25" t="s">
        <v>88</v>
      </c>
      <c r="L49" s="29"/>
    </row>
    <row r="50" spans="2:12" s="1" customFormat="1" ht="16.5" customHeight="1">
      <c r="B50" s="29"/>
      <c r="E50" s="210" t="str">
        <f>E9</f>
        <v>SO05 - Odpadkové koše</v>
      </c>
      <c r="F50" s="218"/>
      <c r="G50" s="218"/>
      <c r="H50" s="218"/>
      <c r="L50" s="29"/>
    </row>
    <row r="51" spans="2:12" s="1" customFormat="1" ht="6.95" customHeight="1">
      <c r="B51" s="29"/>
      <c r="L51" s="29"/>
    </row>
    <row r="52" spans="2:12" s="1" customFormat="1" ht="12" customHeight="1">
      <c r="B52" s="29"/>
      <c r="C52" s="25" t="s">
        <v>17</v>
      </c>
      <c r="F52" s="23" t="str">
        <f>F12</f>
        <v>Žďár nad Sázavou</v>
      </c>
      <c r="I52" s="25" t="s">
        <v>19</v>
      </c>
      <c r="J52" s="49">
        <f>IF(J12="","",J12)</f>
        <v>45131</v>
      </c>
      <c r="L52" s="29"/>
    </row>
    <row r="53" spans="2:12" s="1" customFormat="1" ht="6.95" customHeight="1">
      <c r="B53" s="29"/>
      <c r="L53" s="29"/>
    </row>
    <row r="54" spans="2:12" s="1" customFormat="1" ht="10.35" customHeight="1">
      <c r="B54" s="29"/>
      <c r="L54" s="29"/>
    </row>
    <row r="55" spans="2:12" s="1" customFormat="1" ht="29.25" customHeight="1">
      <c r="B55" s="29"/>
      <c r="C55" s="96" t="s">
        <v>91</v>
      </c>
      <c r="D55" s="90"/>
      <c r="E55" s="90"/>
      <c r="F55" s="90"/>
      <c r="G55" s="90"/>
      <c r="H55" s="90"/>
      <c r="I55" s="90"/>
      <c r="J55" s="97" t="s">
        <v>92</v>
      </c>
      <c r="K55" s="90"/>
      <c r="L55" s="29"/>
    </row>
    <row r="56" spans="2:12" s="1" customFormat="1" ht="10.35" customHeight="1">
      <c r="B56" s="29"/>
      <c r="L56" s="29"/>
    </row>
    <row r="57" spans="2:47" s="1" customFormat="1" ht="22.9" customHeight="1">
      <c r="B57" s="29"/>
      <c r="C57" s="98" t="s">
        <v>93</v>
      </c>
      <c r="J57" s="62">
        <f>J77</f>
        <v>0</v>
      </c>
      <c r="L57" s="29"/>
      <c r="AU57" s="15" t="s">
        <v>94</v>
      </c>
    </row>
    <row r="58" spans="2:12" s="8" customFormat="1" ht="24.95" customHeight="1">
      <c r="B58" s="99"/>
      <c r="D58" s="100" t="s">
        <v>95</v>
      </c>
      <c r="E58" s="101"/>
      <c r="F58" s="101"/>
      <c r="G58" s="101"/>
      <c r="H58" s="101"/>
      <c r="I58" s="101"/>
      <c r="J58" s="102">
        <f>J78</f>
        <v>0</v>
      </c>
      <c r="L58" s="99"/>
    </row>
    <row r="59" spans="2:12" s="9" customFormat="1" ht="19.9" customHeight="1">
      <c r="B59" s="103"/>
      <c r="D59" s="104" t="s">
        <v>428</v>
      </c>
      <c r="E59" s="105"/>
      <c r="F59" s="105"/>
      <c r="G59" s="105"/>
      <c r="H59" s="105"/>
      <c r="I59" s="105"/>
      <c r="J59" s="106">
        <f>J79</f>
        <v>0</v>
      </c>
      <c r="L59" s="103"/>
    </row>
    <row r="60" spans="2:12" s="1" customFormat="1" ht="21.75" customHeight="1">
      <c r="B60" s="29"/>
      <c r="L60" s="29"/>
    </row>
    <row r="61" spans="2:12" s="1" customFormat="1" ht="6.95" customHeight="1"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29"/>
    </row>
    <row r="65" spans="2:12" s="1" customFormat="1" ht="6.95" customHeight="1">
      <c r="B65" s="43"/>
      <c r="C65" s="44"/>
      <c r="D65" s="44"/>
      <c r="E65" s="44"/>
      <c r="F65" s="44"/>
      <c r="G65" s="44"/>
      <c r="H65" s="44"/>
      <c r="I65" s="44"/>
      <c r="J65" s="44"/>
      <c r="K65" s="44"/>
      <c r="L65" s="29"/>
    </row>
    <row r="66" spans="2:12" s="1" customFormat="1" ht="24.95" customHeight="1">
      <c r="B66" s="29"/>
      <c r="C66" s="19" t="s">
        <v>97</v>
      </c>
      <c r="L66" s="29"/>
    </row>
    <row r="67" spans="2:12" s="1" customFormat="1" ht="6.95" customHeight="1">
      <c r="B67" s="29"/>
      <c r="L67" s="29"/>
    </row>
    <row r="68" spans="2:12" s="1" customFormat="1" ht="12" customHeight="1">
      <c r="B68" s="29"/>
      <c r="C68" s="25" t="s">
        <v>13</v>
      </c>
      <c r="L68" s="29"/>
    </row>
    <row r="69" spans="2:12" s="1" customFormat="1" ht="16.5" customHeight="1">
      <c r="B69" s="29"/>
      <c r="E69" s="219" t="str">
        <f>E7</f>
        <v>Haškova-park</v>
      </c>
      <c r="F69" s="220"/>
      <c r="G69" s="220"/>
      <c r="H69" s="220"/>
      <c r="L69" s="29"/>
    </row>
    <row r="70" spans="2:12" s="1" customFormat="1" ht="12" customHeight="1">
      <c r="B70" s="29"/>
      <c r="C70" s="25" t="s">
        <v>88</v>
      </c>
      <c r="L70" s="29"/>
    </row>
    <row r="71" spans="2:12" s="1" customFormat="1" ht="16.5" customHeight="1">
      <c r="B71" s="29"/>
      <c r="E71" s="210" t="str">
        <f>E9</f>
        <v>SO05 - Odpadkové koše</v>
      </c>
      <c r="F71" s="218"/>
      <c r="G71" s="218"/>
      <c r="H71" s="218"/>
      <c r="L71" s="29"/>
    </row>
    <row r="72" spans="2:12" s="1" customFormat="1" ht="6.95" customHeight="1">
      <c r="B72" s="29"/>
      <c r="L72" s="29"/>
    </row>
    <row r="73" spans="2:12" s="1" customFormat="1" ht="12" customHeight="1">
      <c r="B73" s="29"/>
      <c r="C73" s="25" t="s">
        <v>17</v>
      </c>
      <c r="F73" s="23" t="str">
        <f>F12</f>
        <v>Žďár nad Sázavou</v>
      </c>
      <c r="I73" s="25" t="s">
        <v>19</v>
      </c>
      <c r="J73" s="49">
        <f>IF(J12="","",J12)</f>
        <v>45131</v>
      </c>
      <c r="L73" s="29"/>
    </row>
    <row r="74" spans="2:12" s="1" customFormat="1" ht="6.95" customHeight="1">
      <c r="B74" s="29"/>
      <c r="L74" s="29"/>
    </row>
    <row r="75" spans="2:12" s="1" customFormat="1" ht="10.35" customHeight="1">
      <c r="B75" s="29"/>
      <c r="L75" s="29"/>
    </row>
    <row r="76" spans="2:20" s="10" customFormat="1" ht="29.25" customHeight="1">
      <c r="B76" s="108"/>
      <c r="C76" s="157" t="s">
        <v>98</v>
      </c>
      <c r="D76" s="107" t="s">
        <v>53</v>
      </c>
      <c r="E76" s="107" t="s">
        <v>49</v>
      </c>
      <c r="F76" s="107" t="s">
        <v>50</v>
      </c>
      <c r="G76" s="107" t="s">
        <v>99</v>
      </c>
      <c r="H76" s="107" t="s">
        <v>100</v>
      </c>
      <c r="I76" s="107" t="s">
        <v>101</v>
      </c>
      <c r="J76" s="107" t="s">
        <v>92</v>
      </c>
      <c r="K76" s="179" t="s">
        <v>102</v>
      </c>
      <c r="L76" s="108"/>
      <c r="M76" s="54" t="s">
        <v>0</v>
      </c>
      <c r="N76" s="55" t="s">
        <v>33</v>
      </c>
      <c r="O76" s="55" t="s">
        <v>103</v>
      </c>
      <c r="P76" s="55" t="s">
        <v>104</v>
      </c>
      <c r="Q76" s="55" t="s">
        <v>105</v>
      </c>
      <c r="R76" s="55" t="s">
        <v>106</v>
      </c>
      <c r="S76" s="55" t="s">
        <v>107</v>
      </c>
      <c r="T76" s="56" t="s">
        <v>108</v>
      </c>
    </row>
    <row r="77" spans="2:63" s="1" customFormat="1" ht="22.9" customHeight="1">
      <c r="B77" s="29"/>
      <c r="C77" s="60" t="s">
        <v>109</v>
      </c>
      <c r="J77" s="180">
        <f>BK77</f>
        <v>0</v>
      </c>
      <c r="L77" s="29"/>
      <c r="M77" s="57"/>
      <c r="N77" s="50"/>
      <c r="O77" s="50"/>
      <c r="P77" s="109">
        <f>P78</f>
        <v>0</v>
      </c>
      <c r="Q77" s="50"/>
      <c r="R77" s="109">
        <f>R78</f>
        <v>0.0032</v>
      </c>
      <c r="S77" s="50"/>
      <c r="T77" s="110">
        <f>T78</f>
        <v>0</v>
      </c>
      <c r="AT77" s="15" t="s">
        <v>67</v>
      </c>
      <c r="AU77" s="15" t="s">
        <v>94</v>
      </c>
      <c r="BK77" s="111">
        <f>BK78</f>
        <v>0</v>
      </c>
    </row>
    <row r="78" spans="2:63" s="11" customFormat="1" ht="25.9" customHeight="1">
      <c r="B78" s="112"/>
      <c r="D78" s="113" t="s">
        <v>67</v>
      </c>
      <c r="E78" s="158" t="s">
        <v>110</v>
      </c>
      <c r="F78" s="158" t="s">
        <v>110</v>
      </c>
      <c r="I78" s="114"/>
      <c r="J78" s="181">
        <f>BK78</f>
        <v>0</v>
      </c>
      <c r="L78" s="112"/>
      <c r="M78" s="115"/>
      <c r="P78" s="116">
        <f>P79</f>
        <v>0</v>
      </c>
      <c r="R78" s="116">
        <f>R79</f>
        <v>0.0032</v>
      </c>
      <c r="T78" s="117">
        <f>T79</f>
        <v>0</v>
      </c>
      <c r="AR78" s="113" t="s">
        <v>75</v>
      </c>
      <c r="AT78" s="118" t="s">
        <v>67</v>
      </c>
      <c r="AU78" s="118" t="s">
        <v>68</v>
      </c>
      <c r="AY78" s="113" t="s">
        <v>111</v>
      </c>
      <c r="BK78" s="119">
        <f>BK79</f>
        <v>0</v>
      </c>
    </row>
    <row r="79" spans="2:63" s="11" customFormat="1" ht="22.9" customHeight="1">
      <c r="B79" s="112"/>
      <c r="D79" s="113" t="s">
        <v>67</v>
      </c>
      <c r="E79" s="159" t="s">
        <v>112</v>
      </c>
      <c r="F79" s="159" t="s">
        <v>82</v>
      </c>
      <c r="I79" s="114"/>
      <c r="J79" s="182">
        <f>BK79</f>
        <v>0</v>
      </c>
      <c r="L79" s="112"/>
      <c r="M79" s="115"/>
      <c r="P79" s="116">
        <f>SUM(P80:P82)</f>
        <v>0</v>
      </c>
      <c r="R79" s="116">
        <f>SUM(R80:R82)</f>
        <v>0.0032</v>
      </c>
      <c r="T79" s="117">
        <f>SUM(T80:T82)</f>
        <v>0</v>
      </c>
      <c r="AR79" s="113" t="s">
        <v>75</v>
      </c>
      <c r="AT79" s="118" t="s">
        <v>67</v>
      </c>
      <c r="AU79" s="118" t="s">
        <v>75</v>
      </c>
      <c r="AY79" s="113" t="s">
        <v>111</v>
      </c>
      <c r="BK79" s="119">
        <f>SUM(BK80:BK82)</f>
        <v>0</v>
      </c>
    </row>
    <row r="80" spans="2:65" s="1" customFormat="1" ht="24.2" customHeight="1">
      <c r="B80" s="29"/>
      <c r="C80" s="160" t="s">
        <v>75</v>
      </c>
      <c r="D80" s="160" t="s">
        <v>114</v>
      </c>
      <c r="E80" s="161" t="s">
        <v>429</v>
      </c>
      <c r="F80" s="162" t="s">
        <v>430</v>
      </c>
      <c r="G80" s="163" t="s">
        <v>115</v>
      </c>
      <c r="H80" s="164">
        <v>4</v>
      </c>
      <c r="I80" s="120"/>
      <c r="J80" s="183">
        <f>ROUND(I80*H80,2)</f>
        <v>0</v>
      </c>
      <c r="K80" s="162" t="s">
        <v>139</v>
      </c>
      <c r="L80" s="29"/>
      <c r="M80" s="121" t="s">
        <v>0</v>
      </c>
      <c r="N80" s="122" t="s">
        <v>34</v>
      </c>
      <c r="P80" s="123">
        <f>O80*H80</f>
        <v>0</v>
      </c>
      <c r="Q80" s="123">
        <v>0.0008</v>
      </c>
      <c r="R80" s="123">
        <f>Q80*H80</f>
        <v>0.0032</v>
      </c>
      <c r="S80" s="123">
        <v>0</v>
      </c>
      <c r="T80" s="124">
        <f>S80*H80</f>
        <v>0</v>
      </c>
      <c r="AR80" s="125" t="s">
        <v>117</v>
      </c>
      <c r="AT80" s="125" t="s">
        <v>114</v>
      </c>
      <c r="AU80" s="125" t="s">
        <v>77</v>
      </c>
      <c r="AY80" s="15" t="s">
        <v>111</v>
      </c>
      <c r="BE80" s="126">
        <f>IF(N80="základní",J80,0)</f>
        <v>0</v>
      </c>
      <c r="BF80" s="126">
        <f>IF(N80="snížená",J80,0)</f>
        <v>0</v>
      </c>
      <c r="BG80" s="126">
        <f>IF(N80="zákl. přenesená",J80,0)</f>
        <v>0</v>
      </c>
      <c r="BH80" s="126">
        <f>IF(N80="sníž. přenesená",J80,0)</f>
        <v>0</v>
      </c>
      <c r="BI80" s="126">
        <f>IF(N80="nulová",J80,0)</f>
        <v>0</v>
      </c>
      <c r="BJ80" s="15" t="s">
        <v>75</v>
      </c>
      <c r="BK80" s="126">
        <f>ROUND(I80*H80,2)</f>
        <v>0</v>
      </c>
      <c r="BL80" s="15" t="s">
        <v>117</v>
      </c>
      <c r="BM80" s="125" t="s">
        <v>431</v>
      </c>
    </row>
    <row r="81" spans="2:47" s="1" customFormat="1" ht="19.5">
      <c r="B81" s="29"/>
      <c r="D81" s="165" t="s">
        <v>119</v>
      </c>
      <c r="F81" s="166" t="s">
        <v>432</v>
      </c>
      <c r="I81" s="127"/>
      <c r="L81" s="29"/>
      <c r="M81" s="128"/>
      <c r="T81" s="51"/>
      <c r="AT81" s="15" t="s">
        <v>119</v>
      </c>
      <c r="AU81" s="15" t="s">
        <v>77</v>
      </c>
    </row>
    <row r="82" spans="2:51" s="12" customFormat="1" ht="22.5">
      <c r="B82" s="129"/>
      <c r="D82" s="165" t="s">
        <v>121</v>
      </c>
      <c r="E82" s="130" t="s">
        <v>0</v>
      </c>
      <c r="F82" s="169" t="s">
        <v>433</v>
      </c>
      <c r="H82" s="170">
        <v>4</v>
      </c>
      <c r="I82" s="131"/>
      <c r="L82" s="129"/>
      <c r="M82" s="151"/>
      <c r="N82" s="152"/>
      <c r="O82" s="152"/>
      <c r="P82" s="152"/>
      <c r="Q82" s="152"/>
      <c r="R82" s="152"/>
      <c r="S82" s="152"/>
      <c r="T82" s="153"/>
      <c r="AT82" s="130" t="s">
        <v>121</v>
      </c>
      <c r="AU82" s="130" t="s">
        <v>77</v>
      </c>
      <c r="AV82" s="12" t="s">
        <v>77</v>
      </c>
      <c r="AW82" s="12" t="s">
        <v>26</v>
      </c>
      <c r="AX82" s="12" t="s">
        <v>75</v>
      </c>
      <c r="AY82" s="130" t="s">
        <v>111</v>
      </c>
    </row>
    <row r="83" spans="2:12" s="1" customFormat="1" ht="6.95" customHeight="1"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29"/>
    </row>
  </sheetData>
  <sheetProtection algorithmName="SHA-512" hashValue="GxMsUSb4lERgYmT7yWYJRGpeFTYY6daLrpIhSLgMBCfuI2qu/xa/tI3NkHYsS1Km1doyqNRCSEVBTuQQGKdD5w==" saltValue="QnwCx+DMDW5u0YG4cOqZYw==" spinCount="100000" sheet="1" objects="1" scenarios="1"/>
  <autoFilter ref="C76:K82"/>
  <mergeCells count="9">
    <mergeCell ref="E50:H50"/>
    <mergeCell ref="E69:H69"/>
    <mergeCell ref="E71:H7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17"/>
  <sheetViews>
    <sheetView showGridLines="0" workbookViewId="0" topLeftCell="A1">
      <selection activeCell="E7" sqref="E7:H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21" t="s">
        <v>3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5" t="s">
        <v>86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77</v>
      </c>
    </row>
    <row r="4" spans="2:46" ht="24.95" customHeight="1">
      <c r="B4" s="18"/>
      <c r="D4" s="19" t="s">
        <v>87</v>
      </c>
      <c r="L4" s="18"/>
      <c r="M4" s="84" t="s">
        <v>7</v>
      </c>
      <c r="AT4" s="15" t="s">
        <v>1</v>
      </c>
    </row>
    <row r="5" spans="2:12" ht="6.95" customHeight="1">
      <c r="B5" s="18"/>
      <c r="L5" s="18"/>
    </row>
    <row r="6" spans="2:12" ht="12" customHeight="1">
      <c r="B6" s="18"/>
      <c r="D6" s="25" t="s">
        <v>13</v>
      </c>
      <c r="L6" s="18"/>
    </row>
    <row r="7" spans="2:12" ht="16.5" customHeight="1">
      <c r="B7" s="18"/>
      <c r="E7" s="219" t="str">
        <f>'Rekapitulace stavby'!K4</f>
        <v>Haškova-park</v>
      </c>
      <c r="F7" s="220"/>
      <c r="G7" s="220"/>
      <c r="H7" s="220"/>
      <c r="L7" s="18"/>
    </row>
    <row r="8" spans="2:12" s="1" customFormat="1" ht="12" customHeight="1">
      <c r="B8" s="29"/>
      <c r="D8" s="25" t="s">
        <v>88</v>
      </c>
      <c r="L8" s="29"/>
    </row>
    <row r="9" spans="2:12" s="1" customFormat="1" ht="16.5" customHeight="1">
      <c r="B9" s="29"/>
      <c r="E9" s="210" t="s">
        <v>434</v>
      </c>
      <c r="F9" s="218"/>
      <c r="G9" s="218"/>
      <c r="H9" s="218"/>
      <c r="L9" s="29"/>
    </row>
    <row r="10" spans="2:12" s="1" customFormat="1" ht="12">
      <c r="B10" s="29"/>
      <c r="L10" s="29"/>
    </row>
    <row r="11" spans="2:12" s="1" customFormat="1" ht="12" customHeight="1">
      <c r="B11" s="29"/>
      <c r="D11" s="25" t="s">
        <v>15</v>
      </c>
      <c r="F11" s="23" t="s">
        <v>0</v>
      </c>
      <c r="I11" s="25" t="s">
        <v>16</v>
      </c>
      <c r="J11" s="23" t="s">
        <v>0</v>
      </c>
      <c r="L11" s="29"/>
    </row>
    <row r="12" spans="2:12" s="1" customFormat="1" ht="12" customHeight="1">
      <c r="B12" s="29"/>
      <c r="D12" s="25" t="s">
        <v>17</v>
      </c>
      <c r="F12" s="23" t="s">
        <v>494</v>
      </c>
      <c r="I12" s="25" t="s">
        <v>19</v>
      </c>
      <c r="J12" s="49">
        <f>'Rekapitulace stavby'!AN6</f>
        <v>45131</v>
      </c>
      <c r="L12" s="29"/>
    </row>
    <row r="13" spans="2:12" s="1" customFormat="1" ht="10.9" customHeight="1">
      <c r="B13" s="29"/>
      <c r="L13" s="29"/>
    </row>
    <row r="14" spans="2:12" s="1" customFormat="1" ht="12" customHeight="1">
      <c r="B14" s="29"/>
      <c r="D14" s="25" t="s">
        <v>20</v>
      </c>
      <c r="F14" s="154" t="s">
        <v>495</v>
      </c>
      <c r="I14" s="25" t="s">
        <v>21</v>
      </c>
      <c r="J14" s="23">
        <f>IF('Rekapitulace stavby'!AN8="","",'Rekapitulace stavby'!AN8)</f>
        <v>295841</v>
      </c>
      <c r="L14" s="29"/>
    </row>
    <row r="15" spans="2:12" s="1" customFormat="1" ht="18" customHeight="1">
      <c r="B15" s="29"/>
      <c r="E15" s="23" t="str">
        <f>IF('Rekapitulace stavby'!E9="","",'Rekapitulace stavby'!E9)</f>
        <v xml:space="preserve"> </v>
      </c>
      <c r="I15" s="25" t="s">
        <v>22</v>
      </c>
      <c r="J15" s="23" t="str">
        <f>IF('Rekapitulace stavby'!AN9="","",'Rekapitulace stavby'!AN9)</f>
        <v>CZ00295841</v>
      </c>
      <c r="L15" s="29"/>
    </row>
    <row r="16" spans="2:12" s="1" customFormat="1" ht="6.95" customHeight="1">
      <c r="B16" s="29"/>
      <c r="L16" s="29"/>
    </row>
    <row r="17" spans="2:12" s="1" customFormat="1" ht="12" customHeight="1">
      <c r="B17" s="29"/>
      <c r="D17" s="25" t="s">
        <v>23</v>
      </c>
      <c r="I17" s="25" t="s">
        <v>21</v>
      </c>
      <c r="J17" s="26" t="str">
        <f>'Rekapitulace stavby'!AN11</f>
        <v>Vyplň údaj</v>
      </c>
      <c r="L17" s="29"/>
    </row>
    <row r="18" spans="2:12" s="1" customFormat="1" ht="18" customHeight="1">
      <c r="B18" s="29"/>
      <c r="E18" s="222" t="str">
        <f>'Rekapitulace stavby'!E12</f>
        <v>Vyplň údaj</v>
      </c>
      <c r="F18" s="193"/>
      <c r="G18" s="193"/>
      <c r="H18" s="193"/>
      <c r="I18" s="25" t="s">
        <v>22</v>
      </c>
      <c r="J18" s="26" t="str">
        <f>'Rekapitulace stavby'!AN12</f>
        <v>Vyplň údaj</v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5" t="s">
        <v>25</v>
      </c>
      <c r="F20" s="23" t="s">
        <v>497</v>
      </c>
      <c r="I20" s="25" t="s">
        <v>21</v>
      </c>
      <c r="J20" s="23" t="str">
        <f>IF('Rekapitulace stavby'!AN14="","",'Rekapitulace stavby'!AN14)</f>
        <v/>
      </c>
      <c r="L20" s="29"/>
    </row>
    <row r="21" spans="2:12" s="1" customFormat="1" ht="18" customHeight="1">
      <c r="B21" s="29"/>
      <c r="E21" s="23" t="str">
        <f>IF('Rekapitulace stavby'!E15="","",'Rekapitulace stavby'!E15)</f>
        <v xml:space="preserve"> </v>
      </c>
      <c r="F21" s="154" t="s">
        <v>496</v>
      </c>
      <c r="I21" s="25" t="s">
        <v>22</v>
      </c>
      <c r="J21" s="23" t="str">
        <f>IF('Rekapitulace stavby'!AN15="","",'Rekapitulace stavby'!AN15)</f>
        <v/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5" t="s">
        <v>27</v>
      </c>
      <c r="I23" s="25" t="s">
        <v>21</v>
      </c>
      <c r="J23" s="23" t="str">
        <f>IF('Rekapitulace stavby'!AN17="","",'Rekapitulace stavby'!AN17)</f>
        <v/>
      </c>
      <c r="L23" s="29"/>
    </row>
    <row r="24" spans="2:12" s="1" customFormat="1" ht="18" customHeight="1">
      <c r="B24" s="29"/>
      <c r="E24" s="23" t="str">
        <f>IF('Rekapitulace stavby'!E18="","",'Rekapitulace stavby'!E18)</f>
        <v xml:space="preserve"> </v>
      </c>
      <c r="I24" s="25" t="s">
        <v>22</v>
      </c>
      <c r="J24" s="23" t="str">
        <f>IF('Rekapitulace stavby'!AN18="","",'Rekapitulace stavby'!AN18)</f>
        <v/>
      </c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5" t="s">
        <v>28</v>
      </c>
      <c r="L26" s="29"/>
    </row>
    <row r="27" spans="2:12" s="7" customFormat="1" ht="16.5" customHeight="1">
      <c r="B27" s="85"/>
      <c r="E27" s="188" t="s">
        <v>0</v>
      </c>
      <c r="F27" s="188"/>
      <c r="G27" s="188"/>
      <c r="H27" s="188"/>
      <c r="L27" s="85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6" t="s">
        <v>29</v>
      </c>
      <c r="J30" s="62">
        <f>ROUND(J83,2)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31</v>
      </c>
      <c r="I32" s="32" t="s">
        <v>30</v>
      </c>
      <c r="J32" s="32" t="s">
        <v>32</v>
      </c>
      <c r="L32" s="29"/>
    </row>
    <row r="33" spans="2:12" s="1" customFormat="1" ht="14.45" customHeight="1">
      <c r="B33" s="29"/>
      <c r="D33" s="87" t="s">
        <v>33</v>
      </c>
      <c r="E33" s="25" t="s">
        <v>34</v>
      </c>
      <c r="F33" s="88">
        <f>ROUND((SUM(BE83:BE116)),2)</f>
        <v>0</v>
      </c>
      <c r="I33" s="89">
        <v>0.21</v>
      </c>
      <c r="J33" s="88">
        <f>ROUND(((SUM(BE83:BE116))*I33),2)</f>
        <v>0</v>
      </c>
      <c r="L33" s="29"/>
    </row>
    <row r="34" spans="2:12" s="1" customFormat="1" ht="14.45" customHeight="1">
      <c r="B34" s="29"/>
      <c r="E34" s="25" t="s">
        <v>35</v>
      </c>
      <c r="F34" s="88">
        <f>ROUND((SUM(BF83:BF116)),2)</f>
        <v>0</v>
      </c>
      <c r="I34" s="89">
        <v>0.15</v>
      </c>
      <c r="J34" s="88">
        <f>ROUND(((SUM(BF83:BF116))*I34),2)</f>
        <v>0</v>
      </c>
      <c r="L34" s="29"/>
    </row>
    <row r="35" spans="2:12" s="1" customFormat="1" ht="14.45" customHeight="1" hidden="1">
      <c r="B35" s="29"/>
      <c r="E35" s="25" t="s">
        <v>36</v>
      </c>
      <c r="F35" s="88">
        <f>ROUND((SUM(BG83:BG116)),2)</f>
        <v>0</v>
      </c>
      <c r="I35" s="89">
        <v>0.21</v>
      </c>
      <c r="J35" s="88">
        <f>0</f>
        <v>0</v>
      </c>
      <c r="L35" s="29"/>
    </row>
    <row r="36" spans="2:12" s="1" customFormat="1" ht="14.45" customHeight="1" hidden="1">
      <c r="B36" s="29"/>
      <c r="E36" s="25" t="s">
        <v>37</v>
      </c>
      <c r="F36" s="88">
        <f>ROUND((SUM(BH83:BH116)),2)</f>
        <v>0</v>
      </c>
      <c r="I36" s="89">
        <v>0.15</v>
      </c>
      <c r="J36" s="88">
        <f>0</f>
        <v>0</v>
      </c>
      <c r="L36" s="29"/>
    </row>
    <row r="37" spans="2:12" s="1" customFormat="1" ht="14.45" customHeight="1" hidden="1">
      <c r="B37" s="29"/>
      <c r="E37" s="25" t="s">
        <v>38</v>
      </c>
      <c r="F37" s="88">
        <f>ROUND((SUM(BI83:BI116)),2)</f>
        <v>0</v>
      </c>
      <c r="I37" s="89">
        <v>0</v>
      </c>
      <c r="J37" s="88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90"/>
      <c r="D39" s="91" t="s">
        <v>39</v>
      </c>
      <c r="E39" s="52"/>
      <c r="F39" s="52"/>
      <c r="G39" s="92" t="s">
        <v>40</v>
      </c>
      <c r="H39" s="93" t="s">
        <v>41</v>
      </c>
      <c r="I39" s="52"/>
      <c r="J39" s="94">
        <f>SUM(J30:J37)</f>
        <v>0</v>
      </c>
      <c r="K39" s="95"/>
      <c r="L39" s="29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29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29"/>
    </row>
    <row r="45" spans="2:12" s="1" customFormat="1" ht="24.95" customHeight="1">
      <c r="B45" s="29"/>
      <c r="C45" s="19" t="s">
        <v>90</v>
      </c>
      <c r="L45" s="29"/>
    </row>
    <row r="46" spans="2:12" s="1" customFormat="1" ht="6.95" customHeight="1">
      <c r="B46" s="29"/>
      <c r="L46" s="29"/>
    </row>
    <row r="47" spans="2:12" s="1" customFormat="1" ht="12" customHeight="1">
      <c r="B47" s="29"/>
      <c r="C47" s="25" t="s">
        <v>13</v>
      </c>
      <c r="L47" s="29"/>
    </row>
    <row r="48" spans="2:12" s="1" customFormat="1" ht="16.5" customHeight="1">
      <c r="B48" s="29"/>
      <c r="E48" s="219" t="str">
        <f>E7</f>
        <v>Haškova-park</v>
      </c>
      <c r="F48" s="220"/>
      <c r="G48" s="220"/>
      <c r="H48" s="220"/>
      <c r="L48" s="29"/>
    </row>
    <row r="49" spans="2:12" s="1" customFormat="1" ht="12" customHeight="1">
      <c r="B49" s="29"/>
      <c r="C49" s="25" t="s">
        <v>88</v>
      </c>
      <c r="L49" s="29"/>
    </row>
    <row r="50" spans="2:12" s="1" customFormat="1" ht="16.5" customHeight="1">
      <c r="B50" s="29"/>
      <c r="E50" s="210" t="str">
        <f>E9</f>
        <v>VON - Vedlejší a ostatní náklady</v>
      </c>
      <c r="F50" s="218"/>
      <c r="G50" s="218"/>
      <c r="H50" s="218"/>
      <c r="L50" s="29"/>
    </row>
    <row r="51" spans="2:12" s="1" customFormat="1" ht="6.95" customHeight="1">
      <c r="B51" s="29"/>
      <c r="L51" s="29"/>
    </row>
    <row r="52" spans="2:12" s="1" customFormat="1" ht="12" customHeight="1">
      <c r="B52" s="29"/>
      <c r="C52" s="25" t="s">
        <v>17</v>
      </c>
      <c r="F52" s="23" t="str">
        <f>F12</f>
        <v>Žďár nad Sázavou</v>
      </c>
      <c r="I52" s="25" t="s">
        <v>19</v>
      </c>
      <c r="J52" s="49">
        <f>IF(J12="","",J12)</f>
        <v>45131</v>
      </c>
      <c r="L52" s="29"/>
    </row>
    <row r="53" spans="2:12" s="1" customFormat="1" ht="6.95" customHeight="1">
      <c r="B53" s="29"/>
      <c r="L53" s="29"/>
    </row>
    <row r="54" spans="2:12" s="1" customFormat="1" ht="10.35" customHeight="1">
      <c r="B54" s="29"/>
      <c r="L54" s="29"/>
    </row>
    <row r="55" spans="2:12" s="1" customFormat="1" ht="29.25" customHeight="1">
      <c r="B55" s="29"/>
      <c r="C55" s="96" t="s">
        <v>91</v>
      </c>
      <c r="D55" s="90"/>
      <c r="E55" s="90"/>
      <c r="F55" s="90"/>
      <c r="G55" s="90"/>
      <c r="H55" s="90"/>
      <c r="I55" s="90"/>
      <c r="J55" s="97" t="s">
        <v>92</v>
      </c>
      <c r="K55" s="90"/>
      <c r="L55" s="29"/>
    </row>
    <row r="56" spans="2:12" s="1" customFormat="1" ht="10.35" customHeight="1">
      <c r="B56" s="29"/>
      <c r="L56" s="29"/>
    </row>
    <row r="57" spans="2:47" s="1" customFormat="1" ht="22.9" customHeight="1">
      <c r="B57" s="29"/>
      <c r="C57" s="98" t="s">
        <v>93</v>
      </c>
      <c r="J57" s="62">
        <f>J83</f>
        <v>0</v>
      </c>
      <c r="L57" s="29"/>
      <c r="AU57" s="15" t="s">
        <v>94</v>
      </c>
    </row>
    <row r="58" spans="2:12" s="8" customFormat="1" ht="24.95" customHeight="1">
      <c r="B58" s="99"/>
      <c r="D58" s="100" t="s">
        <v>435</v>
      </c>
      <c r="E58" s="101"/>
      <c r="F58" s="101"/>
      <c r="G58" s="101"/>
      <c r="H58" s="101"/>
      <c r="I58" s="101"/>
      <c r="J58" s="102">
        <f>J84</f>
        <v>0</v>
      </c>
      <c r="L58" s="99"/>
    </row>
    <row r="59" spans="2:12" s="8" customFormat="1" ht="24.95" customHeight="1">
      <c r="B59" s="99"/>
      <c r="D59" s="100" t="s">
        <v>436</v>
      </c>
      <c r="E59" s="101"/>
      <c r="F59" s="101"/>
      <c r="G59" s="101"/>
      <c r="H59" s="101"/>
      <c r="I59" s="101"/>
      <c r="J59" s="102">
        <f>J87</f>
        <v>0</v>
      </c>
      <c r="L59" s="99"/>
    </row>
    <row r="60" spans="2:12" s="8" customFormat="1" ht="24.95" customHeight="1">
      <c r="B60" s="99"/>
      <c r="D60" s="100" t="s">
        <v>437</v>
      </c>
      <c r="E60" s="101"/>
      <c r="F60" s="101"/>
      <c r="G60" s="101"/>
      <c r="H60" s="101"/>
      <c r="I60" s="101"/>
      <c r="J60" s="102">
        <f>J98</f>
        <v>0</v>
      </c>
      <c r="L60" s="99"/>
    </row>
    <row r="61" spans="2:12" s="8" customFormat="1" ht="24.95" customHeight="1">
      <c r="B61" s="99"/>
      <c r="D61" s="100" t="s">
        <v>438</v>
      </c>
      <c r="E61" s="101"/>
      <c r="F61" s="101"/>
      <c r="G61" s="101"/>
      <c r="H61" s="101"/>
      <c r="I61" s="101"/>
      <c r="J61" s="102">
        <f>J101</f>
        <v>0</v>
      </c>
      <c r="L61" s="99"/>
    </row>
    <row r="62" spans="2:12" s="8" customFormat="1" ht="24.95" customHeight="1">
      <c r="B62" s="99"/>
      <c r="D62" s="100" t="s">
        <v>439</v>
      </c>
      <c r="E62" s="101"/>
      <c r="F62" s="101"/>
      <c r="G62" s="101"/>
      <c r="H62" s="101"/>
      <c r="I62" s="101"/>
      <c r="J62" s="102">
        <f>J109</f>
        <v>0</v>
      </c>
      <c r="L62" s="99"/>
    </row>
    <row r="63" spans="2:12" s="8" customFormat="1" ht="24.95" customHeight="1">
      <c r="B63" s="99"/>
      <c r="D63" s="100" t="s">
        <v>440</v>
      </c>
      <c r="E63" s="101"/>
      <c r="F63" s="101"/>
      <c r="G63" s="101"/>
      <c r="H63" s="101"/>
      <c r="I63" s="101"/>
      <c r="J63" s="102">
        <f>J114</f>
        <v>0</v>
      </c>
      <c r="L63" s="99"/>
    </row>
    <row r="64" spans="2:12" s="1" customFormat="1" ht="21.75" customHeight="1">
      <c r="B64" s="29"/>
      <c r="L64" s="29"/>
    </row>
    <row r="65" spans="2:12" s="1" customFormat="1" ht="6.95" customHeight="1"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29"/>
    </row>
    <row r="69" spans="2:12" s="1" customFormat="1" ht="6.95" customHeight="1"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29"/>
    </row>
    <row r="70" spans="2:12" s="1" customFormat="1" ht="24.95" customHeight="1">
      <c r="B70" s="29"/>
      <c r="C70" s="19" t="s">
        <v>97</v>
      </c>
      <c r="L70" s="29"/>
    </row>
    <row r="71" spans="2:12" s="1" customFormat="1" ht="6.95" customHeight="1">
      <c r="B71" s="29"/>
      <c r="L71" s="29"/>
    </row>
    <row r="72" spans="2:12" s="1" customFormat="1" ht="12" customHeight="1">
      <c r="B72" s="29"/>
      <c r="C72" s="25" t="s">
        <v>13</v>
      </c>
      <c r="L72" s="29"/>
    </row>
    <row r="73" spans="2:12" s="1" customFormat="1" ht="16.5" customHeight="1">
      <c r="B73" s="29"/>
      <c r="E73" s="219" t="str">
        <f>E7</f>
        <v>Haškova-park</v>
      </c>
      <c r="F73" s="220"/>
      <c r="G73" s="220"/>
      <c r="H73" s="220"/>
      <c r="L73" s="29"/>
    </row>
    <row r="74" spans="2:12" s="1" customFormat="1" ht="12" customHeight="1">
      <c r="B74" s="29"/>
      <c r="C74" s="25" t="s">
        <v>88</v>
      </c>
      <c r="L74" s="29"/>
    </row>
    <row r="75" spans="2:12" s="1" customFormat="1" ht="16.5" customHeight="1">
      <c r="B75" s="29"/>
      <c r="E75" s="210" t="str">
        <f>E9</f>
        <v>VON - Vedlejší a ostatní náklady</v>
      </c>
      <c r="F75" s="218"/>
      <c r="G75" s="218"/>
      <c r="H75" s="218"/>
      <c r="L75" s="29"/>
    </row>
    <row r="76" spans="2:12" s="1" customFormat="1" ht="6.95" customHeight="1">
      <c r="B76" s="29"/>
      <c r="L76" s="29"/>
    </row>
    <row r="77" spans="2:12" s="1" customFormat="1" ht="12" customHeight="1">
      <c r="B77" s="29"/>
      <c r="C77" s="25" t="s">
        <v>17</v>
      </c>
      <c r="F77" s="23" t="str">
        <f>F12</f>
        <v>Žďár nad Sázavou</v>
      </c>
      <c r="I77" s="25" t="s">
        <v>19</v>
      </c>
      <c r="J77" s="49">
        <f>IF(J12="","",J12)</f>
        <v>45131</v>
      </c>
      <c r="L77" s="29"/>
    </row>
    <row r="78" spans="2:12" s="1" customFormat="1" ht="6.95" customHeight="1">
      <c r="B78" s="29"/>
      <c r="L78" s="29"/>
    </row>
    <row r="79" spans="2:12" s="1" customFormat="1" ht="15.2" customHeight="1">
      <c r="B79" s="29"/>
      <c r="C79" s="25" t="s">
        <v>20</v>
      </c>
      <c r="F79" s="23" t="str">
        <f>E15</f>
        <v xml:space="preserve"> </v>
      </c>
      <c r="I79" s="25" t="s">
        <v>25</v>
      </c>
      <c r="J79" s="185" t="str">
        <f>E21</f>
        <v xml:space="preserve"> </v>
      </c>
      <c r="L79" s="29"/>
    </row>
    <row r="80" spans="2:12" s="1" customFormat="1" ht="15.2" customHeight="1">
      <c r="B80" s="29"/>
      <c r="C80" s="25" t="s">
        <v>23</v>
      </c>
      <c r="F80" s="23" t="str">
        <f>IF(E18="","",E18)</f>
        <v>Vyplň údaj</v>
      </c>
      <c r="I80" s="25" t="s">
        <v>27</v>
      </c>
      <c r="J80" s="185" t="str">
        <f>E24</f>
        <v xml:space="preserve"> </v>
      </c>
      <c r="L80" s="29"/>
    </row>
    <row r="81" spans="2:12" s="1" customFormat="1" ht="10.35" customHeight="1">
      <c r="B81" s="29"/>
      <c r="L81" s="29"/>
    </row>
    <row r="82" spans="2:20" s="10" customFormat="1" ht="29.25" customHeight="1">
      <c r="B82" s="108"/>
      <c r="C82" s="157" t="s">
        <v>98</v>
      </c>
      <c r="D82" s="107" t="s">
        <v>53</v>
      </c>
      <c r="E82" s="107" t="s">
        <v>49</v>
      </c>
      <c r="F82" s="107" t="s">
        <v>50</v>
      </c>
      <c r="G82" s="107" t="s">
        <v>99</v>
      </c>
      <c r="H82" s="107" t="s">
        <v>100</v>
      </c>
      <c r="I82" s="107" t="s">
        <v>101</v>
      </c>
      <c r="J82" s="107" t="s">
        <v>92</v>
      </c>
      <c r="K82" s="179" t="s">
        <v>102</v>
      </c>
      <c r="L82" s="108"/>
      <c r="M82" s="54" t="s">
        <v>0</v>
      </c>
      <c r="N82" s="55" t="s">
        <v>33</v>
      </c>
      <c r="O82" s="55" t="s">
        <v>103</v>
      </c>
      <c r="P82" s="55" t="s">
        <v>104</v>
      </c>
      <c r="Q82" s="55" t="s">
        <v>105</v>
      </c>
      <c r="R82" s="55" t="s">
        <v>106</v>
      </c>
      <c r="S82" s="55" t="s">
        <v>107</v>
      </c>
      <c r="T82" s="56" t="s">
        <v>108</v>
      </c>
    </row>
    <row r="83" spans="2:63" s="1" customFormat="1" ht="22.9" customHeight="1">
      <c r="B83" s="29"/>
      <c r="C83" s="60" t="s">
        <v>109</v>
      </c>
      <c r="J83" s="180">
        <f>BK83</f>
        <v>0</v>
      </c>
      <c r="L83" s="29"/>
      <c r="M83" s="57"/>
      <c r="N83" s="50"/>
      <c r="O83" s="50"/>
      <c r="P83" s="109">
        <f>P84+P87+P98+P101+P109+P114</f>
        <v>0</v>
      </c>
      <c r="Q83" s="50"/>
      <c r="R83" s="109">
        <f>R84+R87+R98+R101+R109+R114</f>
        <v>0</v>
      </c>
      <c r="S83" s="50"/>
      <c r="T83" s="110">
        <f>T84+T87+T98+T101+T109+T114</f>
        <v>0</v>
      </c>
      <c r="AT83" s="15" t="s">
        <v>67</v>
      </c>
      <c r="AU83" s="15" t="s">
        <v>94</v>
      </c>
      <c r="BK83" s="111">
        <f>BK84+BK87+BK98+BK101+BK109+BK114</f>
        <v>0</v>
      </c>
    </row>
    <row r="84" spans="2:63" s="11" customFormat="1" ht="25.9" customHeight="1">
      <c r="B84" s="112"/>
      <c r="D84" s="113" t="s">
        <v>67</v>
      </c>
      <c r="E84" s="158" t="s">
        <v>441</v>
      </c>
      <c r="F84" s="158" t="s">
        <v>442</v>
      </c>
      <c r="I84" s="114"/>
      <c r="J84" s="181">
        <f>BK84</f>
        <v>0</v>
      </c>
      <c r="L84" s="112"/>
      <c r="M84" s="115"/>
      <c r="P84" s="116">
        <f>SUM(P85:P86)</f>
        <v>0</v>
      </c>
      <c r="R84" s="116">
        <f>SUM(R85:R86)</f>
        <v>0</v>
      </c>
      <c r="T84" s="117">
        <f>SUM(T85:T86)</f>
        <v>0</v>
      </c>
      <c r="AR84" s="113" t="s">
        <v>117</v>
      </c>
      <c r="AT84" s="118" t="s">
        <v>67</v>
      </c>
      <c r="AU84" s="118" t="s">
        <v>68</v>
      </c>
      <c r="AY84" s="113" t="s">
        <v>111</v>
      </c>
      <c r="BK84" s="119">
        <f>SUM(BK85:BK86)</f>
        <v>0</v>
      </c>
    </row>
    <row r="85" spans="2:65" s="1" customFormat="1" ht="24.2" customHeight="1">
      <c r="B85" s="29"/>
      <c r="C85" s="160" t="s">
        <v>75</v>
      </c>
      <c r="D85" s="160" t="s">
        <v>114</v>
      </c>
      <c r="E85" s="161" t="s">
        <v>443</v>
      </c>
      <c r="F85" s="162" t="s">
        <v>444</v>
      </c>
      <c r="G85" s="163" t="s">
        <v>445</v>
      </c>
      <c r="H85" s="164">
        <v>1</v>
      </c>
      <c r="I85" s="120"/>
      <c r="J85" s="183">
        <f>ROUND(I85*H85,2)</f>
        <v>0</v>
      </c>
      <c r="K85" s="162" t="s">
        <v>139</v>
      </c>
      <c r="L85" s="29"/>
      <c r="M85" s="121" t="s">
        <v>0</v>
      </c>
      <c r="N85" s="122" t="s">
        <v>34</v>
      </c>
      <c r="P85" s="123">
        <f>O85*H85</f>
        <v>0</v>
      </c>
      <c r="Q85" s="123">
        <v>0</v>
      </c>
      <c r="R85" s="123">
        <f>Q85*H85</f>
        <v>0</v>
      </c>
      <c r="S85" s="123">
        <v>0</v>
      </c>
      <c r="T85" s="124">
        <f>S85*H85</f>
        <v>0</v>
      </c>
      <c r="AR85" s="125" t="s">
        <v>117</v>
      </c>
      <c r="AT85" s="125" t="s">
        <v>114</v>
      </c>
      <c r="AU85" s="125" t="s">
        <v>75</v>
      </c>
      <c r="AY85" s="15" t="s">
        <v>111</v>
      </c>
      <c r="BE85" s="126">
        <f>IF(N85="základní",J85,0)</f>
        <v>0</v>
      </c>
      <c r="BF85" s="126">
        <f>IF(N85="snížená",J85,0)</f>
        <v>0</v>
      </c>
      <c r="BG85" s="126">
        <f>IF(N85="zákl. přenesená",J85,0)</f>
        <v>0</v>
      </c>
      <c r="BH85" s="126">
        <f>IF(N85="sníž. přenesená",J85,0)</f>
        <v>0</v>
      </c>
      <c r="BI85" s="126">
        <f>IF(N85="nulová",J85,0)</f>
        <v>0</v>
      </c>
      <c r="BJ85" s="15" t="s">
        <v>75</v>
      </c>
      <c r="BK85" s="126">
        <f>ROUND(I85*H85,2)</f>
        <v>0</v>
      </c>
      <c r="BL85" s="15" t="s">
        <v>117</v>
      </c>
      <c r="BM85" s="125" t="s">
        <v>446</v>
      </c>
    </row>
    <row r="86" spans="2:47" s="1" customFormat="1" ht="19.5">
      <c r="B86" s="29"/>
      <c r="D86" s="165" t="s">
        <v>119</v>
      </c>
      <c r="F86" s="166" t="s">
        <v>444</v>
      </c>
      <c r="I86" s="127"/>
      <c r="L86" s="29"/>
      <c r="M86" s="128"/>
      <c r="T86" s="51"/>
      <c r="AT86" s="15" t="s">
        <v>119</v>
      </c>
      <c r="AU86" s="15" t="s">
        <v>75</v>
      </c>
    </row>
    <row r="87" spans="2:63" s="11" customFormat="1" ht="25.9" customHeight="1">
      <c r="B87" s="112"/>
      <c r="D87" s="113" t="s">
        <v>67</v>
      </c>
      <c r="E87" s="158" t="s">
        <v>447</v>
      </c>
      <c r="F87" s="158" t="s">
        <v>448</v>
      </c>
      <c r="I87" s="114"/>
      <c r="J87" s="181">
        <f>BK87</f>
        <v>0</v>
      </c>
      <c r="L87" s="112"/>
      <c r="M87" s="115"/>
      <c r="P87" s="116">
        <f>SUM(P88:P97)</f>
        <v>0</v>
      </c>
      <c r="R87" s="116">
        <f>SUM(R88:R97)</f>
        <v>0</v>
      </c>
      <c r="T87" s="117">
        <f>SUM(T88:T97)</f>
        <v>0</v>
      </c>
      <c r="AR87" s="113" t="s">
        <v>117</v>
      </c>
      <c r="AT87" s="118" t="s">
        <v>67</v>
      </c>
      <c r="AU87" s="118" t="s">
        <v>68</v>
      </c>
      <c r="AY87" s="113" t="s">
        <v>111</v>
      </c>
      <c r="BK87" s="119">
        <f>SUM(BK88:BK97)</f>
        <v>0</v>
      </c>
    </row>
    <row r="88" spans="2:65" s="1" customFormat="1" ht="16.5" customHeight="1">
      <c r="B88" s="29"/>
      <c r="C88" s="160" t="s">
        <v>77</v>
      </c>
      <c r="D88" s="160" t="s">
        <v>114</v>
      </c>
      <c r="E88" s="161" t="s">
        <v>449</v>
      </c>
      <c r="F88" s="162" t="s">
        <v>450</v>
      </c>
      <c r="G88" s="163" t="s">
        <v>445</v>
      </c>
      <c r="H88" s="164">
        <v>1</v>
      </c>
      <c r="I88" s="120"/>
      <c r="J88" s="183">
        <f>ROUND(I88*H88,2)</f>
        <v>0</v>
      </c>
      <c r="K88" s="162" t="s">
        <v>139</v>
      </c>
      <c r="L88" s="29"/>
      <c r="M88" s="121" t="s">
        <v>0</v>
      </c>
      <c r="N88" s="122" t="s">
        <v>34</v>
      </c>
      <c r="P88" s="123">
        <f>O88*H88</f>
        <v>0</v>
      </c>
      <c r="Q88" s="123">
        <v>0</v>
      </c>
      <c r="R88" s="123">
        <f>Q88*H88</f>
        <v>0</v>
      </c>
      <c r="S88" s="123">
        <v>0</v>
      </c>
      <c r="T88" s="124">
        <f>S88*H88</f>
        <v>0</v>
      </c>
      <c r="AR88" s="125" t="s">
        <v>117</v>
      </c>
      <c r="AT88" s="125" t="s">
        <v>114</v>
      </c>
      <c r="AU88" s="125" t="s">
        <v>75</v>
      </c>
      <c r="AY88" s="15" t="s">
        <v>111</v>
      </c>
      <c r="BE88" s="126">
        <f>IF(N88="základní",J88,0)</f>
        <v>0</v>
      </c>
      <c r="BF88" s="126">
        <f>IF(N88="snížená",J88,0)</f>
        <v>0</v>
      </c>
      <c r="BG88" s="126">
        <f>IF(N88="zákl. přenesená",J88,0)</f>
        <v>0</v>
      </c>
      <c r="BH88" s="126">
        <f>IF(N88="sníž. přenesená",J88,0)</f>
        <v>0</v>
      </c>
      <c r="BI88" s="126">
        <f>IF(N88="nulová",J88,0)</f>
        <v>0</v>
      </c>
      <c r="BJ88" s="15" t="s">
        <v>75</v>
      </c>
      <c r="BK88" s="126">
        <f>ROUND(I88*H88,2)</f>
        <v>0</v>
      </c>
      <c r="BL88" s="15" t="s">
        <v>117</v>
      </c>
      <c r="BM88" s="125" t="s">
        <v>451</v>
      </c>
    </row>
    <row r="89" spans="2:47" s="1" customFormat="1" ht="12">
      <c r="B89" s="29"/>
      <c r="D89" s="165" t="s">
        <v>119</v>
      </c>
      <c r="F89" s="166" t="s">
        <v>452</v>
      </c>
      <c r="I89" s="127"/>
      <c r="L89" s="29"/>
      <c r="M89" s="128"/>
      <c r="T89" s="51"/>
      <c r="AT89" s="15" t="s">
        <v>119</v>
      </c>
      <c r="AU89" s="15" t="s">
        <v>75</v>
      </c>
    </row>
    <row r="90" spans="2:51" s="13" customFormat="1" ht="12">
      <c r="B90" s="138"/>
      <c r="D90" s="165" t="s">
        <v>121</v>
      </c>
      <c r="E90" s="139" t="s">
        <v>0</v>
      </c>
      <c r="F90" s="176" t="s">
        <v>453</v>
      </c>
      <c r="H90" s="139" t="s">
        <v>0</v>
      </c>
      <c r="I90" s="140"/>
      <c r="L90" s="138"/>
      <c r="M90" s="141"/>
      <c r="T90" s="142"/>
      <c r="AT90" s="139" t="s">
        <v>121</v>
      </c>
      <c r="AU90" s="139" t="s">
        <v>75</v>
      </c>
      <c r="AV90" s="13" t="s">
        <v>75</v>
      </c>
      <c r="AW90" s="13" t="s">
        <v>26</v>
      </c>
      <c r="AX90" s="13" t="s">
        <v>68</v>
      </c>
      <c r="AY90" s="139" t="s">
        <v>111</v>
      </c>
    </row>
    <row r="91" spans="2:51" s="12" customFormat="1" ht="12">
      <c r="B91" s="129"/>
      <c r="D91" s="165" t="s">
        <v>121</v>
      </c>
      <c r="E91" s="130" t="s">
        <v>0</v>
      </c>
      <c r="F91" s="169" t="s">
        <v>454</v>
      </c>
      <c r="H91" s="170">
        <v>1</v>
      </c>
      <c r="I91" s="131"/>
      <c r="L91" s="129"/>
      <c r="M91" s="132"/>
      <c r="T91" s="133"/>
      <c r="AT91" s="130" t="s">
        <v>121</v>
      </c>
      <c r="AU91" s="130" t="s">
        <v>75</v>
      </c>
      <c r="AV91" s="12" t="s">
        <v>77</v>
      </c>
      <c r="AW91" s="12" t="s">
        <v>26</v>
      </c>
      <c r="AX91" s="12" t="s">
        <v>75</v>
      </c>
      <c r="AY91" s="130" t="s">
        <v>111</v>
      </c>
    </row>
    <row r="92" spans="2:65" s="1" customFormat="1" ht="16.5" customHeight="1">
      <c r="B92" s="29"/>
      <c r="C92" s="160">
        <v>3</v>
      </c>
      <c r="D92" s="160" t="s">
        <v>114</v>
      </c>
      <c r="E92" s="161" t="s">
        <v>455</v>
      </c>
      <c r="F92" s="162" t="s">
        <v>456</v>
      </c>
      <c r="G92" s="163" t="s">
        <v>445</v>
      </c>
      <c r="H92" s="164">
        <v>4</v>
      </c>
      <c r="I92" s="120"/>
      <c r="J92" s="183">
        <f>ROUND(I92*H92,2)</f>
        <v>0</v>
      </c>
      <c r="K92" s="162" t="s">
        <v>139</v>
      </c>
      <c r="L92" s="29"/>
      <c r="M92" s="121" t="s">
        <v>0</v>
      </c>
      <c r="N92" s="122" t="s">
        <v>34</v>
      </c>
      <c r="P92" s="123">
        <f>O92*H92</f>
        <v>0</v>
      </c>
      <c r="Q92" s="123">
        <v>0</v>
      </c>
      <c r="R92" s="123">
        <f>Q92*H92</f>
        <v>0</v>
      </c>
      <c r="S92" s="123">
        <v>0</v>
      </c>
      <c r="T92" s="124">
        <f>S92*H92</f>
        <v>0</v>
      </c>
      <c r="AR92" s="125" t="s">
        <v>117</v>
      </c>
      <c r="AT92" s="125" t="s">
        <v>114</v>
      </c>
      <c r="AU92" s="125" t="s">
        <v>75</v>
      </c>
      <c r="AY92" s="15" t="s">
        <v>111</v>
      </c>
      <c r="BE92" s="126">
        <f>IF(N92="základní",J92,0)</f>
        <v>0</v>
      </c>
      <c r="BF92" s="126">
        <f>IF(N92="snížená",J92,0)</f>
        <v>0</v>
      </c>
      <c r="BG92" s="126">
        <f>IF(N92="zákl. přenesená",J92,0)</f>
        <v>0</v>
      </c>
      <c r="BH92" s="126">
        <f>IF(N92="sníž. přenesená",J92,0)</f>
        <v>0</v>
      </c>
      <c r="BI92" s="126">
        <f>IF(N92="nulová",J92,0)</f>
        <v>0</v>
      </c>
      <c r="BJ92" s="15" t="s">
        <v>75</v>
      </c>
      <c r="BK92" s="126">
        <f>ROUND(I92*H92,2)</f>
        <v>0</v>
      </c>
      <c r="BL92" s="15" t="s">
        <v>117</v>
      </c>
      <c r="BM92" s="125" t="s">
        <v>457</v>
      </c>
    </row>
    <row r="93" spans="2:47" s="1" customFormat="1" ht="12">
      <c r="B93" s="29"/>
      <c r="D93" s="165" t="s">
        <v>119</v>
      </c>
      <c r="F93" s="166" t="s">
        <v>456</v>
      </c>
      <c r="I93" s="127"/>
      <c r="L93" s="29"/>
      <c r="M93" s="128"/>
      <c r="T93" s="51"/>
      <c r="AT93" s="15" t="s">
        <v>119</v>
      </c>
      <c r="AU93" s="15" t="s">
        <v>75</v>
      </c>
    </row>
    <row r="94" spans="2:51" s="13" customFormat="1" ht="12">
      <c r="B94" s="138"/>
      <c r="D94" s="165" t="s">
        <v>121</v>
      </c>
      <c r="E94" s="139" t="s">
        <v>0</v>
      </c>
      <c r="F94" s="176" t="s">
        <v>458</v>
      </c>
      <c r="H94" s="139" t="s">
        <v>0</v>
      </c>
      <c r="I94" s="140"/>
      <c r="L94" s="138"/>
      <c r="M94" s="141"/>
      <c r="T94" s="142"/>
      <c r="AT94" s="139" t="s">
        <v>121</v>
      </c>
      <c r="AU94" s="139" t="s">
        <v>75</v>
      </c>
      <c r="AV94" s="13" t="s">
        <v>75</v>
      </c>
      <c r="AW94" s="13" t="s">
        <v>26</v>
      </c>
      <c r="AX94" s="13" t="s">
        <v>68</v>
      </c>
      <c r="AY94" s="139" t="s">
        <v>111</v>
      </c>
    </row>
    <row r="95" spans="2:51" s="12" customFormat="1" ht="12">
      <c r="B95" s="129"/>
      <c r="D95" s="165" t="s">
        <v>121</v>
      </c>
      <c r="E95" s="130" t="s">
        <v>0</v>
      </c>
      <c r="F95" s="169" t="s">
        <v>459</v>
      </c>
      <c r="H95" s="170">
        <v>4</v>
      </c>
      <c r="I95" s="131"/>
      <c r="L95" s="129"/>
      <c r="M95" s="132"/>
      <c r="T95" s="133"/>
      <c r="AT95" s="130" t="s">
        <v>121</v>
      </c>
      <c r="AU95" s="130" t="s">
        <v>75</v>
      </c>
      <c r="AV95" s="12" t="s">
        <v>77</v>
      </c>
      <c r="AW95" s="12" t="s">
        <v>26</v>
      </c>
      <c r="AX95" s="12" t="s">
        <v>75</v>
      </c>
      <c r="AY95" s="130" t="s">
        <v>111</v>
      </c>
    </row>
    <row r="96" spans="2:65" s="1" customFormat="1" ht="16.5" customHeight="1">
      <c r="B96" s="29"/>
      <c r="C96" s="160">
        <v>4</v>
      </c>
      <c r="D96" s="160" t="s">
        <v>114</v>
      </c>
      <c r="E96" s="161" t="s">
        <v>460</v>
      </c>
      <c r="F96" s="162" t="s">
        <v>461</v>
      </c>
      <c r="G96" s="163" t="s">
        <v>445</v>
      </c>
      <c r="H96" s="164">
        <v>1</v>
      </c>
      <c r="I96" s="120"/>
      <c r="J96" s="183">
        <f>ROUND(I96*H96,2)</f>
        <v>0</v>
      </c>
      <c r="K96" s="162" t="s">
        <v>139</v>
      </c>
      <c r="L96" s="29"/>
      <c r="M96" s="121" t="s">
        <v>0</v>
      </c>
      <c r="N96" s="122" t="s">
        <v>34</v>
      </c>
      <c r="P96" s="123">
        <f>O96*H96</f>
        <v>0</v>
      </c>
      <c r="Q96" s="123">
        <v>0</v>
      </c>
      <c r="R96" s="123">
        <f>Q96*H96</f>
        <v>0</v>
      </c>
      <c r="S96" s="123">
        <v>0</v>
      </c>
      <c r="T96" s="124">
        <f>S96*H96</f>
        <v>0</v>
      </c>
      <c r="AR96" s="125" t="s">
        <v>117</v>
      </c>
      <c r="AT96" s="125" t="s">
        <v>114</v>
      </c>
      <c r="AU96" s="125" t="s">
        <v>75</v>
      </c>
      <c r="AY96" s="15" t="s">
        <v>111</v>
      </c>
      <c r="BE96" s="126">
        <f>IF(N96="základní",J96,0)</f>
        <v>0</v>
      </c>
      <c r="BF96" s="126">
        <f>IF(N96="snížená",J96,0)</f>
        <v>0</v>
      </c>
      <c r="BG96" s="126">
        <f>IF(N96="zákl. přenesená",J96,0)</f>
        <v>0</v>
      </c>
      <c r="BH96" s="126">
        <f>IF(N96="sníž. přenesená",J96,0)</f>
        <v>0</v>
      </c>
      <c r="BI96" s="126">
        <f>IF(N96="nulová",J96,0)</f>
        <v>0</v>
      </c>
      <c r="BJ96" s="15" t="s">
        <v>75</v>
      </c>
      <c r="BK96" s="126">
        <f>ROUND(I96*H96,2)</f>
        <v>0</v>
      </c>
      <c r="BL96" s="15" t="s">
        <v>117</v>
      </c>
      <c r="BM96" s="125" t="s">
        <v>462</v>
      </c>
    </row>
    <row r="97" spans="2:47" s="1" customFormat="1" ht="12">
      <c r="B97" s="29"/>
      <c r="D97" s="165" t="s">
        <v>119</v>
      </c>
      <c r="F97" s="166" t="s">
        <v>461</v>
      </c>
      <c r="I97" s="127"/>
      <c r="L97" s="29"/>
      <c r="M97" s="128"/>
      <c r="T97" s="51"/>
      <c r="AT97" s="15" t="s">
        <v>119</v>
      </c>
      <c r="AU97" s="15" t="s">
        <v>75</v>
      </c>
    </row>
    <row r="98" spans="2:63" s="11" customFormat="1" ht="25.9" customHeight="1">
      <c r="B98" s="112"/>
      <c r="D98" s="113" t="s">
        <v>67</v>
      </c>
      <c r="E98" s="158" t="s">
        <v>463</v>
      </c>
      <c r="F98" s="158" t="s">
        <v>464</v>
      </c>
      <c r="I98" s="114"/>
      <c r="J98" s="181">
        <f>BK98</f>
        <v>0</v>
      </c>
      <c r="L98" s="112"/>
      <c r="M98" s="115"/>
      <c r="P98" s="116">
        <f>SUM(P99:P100)</f>
        <v>0</v>
      </c>
      <c r="R98" s="116">
        <f>SUM(R99:R100)</f>
        <v>0</v>
      </c>
      <c r="T98" s="117">
        <f>SUM(T99:T100)</f>
        <v>0</v>
      </c>
      <c r="AR98" s="113" t="s">
        <v>117</v>
      </c>
      <c r="AT98" s="118" t="s">
        <v>67</v>
      </c>
      <c r="AU98" s="118" t="s">
        <v>68</v>
      </c>
      <c r="AY98" s="113" t="s">
        <v>111</v>
      </c>
      <c r="BK98" s="119">
        <f>SUM(BK99:BK100)</f>
        <v>0</v>
      </c>
    </row>
    <row r="99" spans="2:65" s="1" customFormat="1" ht="16.5" customHeight="1">
      <c r="B99" s="29"/>
      <c r="C99" s="160">
        <v>5</v>
      </c>
      <c r="D99" s="160" t="s">
        <v>114</v>
      </c>
      <c r="E99" s="161" t="s">
        <v>465</v>
      </c>
      <c r="F99" s="162" t="s">
        <v>466</v>
      </c>
      <c r="G99" s="163" t="s">
        <v>445</v>
      </c>
      <c r="H99" s="164">
        <v>1</v>
      </c>
      <c r="I99" s="120"/>
      <c r="J99" s="183">
        <f>ROUND(I99*H99,2)</f>
        <v>0</v>
      </c>
      <c r="K99" s="162" t="s">
        <v>139</v>
      </c>
      <c r="L99" s="29"/>
      <c r="M99" s="121" t="s">
        <v>0</v>
      </c>
      <c r="N99" s="122" t="s">
        <v>34</v>
      </c>
      <c r="P99" s="123">
        <f>O99*H99</f>
        <v>0</v>
      </c>
      <c r="Q99" s="123">
        <v>0</v>
      </c>
      <c r="R99" s="123">
        <f>Q99*H99</f>
        <v>0</v>
      </c>
      <c r="S99" s="123">
        <v>0</v>
      </c>
      <c r="T99" s="124">
        <f>S99*H99</f>
        <v>0</v>
      </c>
      <c r="AR99" s="125" t="s">
        <v>117</v>
      </c>
      <c r="AT99" s="125" t="s">
        <v>114</v>
      </c>
      <c r="AU99" s="125" t="s">
        <v>75</v>
      </c>
      <c r="AY99" s="15" t="s">
        <v>111</v>
      </c>
      <c r="BE99" s="126">
        <f>IF(N99="základní",J99,0)</f>
        <v>0</v>
      </c>
      <c r="BF99" s="126">
        <f>IF(N99="snížená",J99,0)</f>
        <v>0</v>
      </c>
      <c r="BG99" s="126">
        <f>IF(N99="zákl. přenesená",J99,0)</f>
        <v>0</v>
      </c>
      <c r="BH99" s="126">
        <f>IF(N99="sníž. přenesená",J99,0)</f>
        <v>0</v>
      </c>
      <c r="BI99" s="126">
        <f>IF(N99="nulová",J99,0)</f>
        <v>0</v>
      </c>
      <c r="BJ99" s="15" t="s">
        <v>75</v>
      </c>
      <c r="BK99" s="126">
        <f>ROUND(I99*H99,2)</f>
        <v>0</v>
      </c>
      <c r="BL99" s="15" t="s">
        <v>117</v>
      </c>
      <c r="BM99" s="125" t="s">
        <v>467</v>
      </c>
    </row>
    <row r="100" spans="2:47" s="1" customFormat="1" ht="12">
      <c r="B100" s="29"/>
      <c r="D100" s="165" t="s">
        <v>119</v>
      </c>
      <c r="F100" s="166" t="s">
        <v>466</v>
      </c>
      <c r="I100" s="127"/>
      <c r="L100" s="29"/>
      <c r="M100" s="128"/>
      <c r="T100" s="51"/>
      <c r="AT100" s="15" t="s">
        <v>119</v>
      </c>
      <c r="AU100" s="15" t="s">
        <v>75</v>
      </c>
    </row>
    <row r="101" spans="2:63" s="11" customFormat="1" ht="25.9" customHeight="1">
      <c r="B101" s="112"/>
      <c r="D101" s="113" t="s">
        <v>67</v>
      </c>
      <c r="E101" s="158" t="s">
        <v>468</v>
      </c>
      <c r="F101" s="158" t="s">
        <v>469</v>
      </c>
      <c r="I101" s="114"/>
      <c r="J101" s="181">
        <f>BK101</f>
        <v>0</v>
      </c>
      <c r="L101" s="112"/>
      <c r="M101" s="115"/>
      <c r="P101" s="116">
        <f>SUM(P102:P108)</f>
        <v>0</v>
      </c>
      <c r="R101" s="116">
        <f>SUM(R102:R108)</f>
        <v>0</v>
      </c>
      <c r="T101" s="117">
        <f>SUM(T102:T108)</f>
        <v>0</v>
      </c>
      <c r="AR101" s="113" t="s">
        <v>117</v>
      </c>
      <c r="AT101" s="118" t="s">
        <v>67</v>
      </c>
      <c r="AU101" s="118" t="s">
        <v>68</v>
      </c>
      <c r="AY101" s="113" t="s">
        <v>111</v>
      </c>
      <c r="BK101" s="119">
        <f>SUM(BK102:BK108)</f>
        <v>0</v>
      </c>
    </row>
    <row r="102" spans="2:65" s="1" customFormat="1" ht="16.5" customHeight="1">
      <c r="B102" s="29"/>
      <c r="C102" s="160">
        <v>6</v>
      </c>
      <c r="D102" s="160" t="s">
        <v>114</v>
      </c>
      <c r="E102" s="161" t="s">
        <v>470</v>
      </c>
      <c r="F102" s="162" t="s">
        <v>471</v>
      </c>
      <c r="G102" s="163" t="s">
        <v>445</v>
      </c>
      <c r="H102" s="164">
        <v>1</v>
      </c>
      <c r="I102" s="120"/>
      <c r="J102" s="183">
        <f>ROUND(I102*H102,2)</f>
        <v>0</v>
      </c>
      <c r="K102" s="162" t="s">
        <v>139</v>
      </c>
      <c r="L102" s="29"/>
      <c r="M102" s="121" t="s">
        <v>0</v>
      </c>
      <c r="N102" s="122" t="s">
        <v>34</v>
      </c>
      <c r="P102" s="123">
        <f>O102*H102</f>
        <v>0</v>
      </c>
      <c r="Q102" s="123">
        <v>0</v>
      </c>
      <c r="R102" s="123">
        <f>Q102*H102</f>
        <v>0</v>
      </c>
      <c r="S102" s="123">
        <v>0</v>
      </c>
      <c r="T102" s="124">
        <f>S102*H102</f>
        <v>0</v>
      </c>
      <c r="AR102" s="125" t="s">
        <v>117</v>
      </c>
      <c r="AT102" s="125" t="s">
        <v>114</v>
      </c>
      <c r="AU102" s="125" t="s">
        <v>75</v>
      </c>
      <c r="AY102" s="15" t="s">
        <v>111</v>
      </c>
      <c r="BE102" s="126">
        <f>IF(N102="základní",J102,0)</f>
        <v>0</v>
      </c>
      <c r="BF102" s="126">
        <f>IF(N102="snížená",J102,0)</f>
        <v>0</v>
      </c>
      <c r="BG102" s="126">
        <f>IF(N102="zákl. přenesená",J102,0)</f>
        <v>0</v>
      </c>
      <c r="BH102" s="126">
        <f>IF(N102="sníž. přenesená",J102,0)</f>
        <v>0</v>
      </c>
      <c r="BI102" s="126">
        <f>IF(N102="nulová",J102,0)</f>
        <v>0</v>
      </c>
      <c r="BJ102" s="15" t="s">
        <v>75</v>
      </c>
      <c r="BK102" s="126">
        <f>ROUND(I102*H102,2)</f>
        <v>0</v>
      </c>
      <c r="BL102" s="15" t="s">
        <v>117</v>
      </c>
      <c r="BM102" s="125" t="s">
        <v>472</v>
      </c>
    </row>
    <row r="103" spans="2:47" s="1" customFormat="1" ht="12">
      <c r="B103" s="29"/>
      <c r="D103" s="165" t="s">
        <v>119</v>
      </c>
      <c r="F103" s="166" t="s">
        <v>471</v>
      </c>
      <c r="I103" s="127"/>
      <c r="L103" s="29"/>
      <c r="M103" s="128"/>
      <c r="T103" s="51"/>
      <c r="AT103" s="15" t="s">
        <v>119</v>
      </c>
      <c r="AU103" s="15" t="s">
        <v>75</v>
      </c>
    </row>
    <row r="104" spans="2:51" s="12" customFormat="1" ht="12">
      <c r="B104" s="129"/>
      <c r="D104" s="165" t="s">
        <v>121</v>
      </c>
      <c r="E104" s="130" t="s">
        <v>473</v>
      </c>
      <c r="F104" s="169" t="s">
        <v>474</v>
      </c>
      <c r="H104" s="170">
        <v>1</v>
      </c>
      <c r="I104" s="131"/>
      <c r="L104" s="129"/>
      <c r="M104" s="132"/>
      <c r="T104" s="133"/>
      <c r="AT104" s="130" t="s">
        <v>121</v>
      </c>
      <c r="AU104" s="130" t="s">
        <v>75</v>
      </c>
      <c r="AV104" s="12" t="s">
        <v>77</v>
      </c>
      <c r="AW104" s="12" t="s">
        <v>26</v>
      </c>
      <c r="AX104" s="12" t="s">
        <v>75</v>
      </c>
      <c r="AY104" s="130" t="s">
        <v>111</v>
      </c>
    </row>
    <row r="105" spans="2:51" s="13" customFormat="1" ht="12">
      <c r="B105" s="138"/>
      <c r="D105" s="165" t="s">
        <v>121</v>
      </c>
      <c r="E105" s="139" t="s">
        <v>475</v>
      </c>
      <c r="F105" s="176" t="s">
        <v>476</v>
      </c>
      <c r="H105" s="139" t="s">
        <v>0</v>
      </c>
      <c r="I105" s="140"/>
      <c r="L105" s="138"/>
      <c r="M105" s="141"/>
      <c r="T105" s="142"/>
      <c r="AT105" s="139" t="s">
        <v>121</v>
      </c>
      <c r="AU105" s="139" t="s">
        <v>75</v>
      </c>
      <c r="AV105" s="13" t="s">
        <v>75</v>
      </c>
      <c r="AW105" s="13" t="s">
        <v>26</v>
      </c>
      <c r="AX105" s="13" t="s">
        <v>68</v>
      </c>
      <c r="AY105" s="139" t="s">
        <v>111</v>
      </c>
    </row>
    <row r="106" spans="2:65" s="1" customFormat="1" ht="16.5" customHeight="1">
      <c r="B106" s="29"/>
      <c r="C106" s="160">
        <v>7</v>
      </c>
      <c r="D106" s="160" t="s">
        <v>114</v>
      </c>
      <c r="E106" s="161" t="s">
        <v>477</v>
      </c>
      <c r="F106" s="162" t="s">
        <v>478</v>
      </c>
      <c r="G106" s="163" t="s">
        <v>445</v>
      </c>
      <c r="H106" s="164">
        <v>1</v>
      </c>
      <c r="I106" s="120"/>
      <c r="J106" s="183">
        <f>ROUND(I106*H106,2)</f>
        <v>0</v>
      </c>
      <c r="K106" s="162" t="s">
        <v>139</v>
      </c>
      <c r="L106" s="29"/>
      <c r="M106" s="121" t="s">
        <v>0</v>
      </c>
      <c r="N106" s="122" t="s">
        <v>34</v>
      </c>
      <c r="P106" s="123">
        <f>O106*H106</f>
        <v>0</v>
      </c>
      <c r="Q106" s="123">
        <v>0</v>
      </c>
      <c r="R106" s="123">
        <f>Q106*H106</f>
        <v>0</v>
      </c>
      <c r="S106" s="123">
        <v>0</v>
      </c>
      <c r="T106" s="124">
        <f>S106*H106</f>
        <v>0</v>
      </c>
      <c r="AR106" s="125" t="s">
        <v>117</v>
      </c>
      <c r="AT106" s="125" t="s">
        <v>114</v>
      </c>
      <c r="AU106" s="125" t="s">
        <v>75</v>
      </c>
      <c r="AY106" s="15" t="s">
        <v>111</v>
      </c>
      <c r="BE106" s="126">
        <f>IF(N106="základní",J106,0)</f>
        <v>0</v>
      </c>
      <c r="BF106" s="126">
        <f>IF(N106="snížená",J106,0)</f>
        <v>0</v>
      </c>
      <c r="BG106" s="126">
        <f>IF(N106="zákl. přenesená",J106,0)</f>
        <v>0</v>
      </c>
      <c r="BH106" s="126">
        <f>IF(N106="sníž. přenesená",J106,0)</f>
        <v>0</v>
      </c>
      <c r="BI106" s="126">
        <f>IF(N106="nulová",J106,0)</f>
        <v>0</v>
      </c>
      <c r="BJ106" s="15" t="s">
        <v>75</v>
      </c>
      <c r="BK106" s="126">
        <f>ROUND(I106*H106,2)</f>
        <v>0</v>
      </c>
      <c r="BL106" s="15" t="s">
        <v>117</v>
      </c>
      <c r="BM106" s="125" t="s">
        <v>479</v>
      </c>
    </row>
    <row r="107" spans="2:47" s="1" customFormat="1" ht="12">
      <c r="B107" s="29"/>
      <c r="D107" s="165" t="s">
        <v>119</v>
      </c>
      <c r="F107" s="166" t="s">
        <v>478</v>
      </c>
      <c r="I107" s="127"/>
      <c r="L107" s="29"/>
      <c r="M107" s="128"/>
      <c r="T107" s="51"/>
      <c r="AT107" s="15" t="s">
        <v>119</v>
      </c>
      <c r="AU107" s="15" t="s">
        <v>75</v>
      </c>
    </row>
    <row r="108" spans="2:51" s="12" customFormat="1" ht="12">
      <c r="B108" s="129"/>
      <c r="D108" s="165" t="s">
        <v>121</v>
      </c>
      <c r="E108" s="130" t="s">
        <v>0</v>
      </c>
      <c r="F108" s="169" t="s">
        <v>480</v>
      </c>
      <c r="H108" s="170">
        <v>1</v>
      </c>
      <c r="I108" s="131"/>
      <c r="L108" s="129"/>
      <c r="M108" s="132"/>
      <c r="T108" s="133"/>
      <c r="AT108" s="130" t="s">
        <v>121</v>
      </c>
      <c r="AU108" s="130" t="s">
        <v>75</v>
      </c>
      <c r="AV108" s="12" t="s">
        <v>77</v>
      </c>
      <c r="AW108" s="12" t="s">
        <v>26</v>
      </c>
      <c r="AX108" s="12" t="s">
        <v>75</v>
      </c>
      <c r="AY108" s="130" t="s">
        <v>111</v>
      </c>
    </row>
    <row r="109" spans="2:63" s="11" customFormat="1" ht="25.9" customHeight="1">
      <c r="B109" s="112"/>
      <c r="D109" s="113" t="s">
        <v>67</v>
      </c>
      <c r="E109" s="158" t="s">
        <v>481</v>
      </c>
      <c r="F109" s="158" t="s">
        <v>482</v>
      </c>
      <c r="I109" s="114"/>
      <c r="J109" s="181">
        <f>BK109</f>
        <v>0</v>
      </c>
      <c r="L109" s="112"/>
      <c r="M109" s="115"/>
      <c r="P109" s="116">
        <f>SUM(P110:P113)</f>
        <v>0</v>
      </c>
      <c r="R109" s="116">
        <f>SUM(R110:R113)</f>
        <v>0</v>
      </c>
      <c r="T109" s="117">
        <f>SUM(T110:T113)</f>
        <v>0</v>
      </c>
      <c r="AR109" s="113" t="s">
        <v>117</v>
      </c>
      <c r="AT109" s="118" t="s">
        <v>67</v>
      </c>
      <c r="AU109" s="118" t="s">
        <v>68</v>
      </c>
      <c r="AY109" s="113" t="s">
        <v>111</v>
      </c>
      <c r="BK109" s="119">
        <f>SUM(BK110:BK113)</f>
        <v>0</v>
      </c>
    </row>
    <row r="110" spans="2:65" s="1" customFormat="1" ht="16.5" customHeight="1">
      <c r="B110" s="29"/>
      <c r="C110" s="160">
        <v>8</v>
      </c>
      <c r="D110" s="160" t="s">
        <v>114</v>
      </c>
      <c r="E110" s="161" t="s">
        <v>483</v>
      </c>
      <c r="F110" s="162" t="s">
        <v>484</v>
      </c>
      <c r="G110" s="163" t="s">
        <v>445</v>
      </c>
      <c r="H110" s="164">
        <v>1</v>
      </c>
      <c r="I110" s="120"/>
      <c r="J110" s="183">
        <f>ROUND(I110*H110,2)</f>
        <v>0</v>
      </c>
      <c r="K110" s="162" t="s">
        <v>139</v>
      </c>
      <c r="L110" s="29"/>
      <c r="M110" s="121" t="s">
        <v>0</v>
      </c>
      <c r="N110" s="122" t="s">
        <v>34</v>
      </c>
      <c r="P110" s="123">
        <f>O110*H110</f>
        <v>0</v>
      </c>
      <c r="Q110" s="123">
        <v>0</v>
      </c>
      <c r="R110" s="123">
        <f>Q110*H110</f>
        <v>0</v>
      </c>
      <c r="S110" s="123">
        <v>0</v>
      </c>
      <c r="T110" s="124">
        <f>S110*H110</f>
        <v>0</v>
      </c>
      <c r="AR110" s="125" t="s">
        <v>117</v>
      </c>
      <c r="AT110" s="125" t="s">
        <v>114</v>
      </c>
      <c r="AU110" s="125" t="s">
        <v>75</v>
      </c>
      <c r="AY110" s="15" t="s">
        <v>111</v>
      </c>
      <c r="BE110" s="126">
        <f>IF(N110="základní",J110,0)</f>
        <v>0</v>
      </c>
      <c r="BF110" s="126">
        <f>IF(N110="snížená",J110,0)</f>
        <v>0</v>
      </c>
      <c r="BG110" s="126">
        <f>IF(N110="zákl. přenesená",J110,0)</f>
        <v>0</v>
      </c>
      <c r="BH110" s="126">
        <f>IF(N110="sníž. přenesená",J110,0)</f>
        <v>0</v>
      </c>
      <c r="BI110" s="126">
        <f>IF(N110="nulová",J110,0)</f>
        <v>0</v>
      </c>
      <c r="BJ110" s="15" t="s">
        <v>75</v>
      </c>
      <c r="BK110" s="126">
        <f>ROUND(I110*H110,2)</f>
        <v>0</v>
      </c>
      <c r="BL110" s="15" t="s">
        <v>117</v>
      </c>
      <c r="BM110" s="125" t="s">
        <v>485</v>
      </c>
    </row>
    <row r="111" spans="2:47" s="1" customFormat="1" ht="12">
      <c r="B111" s="29"/>
      <c r="D111" s="165" t="s">
        <v>119</v>
      </c>
      <c r="F111" s="166" t="s">
        <v>484</v>
      </c>
      <c r="I111" s="127"/>
      <c r="L111" s="29"/>
      <c r="M111" s="128"/>
      <c r="T111" s="51"/>
      <c r="AT111" s="15" t="s">
        <v>119</v>
      </c>
      <c r="AU111" s="15" t="s">
        <v>75</v>
      </c>
    </row>
    <row r="112" spans="2:65" s="1" customFormat="1" ht="16.5" customHeight="1">
      <c r="B112" s="29"/>
      <c r="C112" s="160">
        <v>9</v>
      </c>
      <c r="D112" s="160" t="s">
        <v>114</v>
      </c>
      <c r="E112" s="161" t="s">
        <v>486</v>
      </c>
      <c r="F112" s="162" t="s">
        <v>487</v>
      </c>
      <c r="G112" s="163" t="s">
        <v>445</v>
      </c>
      <c r="H112" s="164">
        <v>1</v>
      </c>
      <c r="I112" s="120"/>
      <c r="J112" s="183">
        <f>ROUND(I112*H112,2)</f>
        <v>0</v>
      </c>
      <c r="K112" s="162" t="s">
        <v>139</v>
      </c>
      <c r="L112" s="29"/>
      <c r="M112" s="121" t="s">
        <v>0</v>
      </c>
      <c r="N112" s="122" t="s">
        <v>34</v>
      </c>
      <c r="P112" s="123">
        <f>O112*H112</f>
        <v>0</v>
      </c>
      <c r="Q112" s="123">
        <v>0</v>
      </c>
      <c r="R112" s="123">
        <f>Q112*H112</f>
        <v>0</v>
      </c>
      <c r="S112" s="123">
        <v>0</v>
      </c>
      <c r="T112" s="124">
        <f>S112*H112</f>
        <v>0</v>
      </c>
      <c r="AR112" s="125" t="s">
        <v>117</v>
      </c>
      <c r="AT112" s="125" t="s">
        <v>114</v>
      </c>
      <c r="AU112" s="125" t="s">
        <v>75</v>
      </c>
      <c r="AY112" s="15" t="s">
        <v>111</v>
      </c>
      <c r="BE112" s="126">
        <f>IF(N112="základní",J112,0)</f>
        <v>0</v>
      </c>
      <c r="BF112" s="126">
        <f>IF(N112="snížená",J112,0)</f>
        <v>0</v>
      </c>
      <c r="BG112" s="126">
        <f>IF(N112="zákl. přenesená",J112,0)</f>
        <v>0</v>
      </c>
      <c r="BH112" s="126">
        <f>IF(N112="sníž. přenesená",J112,0)</f>
        <v>0</v>
      </c>
      <c r="BI112" s="126">
        <f>IF(N112="nulová",J112,0)</f>
        <v>0</v>
      </c>
      <c r="BJ112" s="15" t="s">
        <v>75</v>
      </c>
      <c r="BK112" s="126">
        <f>ROUND(I112*H112,2)</f>
        <v>0</v>
      </c>
      <c r="BL112" s="15" t="s">
        <v>117</v>
      </c>
      <c r="BM112" s="125" t="s">
        <v>488</v>
      </c>
    </row>
    <row r="113" spans="2:47" s="1" customFormat="1" ht="12">
      <c r="B113" s="29"/>
      <c r="D113" s="165" t="s">
        <v>119</v>
      </c>
      <c r="F113" s="166" t="s">
        <v>487</v>
      </c>
      <c r="I113" s="127"/>
      <c r="L113" s="29"/>
      <c r="M113" s="128"/>
      <c r="T113" s="51"/>
      <c r="AT113" s="15" t="s">
        <v>119</v>
      </c>
      <c r="AU113" s="15" t="s">
        <v>75</v>
      </c>
    </row>
    <row r="114" spans="2:63" s="11" customFormat="1" ht="25.9" customHeight="1">
      <c r="B114" s="112"/>
      <c r="D114" s="113" t="s">
        <v>67</v>
      </c>
      <c r="E114" s="158" t="s">
        <v>489</v>
      </c>
      <c r="F114" s="158" t="s">
        <v>490</v>
      </c>
      <c r="I114" s="114"/>
      <c r="J114" s="181">
        <f>BK114</f>
        <v>0</v>
      </c>
      <c r="L114" s="112"/>
      <c r="M114" s="115"/>
      <c r="P114" s="116">
        <f>SUM(P115:P116)</f>
        <v>0</v>
      </c>
      <c r="R114" s="116">
        <f>SUM(R115:R116)</f>
        <v>0</v>
      </c>
      <c r="T114" s="117">
        <f>SUM(T115:T116)</f>
        <v>0</v>
      </c>
      <c r="AR114" s="113" t="s">
        <v>117</v>
      </c>
      <c r="AT114" s="118" t="s">
        <v>67</v>
      </c>
      <c r="AU114" s="118" t="s">
        <v>68</v>
      </c>
      <c r="AY114" s="113" t="s">
        <v>111</v>
      </c>
      <c r="BK114" s="119">
        <f>SUM(BK115:BK116)</f>
        <v>0</v>
      </c>
    </row>
    <row r="115" spans="2:65" s="1" customFormat="1" ht="16.5" customHeight="1">
      <c r="B115" s="29"/>
      <c r="C115" s="160">
        <v>10</v>
      </c>
      <c r="D115" s="160" t="s">
        <v>114</v>
      </c>
      <c r="E115" s="161" t="s">
        <v>491</v>
      </c>
      <c r="F115" s="162" t="s">
        <v>492</v>
      </c>
      <c r="G115" s="163" t="s">
        <v>445</v>
      </c>
      <c r="H115" s="164">
        <v>1</v>
      </c>
      <c r="I115" s="120"/>
      <c r="J115" s="183">
        <f>ROUND(I115*H115,2)</f>
        <v>0</v>
      </c>
      <c r="K115" s="162" t="s">
        <v>139</v>
      </c>
      <c r="L115" s="29"/>
      <c r="M115" s="121" t="s">
        <v>0</v>
      </c>
      <c r="N115" s="122" t="s">
        <v>34</v>
      </c>
      <c r="P115" s="123">
        <f>O115*H115</f>
        <v>0</v>
      </c>
      <c r="Q115" s="123">
        <v>0</v>
      </c>
      <c r="R115" s="123">
        <f>Q115*H115</f>
        <v>0</v>
      </c>
      <c r="S115" s="123">
        <v>0</v>
      </c>
      <c r="T115" s="124">
        <f>S115*H115</f>
        <v>0</v>
      </c>
      <c r="AR115" s="125" t="s">
        <v>117</v>
      </c>
      <c r="AT115" s="125" t="s">
        <v>114</v>
      </c>
      <c r="AU115" s="125" t="s">
        <v>75</v>
      </c>
      <c r="AY115" s="15" t="s">
        <v>111</v>
      </c>
      <c r="BE115" s="126">
        <f>IF(N115="základní",J115,0)</f>
        <v>0</v>
      </c>
      <c r="BF115" s="126">
        <f>IF(N115="snížená",J115,0)</f>
        <v>0</v>
      </c>
      <c r="BG115" s="126">
        <f>IF(N115="zákl. přenesená",J115,0)</f>
        <v>0</v>
      </c>
      <c r="BH115" s="126">
        <f>IF(N115="sníž. přenesená",J115,0)</f>
        <v>0</v>
      </c>
      <c r="BI115" s="126">
        <f>IF(N115="nulová",J115,0)</f>
        <v>0</v>
      </c>
      <c r="BJ115" s="15" t="s">
        <v>75</v>
      </c>
      <c r="BK115" s="126">
        <f>ROUND(I115*H115,2)</f>
        <v>0</v>
      </c>
      <c r="BL115" s="15" t="s">
        <v>117</v>
      </c>
      <c r="BM115" s="125" t="s">
        <v>493</v>
      </c>
    </row>
    <row r="116" spans="2:47" s="1" customFormat="1" ht="12">
      <c r="B116" s="29"/>
      <c r="D116" s="165" t="s">
        <v>119</v>
      </c>
      <c r="F116" s="166" t="s">
        <v>492</v>
      </c>
      <c r="I116" s="127"/>
      <c r="L116" s="29"/>
      <c r="M116" s="148"/>
      <c r="N116" s="149"/>
      <c r="O116" s="149"/>
      <c r="P116" s="149"/>
      <c r="Q116" s="149"/>
      <c r="R116" s="149"/>
      <c r="S116" s="149"/>
      <c r="T116" s="150"/>
      <c r="AT116" s="15" t="s">
        <v>119</v>
      </c>
      <c r="AU116" s="15" t="s">
        <v>75</v>
      </c>
    </row>
    <row r="117" spans="2:12" s="1" customFormat="1" ht="6.95" customHeight="1"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29"/>
    </row>
  </sheetData>
  <sheetProtection algorithmName="SHA-512" hashValue="aPFlvIV9098CxrpG9sS7OKnCQfkJXkQ1yZ//JsbF3x58NzzORt+wbJTOMP8cnvjx0dka0AS8ijl6aRNFwQx7GQ==" saltValue="14JDURUc7Iei7ElngUoYlQ==" spinCount="100000" sheet="1" objects="1" scenarios="1"/>
  <autoFilter ref="C82:K116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 Kubická</dc:creator>
  <cp:keywords/>
  <dc:description/>
  <cp:lastModifiedBy>Kodysová Olga Mgr.</cp:lastModifiedBy>
  <cp:lastPrinted>2024-02-08T05:04:01Z</cp:lastPrinted>
  <dcterms:created xsi:type="dcterms:W3CDTF">2023-07-24T08:09:59Z</dcterms:created>
  <dcterms:modified xsi:type="dcterms:W3CDTF">2024-02-13T13:55:25Z</dcterms:modified>
  <cp:category/>
  <cp:version/>
  <cp:contentType/>
  <cp:contentStatus/>
</cp:coreProperties>
</file>