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01 Pol'!$A$1:$Y$80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/>
  <c r="I59"/>
  <c r="I58"/>
  <c r="I57"/>
  <c r="I56"/>
  <c r="I55"/>
  <c r="I54"/>
  <c r="I53"/>
  <c r="G42"/>
  <c r="F42"/>
  <c r="G41"/>
  <c r="F41"/>
  <c r="G39"/>
  <c r="F39"/>
  <c r="G79" i="12"/>
  <c r="BA42"/>
  <c r="BA40"/>
  <c r="BA27"/>
  <c r="BA18"/>
  <c r="BA16"/>
  <c r="G9"/>
  <c r="G11"/>
  <c r="G15"/>
  <c r="G17"/>
  <c r="G19"/>
  <c r="G22"/>
  <c r="G23"/>
  <c r="G8"/>
  <c r="I9"/>
  <c r="I11"/>
  <c r="I15"/>
  <c r="I17"/>
  <c r="I19"/>
  <c r="I22"/>
  <c r="I23"/>
  <c r="I8"/>
  <c r="K9"/>
  <c r="K11"/>
  <c r="K15"/>
  <c r="K17"/>
  <c r="K19"/>
  <c r="K22"/>
  <c r="K23"/>
  <c r="K8"/>
  <c r="M9"/>
  <c r="M11"/>
  <c r="M15"/>
  <c r="M17"/>
  <c r="M19"/>
  <c r="M22"/>
  <c r="M23"/>
  <c r="M8"/>
  <c r="O9"/>
  <c r="O11"/>
  <c r="O15"/>
  <c r="O17"/>
  <c r="O19"/>
  <c r="O22"/>
  <c r="O23"/>
  <c r="O8"/>
  <c r="Q9"/>
  <c r="Q11"/>
  <c r="Q15"/>
  <c r="Q17"/>
  <c r="Q19"/>
  <c r="Q22"/>
  <c r="Q23"/>
  <c r="Q8"/>
  <c r="V9"/>
  <c r="V11"/>
  <c r="V15"/>
  <c r="V17"/>
  <c r="V19"/>
  <c r="V22"/>
  <c r="V23"/>
  <c r="V8"/>
  <c r="G26"/>
  <c r="G25"/>
  <c r="I26"/>
  <c r="I25"/>
  <c r="K26"/>
  <c r="K25"/>
  <c r="M26"/>
  <c r="M25"/>
  <c r="O26"/>
  <c r="O25"/>
  <c r="Q26"/>
  <c r="Q25"/>
  <c r="V26"/>
  <c r="V25"/>
  <c r="G31"/>
  <c r="G33"/>
  <c r="G35"/>
  <c r="G36"/>
  <c r="G39"/>
  <c r="G41"/>
  <c r="G43"/>
  <c r="G45"/>
  <c r="G30"/>
  <c r="I31"/>
  <c r="I33"/>
  <c r="I35"/>
  <c r="I36"/>
  <c r="I39"/>
  <c r="I41"/>
  <c r="I43"/>
  <c r="I45"/>
  <c r="I30"/>
  <c r="K31"/>
  <c r="K33"/>
  <c r="K35"/>
  <c r="K36"/>
  <c r="K39"/>
  <c r="K41"/>
  <c r="K43"/>
  <c r="K45"/>
  <c r="K30"/>
  <c r="M31"/>
  <c r="M33"/>
  <c r="M35"/>
  <c r="M36"/>
  <c r="M39"/>
  <c r="M41"/>
  <c r="M43"/>
  <c r="M45"/>
  <c r="M30"/>
  <c r="O31"/>
  <c r="O33"/>
  <c r="O35"/>
  <c r="O36"/>
  <c r="O39"/>
  <c r="O41"/>
  <c r="O43"/>
  <c r="O45"/>
  <c r="O30"/>
  <c r="Q31"/>
  <c r="Q33"/>
  <c r="Q35"/>
  <c r="Q36"/>
  <c r="Q39"/>
  <c r="Q41"/>
  <c r="Q43"/>
  <c r="Q45"/>
  <c r="Q30"/>
  <c r="V31"/>
  <c r="V33"/>
  <c r="V35"/>
  <c r="V36"/>
  <c r="V39"/>
  <c r="V41"/>
  <c r="V43"/>
  <c r="V45"/>
  <c r="V30"/>
  <c r="G48"/>
  <c r="G50"/>
  <c r="G52"/>
  <c r="G54"/>
  <c r="G56"/>
  <c r="G47"/>
  <c r="I48"/>
  <c r="I50"/>
  <c r="I52"/>
  <c r="I54"/>
  <c r="I56"/>
  <c r="I47"/>
  <c r="K48"/>
  <c r="K50"/>
  <c r="K52"/>
  <c r="K54"/>
  <c r="K56"/>
  <c r="K47"/>
  <c r="M48"/>
  <c r="M50"/>
  <c r="M52"/>
  <c r="M54"/>
  <c r="M56"/>
  <c r="M47"/>
  <c r="O48"/>
  <c r="O50"/>
  <c r="O52"/>
  <c r="O54"/>
  <c r="O56"/>
  <c r="O47"/>
  <c r="Q48"/>
  <c r="Q50"/>
  <c r="Q52"/>
  <c r="Q54"/>
  <c r="Q56"/>
  <c r="Q47"/>
  <c r="V48"/>
  <c r="V50"/>
  <c r="V52"/>
  <c r="V54"/>
  <c r="V56"/>
  <c r="V47"/>
  <c r="G59"/>
  <c r="G58"/>
  <c r="I59"/>
  <c r="I58"/>
  <c r="K59"/>
  <c r="K58"/>
  <c r="M59"/>
  <c r="M58"/>
  <c r="O59"/>
  <c r="O58"/>
  <c r="Q59"/>
  <c r="Q58"/>
  <c r="V59"/>
  <c r="V58"/>
  <c r="G62"/>
  <c r="G66"/>
  <c r="G61"/>
  <c r="I62"/>
  <c r="I66"/>
  <c r="I61"/>
  <c r="K62"/>
  <c r="K66"/>
  <c r="K61"/>
  <c r="M62"/>
  <c r="M66"/>
  <c r="M61"/>
  <c r="O62"/>
  <c r="O66"/>
  <c r="O61"/>
  <c r="Q62"/>
  <c r="Q66"/>
  <c r="Q61"/>
  <c r="V62"/>
  <c r="V66"/>
  <c r="V61"/>
  <c r="G68"/>
  <c r="G69"/>
  <c r="G67"/>
  <c r="I68"/>
  <c r="I69"/>
  <c r="I67"/>
  <c r="K68"/>
  <c r="K69"/>
  <c r="K67"/>
  <c r="M68"/>
  <c r="M69"/>
  <c r="M67"/>
  <c r="O68"/>
  <c r="O69"/>
  <c r="O67"/>
  <c r="Q68"/>
  <c r="Q69"/>
  <c r="Q67"/>
  <c r="V68"/>
  <c r="V69"/>
  <c r="V67"/>
  <c r="G72"/>
  <c r="G73"/>
  <c r="G74"/>
  <c r="G75"/>
  <c r="G76"/>
  <c r="G77"/>
  <c r="G71"/>
  <c r="I72"/>
  <c r="I73"/>
  <c r="I74"/>
  <c r="I75"/>
  <c r="I76"/>
  <c r="I77"/>
  <c r="I71"/>
  <c r="K72"/>
  <c r="K73"/>
  <c r="K74"/>
  <c r="K75"/>
  <c r="K76"/>
  <c r="K77"/>
  <c r="K71"/>
  <c r="M72"/>
  <c r="M73"/>
  <c r="M74"/>
  <c r="M75"/>
  <c r="M76"/>
  <c r="M77"/>
  <c r="M71"/>
  <c r="O72"/>
  <c r="O73"/>
  <c r="O74"/>
  <c r="O75"/>
  <c r="O76"/>
  <c r="O77"/>
  <c r="O71"/>
  <c r="Q72"/>
  <c r="Q73"/>
  <c r="Q74"/>
  <c r="Q75"/>
  <c r="Q76"/>
  <c r="Q77"/>
  <c r="Q71"/>
  <c r="V72"/>
  <c r="V73"/>
  <c r="V74"/>
  <c r="V75"/>
  <c r="V76"/>
  <c r="V77"/>
  <c r="V71"/>
  <c r="AE79"/>
  <c r="AF79"/>
  <c r="I20" i="1"/>
  <c r="I19"/>
  <c r="I18"/>
  <c r="I17"/>
  <c r="I16"/>
  <c r="I61"/>
  <c r="J53"/>
  <c r="J54"/>
  <c r="J55"/>
  <c r="J56"/>
  <c r="J57"/>
  <c r="J58"/>
  <c r="J59"/>
  <c r="J60"/>
  <c r="J61"/>
  <c r="F43"/>
  <c r="G23"/>
  <c r="A23"/>
  <c r="G24"/>
  <c r="G43"/>
  <c r="G25"/>
  <c r="A25"/>
  <c r="G26"/>
  <c r="A27"/>
  <c r="G29"/>
  <c r="A29"/>
  <c r="G28"/>
  <c r="G27"/>
  <c r="A26"/>
  <c r="A24"/>
  <c r="H39"/>
  <c r="H43"/>
  <c r="I39"/>
  <c r="I43"/>
  <c r="J39"/>
  <c r="J43"/>
  <c r="H42"/>
  <c r="I42"/>
  <c r="J42"/>
  <c r="H41"/>
  <c r="I41"/>
  <c r="J41"/>
  <c r="H40"/>
  <c r="I21"/>
  <c r="J28"/>
  <c r="J26"/>
  <c r="G38"/>
  <c r="F38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<sst xmlns="http://schemas.openxmlformats.org/spreadsheetml/2006/main" count="521" uniqueCount="219">
  <si>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</si>
  <si>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</si>
  <si>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</si>
  <si>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</si>
  <si>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</si>
  <si>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</si>
  <si>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</si>
  <si>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</si>
  <si>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</si>
  <si>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</si>
  <si>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</si>
  <si>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</si>
  <si>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</si>
  <si>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</si>
  <si>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</si>
  <si>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</si>
  <si>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</si>
  <si>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</si>
  <si>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</si>
  <si>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</si>
  <si>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</si>
  <si>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</si>
  <si>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</si>
  <si>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</si>
  <si>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</si>
  <si>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</si>
  <si>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</si>
  <si>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</si>
  <si>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</si>
  <si>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</si>
  <si>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</si>
  <si>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</si>
  <si>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</si>
  <si>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</si>
  <si>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</si>
  <si>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</si>
  <si>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</si>
  <si>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</si>
  <si>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</si>
  <si>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</si>
  <si>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</si>
  <si>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</si>
  <si>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</si>
  <si>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</si>
  <si>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Rozpočet</t>
  </si>
  <si>
    <t>1</t>
  </si>
  <si>
    <t>Oprava chodníku Brněnská ZR</t>
  </si>
  <si>
    <t>Objekt:</t>
  </si>
  <si>
    <t>Rozpočet:</t>
  </si>
  <si>
    <t>2024-2</t>
  </si>
  <si>
    <t>Stavba</t>
  </si>
  <si>
    <t>Stavební objekt</t>
  </si>
  <si>
    <t>Celkem za stavbu</t>
  </si>
  <si>
    <t>CZK</t>
  </si>
  <si>
    <t>#POPS</t>
  </si>
  <si>
    <t>Popis stavby: 2024-2 - Oprava chodníku Brněnská ZR</t>
  </si>
  <si>
    <t>#POPO</t>
  </si>
  <si>
    <t>Popis objektu: 1 - Oprava chodníku Brněnská ZR</t>
  </si>
  <si>
    <t>#POPR</t>
  </si>
  <si>
    <t>Popis rozpočtu: 01 - Rozpočet</t>
  </si>
  <si>
    <t>Rekapitulace dílů</t>
  </si>
  <si>
    <t>Typ dílu</t>
  </si>
  <si>
    <t>Zemní práce</t>
  </si>
  <si>
    <t>2</t>
  </si>
  <si>
    <t>Základy a zvláštní zakládání</t>
  </si>
  <si>
    <t>5</t>
  </si>
  <si>
    <t>Komunikace</t>
  </si>
  <si>
    <t>91</t>
  </si>
  <si>
    <t>Doplňující práce na komunikaci</t>
  </si>
  <si>
    <t>99</t>
  </si>
  <si>
    <t>Staveništní přesun hmot</t>
  </si>
  <si>
    <t>M46</t>
  </si>
  <si>
    <t>Zemní práce při montážích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</si>
  <si>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</si>
  <si>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</si>
  <si>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</si>
  <si>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</si>
  <si>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</si>
  <si>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</si>
  <si>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</si>
  <si>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</si>
  <si>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</si>
  <si>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</si>
  <si>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</si>
  <si>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</si>
  <si>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</si>
  <si>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</si>
  <si>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</si>
  <si>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</si>
  <si>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</si>
  <si>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</si>
  <si>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</si>
  <si>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</si>
  <si>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</si>
  <si>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</si>
  <si>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</si>
  <si>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</si>
  <si>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</si>
  <si>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</si>
  <si>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</si>
  <si>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</si>
  <si>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</si>
  <si>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</si>
  <si>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</si>
  <si>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</si>
  <si>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</si>
  <si>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</si>
  <si>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</si>
  <si>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</si>
  <si>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</si>
  <si>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</si>
  <si>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RTS 24/ I</t>
  </si>
  <si>
    <t>Práce</t>
  </si>
  <si>
    <t>Běžná</t>
  </si>
  <si>
    <t>POL1_</t>
  </si>
  <si>
    <t>s přemístěním hmot na skládku na vzdálenost do 3 m nebo s naložením na dopravní prostředek</t>
  </si>
  <si>
    <t>SPI</t>
  </si>
  <si>
    <t>113108410R00</t>
  </si>
  <si>
    <t>Odstranění podkladů nebo krytů živičných, v ploše jednotlivě nad 50 m2, tloušťka vrstvy 100 mm</t>
  </si>
  <si>
    <t>kolem obrubníků : 75</t>
  </si>
  <si>
    <t>VV</t>
  </si>
  <si>
    <t>vjezdy : 15</t>
  </si>
  <si>
    <t>chodníky : 776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</si>
  <si>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</si>
  <si>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</si>
  <si>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</si>
  <si>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</si>
  <si>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113202111R00</t>
  </si>
  <si>
    <t>Vytrhání obrub z krajníků nebo obrubníků stojatých</t>
  </si>
  <si>
    <t>174101101R00</t>
  </si>
  <si>
    <t>Zásyp sypaninou se zhutněním jam, šachet, rýh nebo kolem objektů v těchto vykopávkách</t>
  </si>
  <si>
    <t>m3</t>
  </si>
  <si>
    <t>800-1</t>
  </si>
  <si>
    <t>z jakékoliv horniny s uložením výkopku po vrstvách,</t>
  </si>
  <si>
    <t>295*0,5*0,7-295*0,65*0,2</t>
  </si>
  <si>
    <t>199000002R00</t>
  </si>
  <si>
    <t>Poplatky za skládku horniny 1- 4, skupina 17 05 04 z Katalogu odpadů</t>
  </si>
  <si>
    <t>Vodorovné přemístění výkopku z hor.1-4 na skládku ve vzdálenosti dle možností dodavatele</t>
  </si>
  <si>
    <t>Vlastní</t>
  </si>
  <si>
    <t>Indiv</t>
  </si>
  <si>
    <t>295*0,5*0,7-64,9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</si>
  <si>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</si>
  <si>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</si>
  <si>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</si>
  <si>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776+12</t>
  </si>
  <si>
    <t>90</t>
  </si>
  <si>
    <t>564811111R00</t>
  </si>
  <si>
    <t>Podklad ze štěrkodrti s rozprostřením a zhutněním frakce 0-32 mm, tloušťka po zhutnění 50 mm</t>
  </si>
  <si>
    <t>POL1_1</t>
  </si>
  <si>
    <t>částečná úprava po vybourání asfaltového povrchu : 776*0,1</t>
  </si>
  <si>
    <t>573231122R00</t>
  </si>
  <si>
    <t>Postřik spojovací kationaktivní emulzí KAE , množství zbytkového asfaltu 0,20 kg/m2</t>
  </si>
  <si>
    <t>bez posypu kamenivem</t>
  </si>
  <si>
    <t>577141112R00</t>
  </si>
  <si>
    <t>Beton asfaltový s rozprostřením a zhutněním v pruhu šířky do 3 m, ACO 11+ nebo ACO 16+, tloušťky 50 mm, plochy přes 1000 m2</t>
  </si>
  <si>
    <t>577141122R00</t>
  </si>
  <si>
    <t>Beton asfaltový s rozprostřením a zhutněním v pruhu šířky do 3 m, ACL 16+, tloušťky 50 mm, plochy přes 1000 m2</t>
  </si>
  <si>
    <t>sjezdy : 15</t>
  </si>
  <si>
    <t>okolo obrubníků : 75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</si>
  <si>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</si>
  <si>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</si>
  <si>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</si>
  <si>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596811111R00</t>
  </si>
  <si>
    <t>Kladení dlažby do lože z kameniva těženého tloušťky do 30 mm</t>
  </si>
  <si>
    <t>komunikací pro pěší, z dlaždic betonových a teracových, do velikosti dlaždic 0,25 m2, s provedením lože do tl. 30 mm, s vyplněním spár a se smetením přebytečného materiálu na vzdálenost do 3 m</t>
  </si>
  <si>
    <t>592452620R</t>
  </si>
  <si>
    <t>dlažba betonová dvouvrstvá; čtverec; šedá; l = 200 mm; š = 200 mm; tl. 80,0 mm</t>
  </si>
  <si>
    <t>SPCM</t>
  </si>
  <si>
    <t>Specifikace</t>
  </si>
  <si>
    <t>POL3_1</t>
  </si>
  <si>
    <t>776*1,1</t>
  </si>
  <si>
    <t>592490022R</t>
  </si>
  <si>
    <t>dlažba polymerbetonová s hmatovou úpravou pro osoby se zrakovým postižením; pro exteriér, na pojížděné plochy; 200 x 200 mm; tl. 60 mm; povrch reliéfní; černá</t>
  </si>
  <si>
    <t>POL3_</t>
  </si>
  <si>
    <t>12*1,1</t>
  </si>
  <si>
    <t>917461111R00</t>
  </si>
  <si>
    <t>Osazení chodníkového obrubníku kamenného stojatého, s boční opěrou z betonu prostého, do lože z betonu prostého C 12/15</t>
  </si>
  <si>
    <t>se zřízením lože tl. 80-100 mm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</si>
  <si>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</si>
  <si>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</si>
  <si>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</si>
  <si>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919735112R00</t>
  </si>
  <si>
    <t>Řezání stávajících krytů nebo podkladů živičných, hloubky přes 50 do 100 mm</t>
  </si>
  <si>
    <t>včetně spotřeby vody</t>
  </si>
  <si>
    <t>58380211R</t>
  </si>
  <si>
    <t>krajník silniční materiálová skupina I/2 (žula); š = 130 mm; h = 200 mm; l = 300 až 800 mm</t>
  </si>
  <si>
    <t>240*1,1</t>
  </si>
  <si>
    <t>59217421R</t>
  </si>
  <si>
    <t>obrubník chodníkový materiál beton; l = 1000,0 mm; š = 100,0 mm; h = 250,0 mm; barva šedá</t>
  </si>
  <si>
    <t>kus</t>
  </si>
  <si>
    <t>150*1,1</t>
  </si>
  <si>
    <t>998223011R00</t>
  </si>
  <si>
    <t>Přesun hmot pozemních komunikací, kryt dlážděný jakékoliv délky objektu</t>
  </si>
  <si>
    <t>t</t>
  </si>
  <si>
    <t>vodorovně do 200 m</t>
  </si>
  <si>
    <t>460200253R00</t>
  </si>
  <si>
    <t>Výkop kabelové rýhy 50/70 cm  hor.3</t>
  </si>
  <si>
    <t>zelený pás : 27</t>
  </si>
  <si>
    <t>překopy vjezdů : 29</t>
  </si>
  <si>
    <t>v chodníku : 239</t>
  </si>
  <si>
    <t>460420022RT3</t>
  </si>
  <si>
    <t>Zřízení kabelového lože v rýze š. do 65 cm z písku, lože tloušťky 20 cm</t>
  </si>
  <si>
    <t>Odvoz a likvidace vybouraných asfaltových vrstev, do vzdálenosti dle možností dodavatele, včetně všech poplatků</t>
  </si>
  <si>
    <t>Odvoz a likvidace vybouraných betonových prvků, do vzdálenosti dle možností dodavatele, včetně všech poplatků</t>
  </si>
  <si>
    <t>2,7+33+64,8</t>
  </si>
  <si>
    <t>3</t>
  </si>
  <si>
    <t>Koordinace prací s jiným dodavatelem VO (který provede pokládku nových chrániček, fólie, kabelů...)</t>
  </si>
  <si>
    <t>soubor</t>
  </si>
  <si>
    <t>4</t>
  </si>
  <si>
    <t>Koordinace s realizací rozvodů optické sítě SATT jiného dodavatele</t>
  </si>
  <si>
    <t>Kompletní zajištění DIO pro překopy i obrubníky podél státní silnice</t>
  </si>
  <si>
    <t>6</t>
  </si>
  <si>
    <t>Vytyčení a ochrana stávajících sítí technické infrastruktury</t>
  </si>
  <si>
    <t>7</t>
  </si>
  <si>
    <t>Zkouška hutnění na rýhách VO pod komunikacemi</t>
  </si>
  <si>
    <t>8</t>
  </si>
  <si>
    <t>Kompletní zajištění informační reklamní tabule velikosti 1,8x3,5 m, dle grafického návrhu investora, po celou dobu stavby, vč. nosné konstrukce</t>
  </si>
  <si>
    <t>SUM</t>
  </si>
  <si>
    <t>END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</si>
</sst>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17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horizontal="center" vertical="center" wrapText="1" shrinkToFit="1"/>
    </xf>
    <xf numFmtId="4" fontId="7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 shrinkToFit="1"/>
    </xf>
    <xf numFmtId="4" fontId="3" fillId="0" borderId="16" xfId="0" applyNumberFormat="1" applyFont="1" applyBorder="1" applyAlignment="1">
      <alignment horizontal="right"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 wrapText="1" shrinkToFit="1"/>
    </xf>
    <xf numFmtId="4" fontId="8" fillId="0" borderId="16" xfId="0" applyNumberFormat="1" applyFont="1" applyBorder="1" applyAlignment="1">
      <alignment vertical="center" shrinkToFit="1"/>
    </xf>
    <xf numFmtId="3" fontId="8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shrinkToFit="1"/>
    </xf>
    <xf numFmtId="3" fontId="0" fillId="3" borderId="16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wrapText="1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6" fillId="5" borderId="1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164" fontId="7" fillId="0" borderId="16" xfId="0" applyNumberFormat="1" applyFont="1" applyBorder="1" applyAlignment="1">
      <alignment vertical="center"/>
    </xf>
    <xf numFmtId="164" fontId="7" fillId="3" borderId="1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5" fillId="0" borderId="16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8" xfId="0" applyFont="1" applyFill="1" applyBorder="1" applyAlignment="1">
      <alignment horizontal="center" vertical="top" shrinkToFit="1"/>
    </xf>
    <xf numFmtId="165" fontId="8" fillId="3" borderId="8" xfId="0" applyNumberFormat="1" applyFont="1" applyFill="1" applyBorder="1" applyAlignment="1">
      <alignment vertical="top" shrinkToFit="1"/>
    </xf>
    <xf numFmtId="4" fontId="8" fillId="3" borderId="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7" fillId="0" borderId="27" xfId="0" applyFont="1" applyBorder="1" applyAlignment="1">
      <alignment vertical="top"/>
    </xf>
    <xf numFmtId="49" fontId="17" fillId="0" borderId="28" xfId="0" applyNumberFormat="1" applyFont="1" applyBorder="1" applyAlignment="1">
      <alignment vertical="top"/>
    </xf>
    <xf numFmtId="0" fontId="17" fillId="0" borderId="28" xfId="0" applyFont="1" applyBorder="1" applyAlignment="1">
      <alignment horizontal="center" vertical="top" shrinkToFit="1"/>
    </xf>
    <xf numFmtId="165" fontId="17" fillId="0" borderId="28" xfId="0" applyNumberFormat="1" applyFont="1" applyBorder="1" applyAlignment="1">
      <alignment vertical="top" shrinkToFit="1"/>
    </xf>
    <xf numFmtId="4" fontId="17" fillId="4" borderId="28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8" xfId="0" applyNumberFormat="1" applyFont="1" applyFill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" fontId="0" fillId="3" borderId="17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19" xfId="0" applyNumberFormat="1" applyFill="1" applyBorder="1" applyAlignment="1">
      <alignment vertical="center"/>
    </xf>
    <xf numFmtId="4" fontId="0" fillId="0" borderId="8" xfId="0" applyNumberForma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 indent="1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9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178" t="s">
        <v>39</v>
      </c>
      <c r="B2" s="178"/>
      <c r="C2" s="178"/>
      <c r="D2" s="178"/>
      <c r="E2" s="178"/>
      <c r="F2" s="178"/>
      <c r="G2" s="178"/>
    </row>
  </sheetData>
  <sheetProtection password="9231" sheet="1" formatRows="0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191" t="s">
        <v>41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>
      <c r="A2" s="2"/>
      <c r="B2" s="77" t="s">
        <v>22</v>
      </c>
      <c r="C2" s="78"/>
      <c r="D2" s="79" t="s">
        <v>49</v>
      </c>
      <c r="E2" s="198" t="s">
        <v>46</v>
      </c>
      <c r="F2" s="199"/>
      <c r="G2" s="199"/>
      <c r="H2" s="199"/>
      <c r="I2" s="199"/>
      <c r="J2" s="200"/>
      <c r="O2" s="1"/>
    </row>
    <row r="3" spans="1:15" ht="27" customHeight="1">
      <c r="A3" s="2"/>
      <c r="B3" s="80" t="s">
        <v>47</v>
      </c>
      <c r="C3" s="78"/>
      <c r="D3" s="81" t="s">
        <v>45</v>
      </c>
      <c r="E3" s="201" t="s">
        <v>46</v>
      </c>
      <c r="F3" s="202"/>
      <c r="G3" s="202"/>
      <c r="H3" s="202"/>
      <c r="I3" s="202"/>
      <c r="J3" s="203"/>
    </row>
    <row r="4" spans="1:15" ht="23.25" customHeight="1">
      <c r="A4" s="76">
        <v>974</v>
      </c>
      <c r="B4" s="82" t="s">
        <v>48</v>
      </c>
      <c r="C4" s="83"/>
      <c r="D4" s="84" t="s">
        <v>43</v>
      </c>
      <c r="E4" s="206" t="s">
        <v>44</v>
      </c>
      <c r="F4" s="207"/>
      <c r="G4" s="207"/>
      <c r="H4" s="207"/>
      <c r="I4" s="207"/>
      <c r="J4" s="208"/>
    </row>
    <row r="5" spans="1:15" ht="24" customHeight="1">
      <c r="A5" s="2"/>
      <c r="B5" s="31" t="s">
        <v>42</v>
      </c>
      <c r="D5" s="211"/>
      <c r="E5" s="212"/>
      <c r="F5" s="212"/>
      <c r="G5" s="212"/>
      <c r="H5" s="18" t="s">
        <v>40</v>
      </c>
      <c r="I5" s="22"/>
      <c r="J5" s="8"/>
    </row>
    <row r="6" spans="1:15" ht="15.75" customHeight="1">
      <c r="A6" s="2"/>
      <c r="B6" s="28"/>
      <c r="C6" s="55"/>
      <c r="D6" s="213"/>
      <c r="E6" s="214"/>
      <c r="F6" s="214"/>
      <c r="G6" s="214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5"/>
      <c r="F7" s="216"/>
      <c r="G7" s="216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86"/>
      <c r="E11" s="186"/>
      <c r="F11" s="186"/>
      <c r="G11" s="186"/>
      <c r="H11" s="18" t="s">
        <v>40</v>
      </c>
      <c r="I11" s="85"/>
      <c r="J11" s="8"/>
    </row>
    <row r="12" spans="1:15" ht="15.75" customHeight="1">
      <c r="A12" s="2"/>
      <c r="B12" s="28"/>
      <c r="C12" s="55"/>
      <c r="D12" s="205"/>
      <c r="E12" s="205"/>
      <c r="F12" s="205"/>
      <c r="G12" s="205"/>
      <c r="H12" s="18" t="s">
        <v>34</v>
      </c>
      <c r="I12" s="85"/>
      <c r="J12" s="8"/>
    </row>
    <row r="13" spans="1:15" ht="15.75" customHeight="1">
      <c r="A13" s="2"/>
      <c r="B13" s="29"/>
      <c r="C13" s="56"/>
      <c r="D13" s="86"/>
      <c r="E13" s="209"/>
      <c r="F13" s="210"/>
      <c r="G13" s="210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4"/>
      <c r="F15" s="204"/>
      <c r="G15" s="187"/>
      <c r="H15" s="187"/>
      <c r="I15" s="187" t="s">
        <v>29</v>
      </c>
      <c r="J15" s="188"/>
    </row>
    <row r="16" spans="1:15" ht="23.25" customHeight="1">
      <c r="A16" s="139" t="s">
        <v>24</v>
      </c>
      <c r="B16" s="38" t="s">
        <v>24</v>
      </c>
      <c r="C16" s="62"/>
      <c r="D16" s="63"/>
      <c r="E16" s="189"/>
      <c r="F16" s="197"/>
      <c r="G16" s="189"/>
      <c r="H16" s="197"/>
      <c r="I16" s="189">
        <f>SUMIF(F53:F60,A16,I53:I60)+SUMIF(F53:F60,"PSU",I53:I60)</f>
        <v>0</v>
      </c>
      <c r="J16" s="190"/>
    </row>
    <row r="17" spans="1:10" ht="23.25" customHeight="1">
      <c r="A17" s="139" t="s">
        <v>25</v>
      </c>
      <c r="B17" s="38" t="s">
        <v>25</v>
      </c>
      <c r="C17" s="62"/>
      <c r="D17" s="63"/>
      <c r="E17" s="189"/>
      <c r="F17" s="197"/>
      <c r="G17" s="189"/>
      <c r="H17" s="197"/>
      <c r="I17" s="189">
        <f>SUMIF(F53:F60,A17,I53:I60)</f>
        <v>0</v>
      </c>
      <c r="J17" s="190"/>
    </row>
    <row r="18" spans="1:10" ht="23.25" customHeight="1">
      <c r="A18" s="139" t="s">
        <v>26</v>
      </c>
      <c r="B18" s="38" t="s">
        <v>26</v>
      </c>
      <c r="C18" s="62"/>
      <c r="D18" s="63"/>
      <c r="E18" s="189"/>
      <c r="F18" s="197"/>
      <c r="G18" s="189"/>
      <c r="H18" s="197"/>
      <c r="I18" s="189">
        <f>SUMIF(F53:F60,A18,I53:I60)</f>
        <v>0</v>
      </c>
      <c r="J18" s="190"/>
    </row>
    <row r="19" spans="1:10" ht="23.25" customHeight="1">
      <c r="A19" s="139" t="s">
        <v>77</v>
      </c>
      <c r="B19" s="38" t="s">
        <v>27</v>
      </c>
      <c r="C19" s="62"/>
      <c r="D19" s="63"/>
      <c r="E19" s="189"/>
      <c r="F19" s="197"/>
      <c r="G19" s="189"/>
      <c r="H19" s="197"/>
      <c r="I19" s="189">
        <f>SUMIF(F53:F60,A19,I53:I60)</f>
        <v>0</v>
      </c>
      <c r="J19" s="190"/>
    </row>
    <row r="20" spans="1:10" ht="23.25" customHeight="1">
      <c r="A20" s="139" t="s">
        <v>76</v>
      </c>
      <c r="B20" s="38" t="s">
        <v>28</v>
      </c>
      <c r="C20" s="62"/>
      <c r="D20" s="63"/>
      <c r="E20" s="189"/>
      <c r="F20" s="197"/>
      <c r="G20" s="189"/>
      <c r="H20" s="197"/>
      <c r="I20" s="189">
        <f>SUMIF(F53:F60,A20,I53:I60)</f>
        <v>0</v>
      </c>
      <c r="J20" s="190"/>
    </row>
    <row r="21" spans="1:10" ht="23.25" customHeight="1">
      <c r="A21" s="2"/>
      <c r="B21" s="48" t="s">
        <v>29</v>
      </c>
      <c r="C21" s="64"/>
      <c r="D21" s="65"/>
      <c r="E21" s="224"/>
      <c r="F21" s="225"/>
      <c r="G21" s="224"/>
      <c r="H21" s="225"/>
      <c r="I21" s="224">
        <f>SUM(I16:J20)</f>
        <v>0</v>
      </c>
      <c r="J21" s="22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 ca="1"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7">
        <f ca="1">ZakladDPHSniVypocet</f>
        <v>0</v>
      </c>
      <c r="H23" s="218"/>
      <c r="I23" s="218"/>
      <c r="J23" s="40" t="str">
        <f t="shared" ref="J23:J28" ca="1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 ca="1">SazbaDPH1</f>
        <v>15</v>
      </c>
      <c r="F24" s="39" t="s">
        <v>0</v>
      </c>
      <c r="G24" s="227">
        <f>A23</f>
        <v>0</v>
      </c>
      <c r="H24" s="228"/>
      <c r="I24" s="228"/>
      <c r="J24" s="40" t="str">
        <f t="shared" ca="1" si="0"/>
        <v>CZK</v>
      </c>
    </row>
    <row r="25" spans="1:10" ht="23.25" customHeight="1">
      <c r="A25" s="2">
        <f ca="1"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7">
        <f ca="1">ZakladDPHZaklVypocet</f>
        <v>0</v>
      </c>
      <c r="H25" s="218"/>
      <c r="I25" s="218"/>
      <c r="J25" s="40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15</v>
      </c>
      <c r="C26" s="68"/>
      <c r="D26" s="54"/>
      <c r="E26" s="69">
        <f ca="1">SazbaDPH2</f>
        <v>21</v>
      </c>
      <c r="F26" s="30" t="s">
        <v>0</v>
      </c>
      <c r="G26" s="194">
        <f ca="1">A25</f>
        <v>0</v>
      </c>
      <c r="H26" s="195"/>
      <c r="I26" s="195"/>
      <c r="J26" s="37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4</v>
      </c>
      <c r="C27" s="70"/>
      <c r="D27" s="71"/>
      <c r="E27" s="70"/>
      <c r="F27" s="16"/>
      <c r="G27" s="196">
        <f ca="1">CenaCelkem-(ZakladDPHSni+DPHSni+ZakladDPHZakl+DPHZakl)</f>
        <v>0</v>
      </c>
      <c r="H27" s="196"/>
      <c r="I27" s="196"/>
      <c r="J27" s="41" t="str">
        <f t="shared" ca="1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219">
        <f ca="1">ZakladDPHSniVypocet+ZakladDPHZaklVypocet</f>
        <v>0</v>
      </c>
      <c r="H28" s="219"/>
      <c r="I28" s="219"/>
      <c r="J28" s="116" t="str">
        <f t="shared" ca="1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230">
        <f>A27</f>
        <v>0</v>
      </c>
      <c r="H29" s="230"/>
      <c r="I29" s="230"/>
      <c r="J29" s="119" t="s">
        <v>53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>
      <c r="A35" s="2"/>
      <c r="B35" s="2"/>
      <c r="D35" s="226" t="s">
        <v>2</v>
      </c>
      <c r="E35" s="226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50</v>
      </c>
      <c r="C39" s="184"/>
      <c r="D39" s="184"/>
      <c r="E39" s="184"/>
      <c r="F39" s="99">
        <f ca="1">'1 01 Pol'!AE79</f>
        <v>0</v>
      </c>
      <c r="G39" s="100">
        <f ca="1">'1 01 Pol'!AF79</f>
        <v>0</v>
      </c>
      <c r="H39" s="101">
        <f ca="1">(F39*SazbaDPH1/100)+(G39*SazbaDPH2/100)</f>
        <v>0</v>
      </c>
      <c r="I39" s="101">
        <f>F39+G39+H39</f>
        <v>0</v>
      </c>
      <c r="J39" s="102" t="str">
        <f ca="1">IF(CenaCelkemVypocet=0,"",I39/CenaCelkemVypocet*100)</f>
        <v/>
      </c>
    </row>
    <row r="40" spans="1:10" ht="25.5" hidden="1" customHeight="1">
      <c r="A40" s="88">
        <v>2</v>
      </c>
      <c r="B40" s="103"/>
      <c r="C40" s="185" t="s">
        <v>51</v>
      </c>
      <c r="D40" s="185"/>
      <c r="E40" s="185"/>
      <c r="F40" s="104"/>
      <c r="G40" s="105"/>
      <c r="H40" s="105">
        <f ca="1">(F40*SazbaDPH1/100)+(G40*SazbaDPH2/100)</f>
        <v>0</v>
      </c>
      <c r="I40" s="105"/>
      <c r="J40" s="106"/>
    </row>
    <row r="41" spans="1:10" ht="25.5" hidden="1" customHeight="1">
      <c r="A41" s="88">
        <v>2</v>
      </c>
      <c r="B41" s="103" t="s">
        <v>45</v>
      </c>
      <c r="C41" s="185" t="s">
        <v>46</v>
      </c>
      <c r="D41" s="185"/>
      <c r="E41" s="185"/>
      <c r="F41" s="104">
        <f ca="1">'1 01 Pol'!AE79</f>
        <v>0</v>
      </c>
      <c r="G41" s="105">
        <f ca="1">'1 01 Pol'!AF79</f>
        <v>0</v>
      </c>
      <c r="H41" s="105">
        <f ca="1">(F41*SazbaDPH1/100)+(G41*SazbaDPH2/100)</f>
        <v>0</v>
      </c>
      <c r="I41" s="105">
        <f>F41+G41+H41</f>
        <v>0</v>
      </c>
      <c r="J41" s="106" t="str">
        <f ca="1">IF(CenaCelkemVypocet=0,"",I41/CenaCelkemVypocet*100)</f>
        <v/>
      </c>
    </row>
    <row r="42" spans="1:10" ht="25.5" hidden="1" customHeight="1">
      <c r="A42" s="88">
        <v>3</v>
      </c>
      <c r="B42" s="107" t="s">
        <v>43</v>
      </c>
      <c r="C42" s="184" t="s">
        <v>44</v>
      </c>
      <c r="D42" s="184"/>
      <c r="E42" s="184"/>
      <c r="F42" s="108">
        <f ca="1">'1 01 Pol'!AE79</f>
        <v>0</v>
      </c>
      <c r="G42" s="101">
        <f ca="1">'1 01 Pol'!AF79</f>
        <v>0</v>
      </c>
      <c r="H42" s="101">
        <f ca="1">(F42*SazbaDPH1/100)+(G42*SazbaDPH2/100)</f>
        <v>0</v>
      </c>
      <c r="I42" s="101">
        <f>F42+G42+H42</f>
        <v>0</v>
      </c>
      <c r="J42" s="102" t="str">
        <f ca="1">IF(CenaCelkemVypocet=0,"",I42/CenaCelkemVypocet*100)</f>
        <v/>
      </c>
    </row>
    <row r="43" spans="1:10" ht="25.5" hidden="1" customHeight="1">
      <c r="A43" s="88"/>
      <c r="B43" s="181" t="s">
        <v>52</v>
      </c>
      <c r="C43" s="182"/>
      <c r="D43" s="182"/>
      <c r="E43" s="183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>
      <c r="A45" t="s">
        <v>54</v>
      </c>
      <c r="B45" t="s">
        <v>55</v>
      </c>
    </row>
    <row r="46" spans="1:10">
      <c r="A46" t="s">
        <v>56</v>
      </c>
      <c r="B46" t="s">
        <v>57</v>
      </c>
    </row>
    <row r="47" spans="1:10">
      <c r="A47" t="s">
        <v>58</v>
      </c>
      <c r="B47" t="s">
        <v>59</v>
      </c>
    </row>
    <row r="50" spans="1:10" ht="15.75">
      <c r="B50" s="120" t="s">
        <v>60</v>
      </c>
    </row>
    <row r="52" spans="1:10" ht="25.5" customHeight="1">
      <c r="A52" s="122"/>
      <c r="B52" s="125" t="s">
        <v>17</v>
      </c>
      <c r="C52" s="125" t="s">
        <v>5</v>
      </c>
      <c r="D52" s="126"/>
      <c r="E52" s="126"/>
      <c r="F52" s="127" t="s">
        <v>61</v>
      </c>
      <c r="G52" s="127"/>
      <c r="H52" s="127"/>
      <c r="I52" s="127" t="s">
        <v>29</v>
      </c>
      <c r="J52" s="127" t="s">
        <v>0</v>
      </c>
    </row>
    <row r="53" spans="1:10" ht="36.75" customHeight="1">
      <c r="A53" s="123"/>
      <c r="B53" s="128" t="s">
        <v>45</v>
      </c>
      <c r="C53" s="179" t="s">
        <v>62</v>
      </c>
      <c r="D53" s="180"/>
      <c r="E53" s="180"/>
      <c r="F53" s="135" t="s">
        <v>24</v>
      </c>
      <c r="G53" s="136"/>
      <c r="H53" s="136"/>
      <c r="I53" s="136">
        <f ca="1">'1 01 Pol'!G8</f>
        <v>0</v>
      </c>
      <c r="J53" s="132" t="str">
        <f>IF(I61=0,"",I53/I61*100)</f>
        <v/>
      </c>
    </row>
    <row r="54" spans="1:10" ht="36.75" customHeight="1">
      <c r="A54" s="123"/>
      <c r="B54" s="128" t="s">
        <v>63</v>
      </c>
      <c r="C54" s="179" t="s">
        <v>64</v>
      </c>
      <c r="D54" s="180"/>
      <c r="E54" s="180"/>
      <c r="F54" s="135" t="s">
        <v>24</v>
      </c>
      <c r="G54" s="136"/>
      <c r="H54" s="136"/>
      <c r="I54" s="136">
        <f ca="1">'1 01 Pol'!G25</f>
        <v>0</v>
      </c>
      <c r="J54" s="132" t="str">
        <f>IF(I61=0,"",I54/I61*100)</f>
        <v/>
      </c>
    </row>
    <row r="55" spans="1:10" ht="36.75" customHeight="1">
      <c r="A55" s="123"/>
      <c r="B55" s="128" t="s">
        <v>65</v>
      </c>
      <c r="C55" s="179" t="s">
        <v>66</v>
      </c>
      <c r="D55" s="180"/>
      <c r="E55" s="180"/>
      <c r="F55" s="135" t="s">
        <v>24</v>
      </c>
      <c r="G55" s="136"/>
      <c r="H55" s="136"/>
      <c r="I55" s="136">
        <f ca="1">'1 01 Pol'!G30</f>
        <v>0</v>
      </c>
      <c r="J55" s="132" t="str">
        <f>IF(I61=0,"",I55/I61*100)</f>
        <v/>
      </c>
    </row>
    <row r="56" spans="1:10" ht="36.75" customHeight="1">
      <c r="A56" s="123"/>
      <c r="B56" s="128" t="s">
        <v>67</v>
      </c>
      <c r="C56" s="179" t="s">
        <v>68</v>
      </c>
      <c r="D56" s="180"/>
      <c r="E56" s="180"/>
      <c r="F56" s="135" t="s">
        <v>24</v>
      </c>
      <c r="G56" s="136"/>
      <c r="H56" s="136"/>
      <c r="I56" s="136">
        <f ca="1">'1 01 Pol'!G47</f>
        <v>0</v>
      </c>
      <c r="J56" s="132" t="str">
        <f>IF(I61=0,"",I56/I61*100)</f>
        <v/>
      </c>
    </row>
    <row r="57" spans="1:10" ht="36.75" customHeight="1">
      <c r="A57" s="123"/>
      <c r="B57" s="128" t="s">
        <v>69</v>
      </c>
      <c r="C57" s="179" t="s">
        <v>70</v>
      </c>
      <c r="D57" s="180"/>
      <c r="E57" s="180"/>
      <c r="F57" s="135" t="s">
        <v>24</v>
      </c>
      <c r="G57" s="136"/>
      <c r="H57" s="136"/>
      <c r="I57" s="136">
        <f ca="1">'1 01 Pol'!G58</f>
        <v>0</v>
      </c>
      <c r="J57" s="132" t="str">
        <f>IF(I61=0,"",I57/I61*100)</f>
        <v/>
      </c>
    </row>
    <row r="58" spans="1:10" ht="36.75" customHeight="1">
      <c r="A58" s="123"/>
      <c r="B58" s="128" t="s">
        <v>71</v>
      </c>
      <c r="C58" s="179" t="s">
        <v>72</v>
      </c>
      <c r="D58" s="180"/>
      <c r="E58" s="180"/>
      <c r="F58" s="135" t="s">
        <v>26</v>
      </c>
      <c r="G58" s="136"/>
      <c r="H58" s="136"/>
      <c r="I58" s="136">
        <f ca="1">'1 01 Pol'!G61</f>
        <v>0</v>
      </c>
      <c r="J58" s="132" t="str">
        <f>IF(I61=0,"",I58/I61*100)</f>
        <v/>
      </c>
    </row>
    <row r="59" spans="1:10" ht="36.75" customHeight="1">
      <c r="A59" s="123"/>
      <c r="B59" s="128" t="s">
        <v>73</v>
      </c>
      <c r="C59" s="179" t="s">
        <v>74</v>
      </c>
      <c r="D59" s="180"/>
      <c r="E59" s="180"/>
      <c r="F59" s="135" t="s">
        <v>75</v>
      </c>
      <c r="G59" s="136"/>
      <c r="H59" s="136"/>
      <c r="I59" s="136">
        <f ca="1">'1 01 Pol'!G67</f>
        <v>0</v>
      </c>
      <c r="J59" s="132" t="str">
        <f>IF(I61=0,"",I59/I61*100)</f>
        <v/>
      </c>
    </row>
    <row r="60" spans="1:10" ht="36.75" customHeight="1">
      <c r="A60" s="123"/>
      <c r="B60" s="128" t="s">
        <v>76</v>
      </c>
      <c r="C60" s="179" t="s">
        <v>28</v>
      </c>
      <c r="D60" s="180"/>
      <c r="E60" s="180"/>
      <c r="F60" s="135" t="s">
        <v>76</v>
      </c>
      <c r="G60" s="136"/>
      <c r="H60" s="136"/>
      <c r="I60" s="136">
        <f ca="1">'1 01 Pol'!G71</f>
        <v>0</v>
      </c>
      <c r="J60" s="132" t="str">
        <f>IF(I61=0,"",I60/I61*100)</f>
        <v/>
      </c>
    </row>
    <row r="61" spans="1:10" ht="25.5" customHeight="1">
      <c r="A61" s="124"/>
      <c r="B61" s="129" t="s">
        <v>1</v>
      </c>
      <c r="C61" s="130"/>
      <c r="D61" s="131"/>
      <c r="E61" s="131"/>
      <c r="F61" s="137"/>
      <c r="G61" s="138"/>
      <c r="H61" s="138"/>
      <c r="I61" s="138">
        <f>SUM(I53:I60)</f>
        <v>0</v>
      </c>
      <c r="J61" s="133">
        <f>SUM(J53:J60)</f>
        <v>0</v>
      </c>
    </row>
    <row r="62" spans="1:10">
      <c r="F62" s="87"/>
      <c r="G62" s="87"/>
      <c r="H62" s="87"/>
      <c r="I62" s="87"/>
      <c r="J62" s="134"/>
    </row>
    <row r="63" spans="1:10">
      <c r="F63" s="87"/>
      <c r="G63" s="87"/>
      <c r="H63" s="87"/>
      <c r="I63" s="87"/>
      <c r="J63" s="134"/>
    </row>
    <row r="64" spans="1:10">
      <c r="F64" s="87"/>
      <c r="G64" s="87"/>
      <c r="H64" s="87"/>
      <c r="I64" s="87"/>
      <c r="J64" s="134"/>
    </row>
  </sheetData>
  <sheetProtection password="9231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I20:J20"/>
    <mergeCell ref="I21:J21"/>
    <mergeCell ref="G19:H19"/>
    <mergeCell ref="G20:H20"/>
    <mergeCell ref="G29:I29"/>
    <mergeCell ref="D6:G6"/>
    <mergeCell ref="E7:G7"/>
    <mergeCell ref="G25:I25"/>
    <mergeCell ref="I19:J19"/>
    <mergeCell ref="G28:I28"/>
    <mergeCell ref="D34:E34"/>
    <mergeCell ref="G34:I34"/>
    <mergeCell ref="E21:F21"/>
    <mergeCell ref="G21:H21"/>
    <mergeCell ref="G24:I24"/>
    <mergeCell ref="E3:J3"/>
    <mergeCell ref="E15:F15"/>
    <mergeCell ref="E17:F17"/>
    <mergeCell ref="D12:G12"/>
    <mergeCell ref="E4:J4"/>
    <mergeCell ref="G16:H16"/>
    <mergeCell ref="G17:H17"/>
    <mergeCell ref="E16:F16"/>
    <mergeCell ref="E13:G13"/>
    <mergeCell ref="D5:G5"/>
    <mergeCell ref="I15:J15"/>
    <mergeCell ref="I16:J16"/>
    <mergeCell ref="B1:J1"/>
    <mergeCell ref="G26:I26"/>
    <mergeCell ref="G27:I27"/>
    <mergeCell ref="G18:H18"/>
    <mergeCell ref="I17:J17"/>
    <mergeCell ref="I18:J18"/>
    <mergeCell ref="E18:F18"/>
    <mergeCell ref="E2:J2"/>
    <mergeCell ref="C39:E39"/>
    <mergeCell ref="C40:E40"/>
    <mergeCell ref="C41:E41"/>
    <mergeCell ref="C42:E42"/>
    <mergeCell ref="D11:G11"/>
    <mergeCell ref="G15:H15"/>
    <mergeCell ref="D35:E35"/>
    <mergeCell ref="G23:I23"/>
    <mergeCell ref="E19:F19"/>
    <mergeCell ref="E20:F20"/>
    <mergeCell ref="C60:E60"/>
    <mergeCell ref="C56:E56"/>
    <mergeCell ref="C57:E57"/>
    <mergeCell ref="C58:E58"/>
    <mergeCell ref="C59:E59"/>
    <mergeCell ref="B43:E43"/>
    <mergeCell ref="C53:E53"/>
    <mergeCell ref="C54:E54"/>
    <mergeCell ref="C55:E5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31" t="s">
        <v>6</v>
      </c>
      <c r="B1" s="231"/>
      <c r="C1" s="232"/>
      <c r="D1" s="231"/>
      <c r="E1" s="231"/>
      <c r="F1" s="231"/>
      <c r="G1" s="231"/>
    </row>
    <row r="2" spans="1:7" ht="24.95" customHeight="1">
      <c r="A2" s="50" t="s">
        <v>7</v>
      </c>
      <c r="B2" s="49"/>
      <c r="C2" s="233"/>
      <c r="D2" s="233"/>
      <c r="E2" s="233"/>
      <c r="F2" s="233"/>
      <c r="G2" s="234"/>
    </row>
    <row r="3" spans="1:7" ht="24.95" customHeight="1">
      <c r="A3" s="50" t="s">
        <v>8</v>
      </c>
      <c r="B3" s="49"/>
      <c r="C3" s="233"/>
      <c r="D3" s="233"/>
      <c r="E3" s="233"/>
      <c r="F3" s="233"/>
      <c r="G3" s="234"/>
    </row>
    <row r="4" spans="1:7" ht="24.95" customHeight="1">
      <c r="A4" s="50" t="s">
        <v>9</v>
      </c>
      <c r="B4" s="49"/>
      <c r="C4" s="233"/>
      <c r="D4" s="233"/>
      <c r="E4" s="233"/>
      <c r="F4" s="233"/>
      <c r="G4" s="234"/>
    </row>
    <row r="5" spans="1:7">
      <c r="B5" s="4"/>
      <c r="C5" s="5"/>
      <c r="D5" s="6"/>
    </row>
  </sheetData>
  <sheetProtection password="9231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37" t="s">
        <v>78</v>
      </c>
      <c r="B1" s="237"/>
      <c r="C1" s="237"/>
      <c r="D1" s="237"/>
      <c r="E1" s="237"/>
      <c r="F1" s="237"/>
      <c r="G1" s="237"/>
      <c r="AG1" t="s">
        <v>79</v>
      </c>
    </row>
    <row r="2" spans="1:60" ht="24.95" customHeight="1">
      <c r="A2" s="140" t="s">
        <v>7</v>
      </c>
      <c r="B2" s="49" t="s">
        <v>49</v>
      </c>
      <c r="C2" s="238" t="s">
        <v>46</v>
      </c>
      <c r="D2" s="239"/>
      <c r="E2" s="239"/>
      <c r="F2" s="239"/>
      <c r="G2" s="240"/>
      <c r="AG2" t="s">
        <v>80</v>
      </c>
    </row>
    <row r="3" spans="1:60" ht="24.95" customHeight="1">
      <c r="A3" s="140" t="s">
        <v>8</v>
      </c>
      <c r="B3" s="49" t="s">
        <v>45</v>
      </c>
      <c r="C3" s="238" t="s">
        <v>46</v>
      </c>
      <c r="D3" s="239"/>
      <c r="E3" s="239"/>
      <c r="F3" s="239"/>
      <c r="G3" s="240"/>
      <c r="AC3" s="121" t="s">
        <v>80</v>
      </c>
      <c r="AG3" t="s">
        <v>81</v>
      </c>
    </row>
    <row r="4" spans="1:60" ht="24.95" customHeight="1">
      <c r="A4" s="141" t="s">
        <v>9</v>
      </c>
      <c r="B4" s="142" t="s">
        <v>43</v>
      </c>
      <c r="C4" s="241" t="s">
        <v>44</v>
      </c>
      <c r="D4" s="242"/>
      <c r="E4" s="242"/>
      <c r="F4" s="242"/>
      <c r="G4" s="243"/>
      <c r="AG4" t="s">
        <v>82</v>
      </c>
    </row>
    <row r="5" spans="1:60">
      <c r="D5" s="10"/>
    </row>
    <row r="6" spans="1:60" ht="38.25">
      <c r="A6" s="143" t="s">
        <v>83</v>
      </c>
      <c r="B6" s="145" t="s">
        <v>84</v>
      </c>
      <c r="C6" s="145" t="s">
        <v>85</v>
      </c>
      <c r="D6" s="144" t="s">
        <v>86</v>
      </c>
      <c r="E6" s="143" t="s">
        <v>87</v>
      </c>
      <c r="F6" s="143" t="s">
        <v>88</v>
      </c>
      <c r="G6" s="143" t="s">
        <v>29</v>
      </c>
      <c r="H6" s="146" t="s">
        <v>30</v>
      </c>
      <c r="I6" s="146" t="s">
        <v>89</v>
      </c>
      <c r="J6" s="146" t="s">
        <v>31</v>
      </c>
      <c r="K6" s="146" t="s">
        <v>90</v>
      </c>
      <c r="L6" s="146" t="s">
        <v>91</v>
      </c>
      <c r="M6" s="146" t="s">
        <v>92</v>
      </c>
      <c r="N6" s="146" t="s">
        <v>93</v>
      </c>
      <c r="O6" s="146" t="s">
        <v>94</v>
      </c>
      <c r="P6" s="146" t="s">
        <v>95</v>
      </c>
      <c r="Q6" s="146" t="s">
        <v>96</v>
      </c>
      <c r="R6" s="146" t="s">
        <v>97</v>
      </c>
      <c r="S6" s="146" t="s">
        <v>98</v>
      </c>
      <c r="T6" s="146" t="s">
        <v>99</v>
      </c>
      <c r="U6" s="146" t="s">
        <v>100</v>
      </c>
      <c r="V6" s="146" t="s">
        <v>101</v>
      </c>
      <c r="W6" s="146" t="s">
        <v>102</v>
      </c>
      <c r="X6" s="146" t="s">
        <v>103</v>
      </c>
      <c r="Y6" s="146" t="s">
        <v>104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50" t="s">
        <v>105</v>
      </c>
      <c r="B8" s="151" t="s">
        <v>45</v>
      </c>
      <c r="C8" s="173" t="s">
        <v>62</v>
      </c>
      <c r="D8" s="161"/>
      <c r="E8" s="162"/>
      <c r="F8" s="163"/>
      <c r="G8" s="163">
        <f>SUMIF(AG9:AG24,"&lt;&gt;NOR",G9:G24)</f>
        <v>0</v>
      </c>
      <c r="H8" s="163"/>
      <c r="I8" s="163">
        <f>SUM(I9:I24)</f>
        <v>0</v>
      </c>
      <c r="J8" s="163"/>
      <c r="K8" s="163">
        <f>SUM(K9:K24)</f>
        <v>0</v>
      </c>
      <c r="L8" s="163"/>
      <c r="M8" s="163">
        <f>SUM(M9:M24)</f>
        <v>0</v>
      </c>
      <c r="N8" s="162"/>
      <c r="O8" s="162">
        <f>SUM(O9:O24)</f>
        <v>0</v>
      </c>
      <c r="P8" s="162"/>
      <c r="Q8" s="162">
        <f>SUM(Q9:Q24)</f>
        <v>291.02</v>
      </c>
      <c r="R8" s="163"/>
      <c r="S8" s="163"/>
      <c r="T8" s="164"/>
      <c r="U8" s="160"/>
      <c r="V8" s="160">
        <f>SUM(V9:V24)</f>
        <v>126.77999999999999</v>
      </c>
      <c r="W8" s="160"/>
      <c r="X8" s="160"/>
      <c r="Y8" s="160"/>
      <c r="AG8" t="s">
        <v>106</v>
      </c>
    </row>
    <row r="9" spans="1:60" ht="22.5" outlineLevel="1">
      <c r="A9" s="165">
        <v>1</v>
      </c>
      <c r="B9" s="166" t="s">
        <v>107</v>
      </c>
      <c r="C9" s="174" t="s">
        <v>108</v>
      </c>
      <c r="D9" s="167" t="s">
        <v>109</v>
      </c>
      <c r="E9" s="168">
        <v>12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0.22500000000000001</v>
      </c>
      <c r="Q9" s="168">
        <f>ROUND(E9*P9,2)</f>
        <v>2.7</v>
      </c>
      <c r="R9" s="170" t="s">
        <v>110</v>
      </c>
      <c r="S9" s="170" t="s">
        <v>111</v>
      </c>
      <c r="T9" s="171" t="s">
        <v>111</v>
      </c>
      <c r="U9" s="157">
        <v>0.14199999999999999</v>
      </c>
      <c r="V9" s="157">
        <f>ROUND(E9*U9,2)</f>
        <v>1.7</v>
      </c>
      <c r="W9" s="157"/>
      <c r="X9" s="157" t="s">
        <v>112</v>
      </c>
      <c r="Y9" s="157" t="s">
        <v>113</v>
      </c>
      <c r="Z9" s="147"/>
      <c r="AA9" s="147"/>
      <c r="AB9" s="147"/>
      <c r="AC9" s="147"/>
      <c r="AD9" s="147"/>
      <c r="AE9" s="147"/>
      <c r="AF9" s="147"/>
      <c r="AG9" s="147" t="s">
        <v>114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235" t="s">
        <v>115</v>
      </c>
      <c r="D10" s="236"/>
      <c r="E10" s="236"/>
      <c r="F10" s="236"/>
      <c r="G10" s="236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116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>
      <c r="A11" s="165">
        <v>2</v>
      </c>
      <c r="B11" s="166" t="s">
        <v>117</v>
      </c>
      <c r="C11" s="174" t="s">
        <v>118</v>
      </c>
      <c r="D11" s="167" t="s">
        <v>109</v>
      </c>
      <c r="E11" s="168">
        <v>866</v>
      </c>
      <c r="F11" s="169"/>
      <c r="G11" s="170">
        <f>ROUND(E11*F11,2)</f>
        <v>0</v>
      </c>
      <c r="H11" s="169"/>
      <c r="I11" s="170">
        <f>ROUND(E11*H11,2)</f>
        <v>0</v>
      </c>
      <c r="J11" s="169"/>
      <c r="K11" s="170">
        <f>ROUND(E11*J11,2)</f>
        <v>0</v>
      </c>
      <c r="L11" s="170">
        <v>21</v>
      </c>
      <c r="M11" s="170">
        <f>G11*(1+L11/100)</f>
        <v>0</v>
      </c>
      <c r="N11" s="168">
        <v>0</v>
      </c>
      <c r="O11" s="168">
        <f>ROUND(E11*N11,2)</f>
        <v>0</v>
      </c>
      <c r="P11" s="168">
        <v>0.22</v>
      </c>
      <c r="Q11" s="168">
        <f>ROUND(E11*P11,2)</f>
        <v>190.52</v>
      </c>
      <c r="R11" s="170" t="s">
        <v>110</v>
      </c>
      <c r="S11" s="170" t="s">
        <v>111</v>
      </c>
      <c r="T11" s="171" t="s">
        <v>111</v>
      </c>
      <c r="U11" s="157">
        <v>7.0000000000000007E-2</v>
      </c>
      <c r="V11" s="157">
        <f>ROUND(E11*U11,2)</f>
        <v>60.62</v>
      </c>
      <c r="W11" s="157"/>
      <c r="X11" s="157" t="s">
        <v>112</v>
      </c>
      <c r="Y11" s="157" t="s">
        <v>113</v>
      </c>
      <c r="Z11" s="147"/>
      <c r="AA11" s="147"/>
      <c r="AB11" s="147"/>
      <c r="AC11" s="147"/>
      <c r="AD11" s="147"/>
      <c r="AE11" s="147"/>
      <c r="AF11" s="147"/>
      <c r="AG11" s="147" t="s">
        <v>114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>
      <c r="A12" s="154"/>
      <c r="B12" s="155"/>
      <c r="C12" s="175" t="s">
        <v>119</v>
      </c>
      <c r="D12" s="158"/>
      <c r="E12" s="159">
        <v>75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120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>
      <c r="A13" s="154"/>
      <c r="B13" s="155"/>
      <c r="C13" s="175" t="s">
        <v>121</v>
      </c>
      <c r="D13" s="158"/>
      <c r="E13" s="159">
        <v>15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120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>
      <c r="A14" s="154"/>
      <c r="B14" s="155"/>
      <c r="C14" s="175" t="s">
        <v>122</v>
      </c>
      <c r="D14" s="158"/>
      <c r="E14" s="159">
        <v>776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120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65">
        <v>3</v>
      </c>
      <c r="B15" s="166" t="s">
        <v>123</v>
      </c>
      <c r="C15" s="174" t="s">
        <v>124</v>
      </c>
      <c r="D15" s="167" t="s">
        <v>125</v>
      </c>
      <c r="E15" s="168">
        <v>150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68">
        <v>0</v>
      </c>
      <c r="O15" s="168">
        <f>ROUND(E15*N15,2)</f>
        <v>0</v>
      </c>
      <c r="P15" s="168">
        <v>0.22</v>
      </c>
      <c r="Q15" s="168">
        <f>ROUND(E15*P15,2)</f>
        <v>33</v>
      </c>
      <c r="R15" s="170" t="s">
        <v>110</v>
      </c>
      <c r="S15" s="170" t="s">
        <v>111</v>
      </c>
      <c r="T15" s="171" t="s">
        <v>111</v>
      </c>
      <c r="U15" s="157">
        <v>0.14299999999999999</v>
      </c>
      <c r="V15" s="157">
        <f>ROUND(E15*U15,2)</f>
        <v>21.45</v>
      </c>
      <c r="W15" s="157"/>
      <c r="X15" s="157" t="s">
        <v>112</v>
      </c>
      <c r="Y15" s="157" t="s">
        <v>113</v>
      </c>
      <c r="Z15" s="147"/>
      <c r="AA15" s="147"/>
      <c r="AB15" s="147"/>
      <c r="AC15" s="147"/>
      <c r="AD15" s="147"/>
      <c r="AE15" s="147"/>
      <c r="AF15" s="147"/>
      <c r="AG15" s="147" t="s">
        <v>114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235" t="s">
        <v>126</v>
      </c>
      <c r="D16" s="236"/>
      <c r="E16" s="236"/>
      <c r="F16" s="236"/>
      <c r="G16" s="236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116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2" t="str">
        <f>C16</f>
        <v>s vybouráním lože, s přemístěním hmot na skládku na vzdálenost do 3 m nebo naložením na dopravní prostředek</v>
      </c>
      <c r="BB16" s="147"/>
      <c r="BC16" s="147"/>
      <c r="BD16" s="147"/>
      <c r="BE16" s="147"/>
      <c r="BF16" s="147"/>
      <c r="BG16" s="147"/>
      <c r="BH16" s="147"/>
    </row>
    <row r="17" spans="1:60" outlineLevel="1">
      <c r="A17" s="165">
        <v>4</v>
      </c>
      <c r="B17" s="166" t="s">
        <v>127</v>
      </c>
      <c r="C17" s="174" t="s">
        <v>128</v>
      </c>
      <c r="D17" s="167" t="s">
        <v>125</v>
      </c>
      <c r="E17" s="168">
        <v>240</v>
      </c>
      <c r="F17" s="169"/>
      <c r="G17" s="170">
        <f>ROUND(E17*F17,2)</f>
        <v>0</v>
      </c>
      <c r="H17" s="169"/>
      <c r="I17" s="170">
        <f>ROUND(E17*H17,2)</f>
        <v>0</v>
      </c>
      <c r="J17" s="169"/>
      <c r="K17" s="170">
        <f>ROUND(E17*J17,2)</f>
        <v>0</v>
      </c>
      <c r="L17" s="170">
        <v>21</v>
      </c>
      <c r="M17" s="170">
        <f>G17*(1+L17/100)</f>
        <v>0</v>
      </c>
      <c r="N17" s="168">
        <v>0</v>
      </c>
      <c r="O17" s="168">
        <f>ROUND(E17*N17,2)</f>
        <v>0</v>
      </c>
      <c r="P17" s="168">
        <v>0.27</v>
      </c>
      <c r="Q17" s="168">
        <f>ROUND(E17*P17,2)</f>
        <v>64.8</v>
      </c>
      <c r="R17" s="170" t="s">
        <v>110</v>
      </c>
      <c r="S17" s="170" t="s">
        <v>111</v>
      </c>
      <c r="T17" s="171" t="s">
        <v>111</v>
      </c>
      <c r="U17" s="157">
        <v>0.123</v>
      </c>
      <c r="V17" s="157">
        <f>ROUND(E17*U17,2)</f>
        <v>29.52</v>
      </c>
      <c r="W17" s="157"/>
      <c r="X17" s="157" t="s">
        <v>112</v>
      </c>
      <c r="Y17" s="157" t="s">
        <v>113</v>
      </c>
      <c r="Z17" s="147"/>
      <c r="AA17" s="147"/>
      <c r="AB17" s="147"/>
      <c r="AC17" s="147"/>
      <c r="AD17" s="147"/>
      <c r="AE17" s="147"/>
      <c r="AF17" s="147"/>
      <c r="AG17" s="147" t="s">
        <v>114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>
      <c r="A18" s="154"/>
      <c r="B18" s="155"/>
      <c r="C18" s="235" t="s">
        <v>126</v>
      </c>
      <c r="D18" s="236"/>
      <c r="E18" s="236"/>
      <c r="F18" s="236"/>
      <c r="G18" s="236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116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2" t="str">
        <f>C18</f>
        <v>s vybouráním lože, s přemístěním hmot na skládku na vzdálenost do 3 m nebo naložením na dopravní prostředek</v>
      </c>
      <c r="BB18" s="147"/>
      <c r="BC18" s="147"/>
      <c r="BD18" s="147"/>
      <c r="BE18" s="147"/>
      <c r="BF18" s="147"/>
      <c r="BG18" s="147"/>
      <c r="BH18" s="147"/>
    </row>
    <row r="19" spans="1:60" ht="22.5" outlineLevel="1">
      <c r="A19" s="165">
        <v>5</v>
      </c>
      <c r="B19" s="166" t="s">
        <v>129</v>
      </c>
      <c r="C19" s="174" t="s">
        <v>130</v>
      </c>
      <c r="D19" s="167" t="s">
        <v>131</v>
      </c>
      <c r="E19" s="168">
        <v>64.900000000000006</v>
      </c>
      <c r="F19" s="169"/>
      <c r="G19" s="170">
        <f>ROUND(E19*F19,2)</f>
        <v>0</v>
      </c>
      <c r="H19" s="169"/>
      <c r="I19" s="170">
        <f>ROUND(E19*H19,2)</f>
        <v>0</v>
      </c>
      <c r="J19" s="169"/>
      <c r="K19" s="170">
        <f>ROUND(E19*J19,2)</f>
        <v>0</v>
      </c>
      <c r="L19" s="170">
        <v>21</v>
      </c>
      <c r="M19" s="170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70" t="s">
        <v>132</v>
      </c>
      <c r="S19" s="170" t="s">
        <v>111</v>
      </c>
      <c r="T19" s="171" t="s">
        <v>111</v>
      </c>
      <c r="U19" s="157">
        <v>0.20200000000000001</v>
      </c>
      <c r="V19" s="157">
        <f>ROUND(E19*U19,2)</f>
        <v>13.11</v>
      </c>
      <c r="W19" s="157"/>
      <c r="X19" s="157" t="s">
        <v>112</v>
      </c>
      <c r="Y19" s="157" t="s">
        <v>113</v>
      </c>
      <c r="Z19" s="147"/>
      <c r="AA19" s="147"/>
      <c r="AB19" s="147"/>
      <c r="AC19" s="147"/>
      <c r="AD19" s="147"/>
      <c r="AE19" s="147"/>
      <c r="AF19" s="147"/>
      <c r="AG19" s="147" t="s">
        <v>114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>
      <c r="A20" s="154"/>
      <c r="B20" s="155"/>
      <c r="C20" s="235" t="s">
        <v>133</v>
      </c>
      <c r="D20" s="236"/>
      <c r="E20" s="236"/>
      <c r="F20" s="236"/>
      <c r="G20" s="236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116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>
      <c r="A21" s="154"/>
      <c r="B21" s="155"/>
      <c r="C21" s="175" t="s">
        <v>134</v>
      </c>
      <c r="D21" s="158"/>
      <c r="E21" s="159">
        <v>64.900000000000006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120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65">
        <v>6</v>
      </c>
      <c r="B22" s="166" t="s">
        <v>135</v>
      </c>
      <c r="C22" s="174" t="s">
        <v>136</v>
      </c>
      <c r="D22" s="167" t="s">
        <v>131</v>
      </c>
      <c r="E22" s="168">
        <v>38.5</v>
      </c>
      <c r="F22" s="169"/>
      <c r="G22" s="170">
        <f>ROUND(E22*F22,2)</f>
        <v>0</v>
      </c>
      <c r="H22" s="169"/>
      <c r="I22" s="170">
        <f>ROUND(E22*H22,2)</f>
        <v>0</v>
      </c>
      <c r="J22" s="169"/>
      <c r="K22" s="170">
        <f>ROUND(E22*J22,2)</f>
        <v>0</v>
      </c>
      <c r="L22" s="170">
        <v>21</v>
      </c>
      <c r="M22" s="170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70" t="s">
        <v>132</v>
      </c>
      <c r="S22" s="170" t="s">
        <v>111</v>
      </c>
      <c r="T22" s="171" t="s">
        <v>111</v>
      </c>
      <c r="U22" s="157">
        <v>0</v>
      </c>
      <c r="V22" s="157">
        <f>ROUND(E22*U22,2)</f>
        <v>0</v>
      </c>
      <c r="W22" s="157"/>
      <c r="X22" s="157" t="s">
        <v>112</v>
      </c>
      <c r="Y22" s="157" t="s">
        <v>113</v>
      </c>
      <c r="Z22" s="147"/>
      <c r="AA22" s="147"/>
      <c r="AB22" s="147"/>
      <c r="AC22" s="147"/>
      <c r="AD22" s="147"/>
      <c r="AE22" s="147"/>
      <c r="AF22" s="147"/>
      <c r="AG22" s="147" t="s">
        <v>114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>
      <c r="A23" s="165">
        <v>7</v>
      </c>
      <c r="B23" s="166" t="s">
        <v>43</v>
      </c>
      <c r="C23" s="174" t="s">
        <v>137</v>
      </c>
      <c r="D23" s="167" t="s">
        <v>131</v>
      </c>
      <c r="E23" s="168">
        <v>38.35</v>
      </c>
      <c r="F23" s="169"/>
      <c r="G23" s="170">
        <f>ROUND(E23*F23,2)</f>
        <v>0</v>
      </c>
      <c r="H23" s="169"/>
      <c r="I23" s="170">
        <f>ROUND(E23*H23,2)</f>
        <v>0</v>
      </c>
      <c r="J23" s="169"/>
      <c r="K23" s="170">
        <f>ROUND(E23*J23,2)</f>
        <v>0</v>
      </c>
      <c r="L23" s="170">
        <v>21</v>
      </c>
      <c r="M23" s="170">
        <f>G23*(1+L23/100)</f>
        <v>0</v>
      </c>
      <c r="N23" s="168">
        <v>0</v>
      </c>
      <c r="O23" s="168">
        <f>ROUND(E23*N23,2)</f>
        <v>0</v>
      </c>
      <c r="P23" s="168">
        <v>0</v>
      </c>
      <c r="Q23" s="168">
        <f>ROUND(E23*P23,2)</f>
        <v>0</v>
      </c>
      <c r="R23" s="170"/>
      <c r="S23" s="170" t="s">
        <v>138</v>
      </c>
      <c r="T23" s="171" t="s">
        <v>139</v>
      </c>
      <c r="U23" s="157">
        <v>0.01</v>
      </c>
      <c r="V23" s="157">
        <f>ROUND(E23*U23,2)</f>
        <v>0.38</v>
      </c>
      <c r="W23" s="157"/>
      <c r="X23" s="157" t="s">
        <v>112</v>
      </c>
      <c r="Y23" s="157" t="s">
        <v>113</v>
      </c>
      <c r="Z23" s="147"/>
      <c r="AA23" s="147"/>
      <c r="AB23" s="147"/>
      <c r="AC23" s="147"/>
      <c r="AD23" s="147"/>
      <c r="AE23" s="147"/>
      <c r="AF23" s="147"/>
      <c r="AG23" s="147" t="s">
        <v>114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>
      <c r="A24" s="154"/>
      <c r="B24" s="155"/>
      <c r="C24" s="175" t="s">
        <v>140</v>
      </c>
      <c r="D24" s="158"/>
      <c r="E24" s="159">
        <v>38.35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120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>
      <c r="A25" s="150" t="s">
        <v>105</v>
      </c>
      <c r="B25" s="151" t="s">
        <v>63</v>
      </c>
      <c r="C25" s="173" t="s">
        <v>64</v>
      </c>
      <c r="D25" s="161"/>
      <c r="E25" s="162"/>
      <c r="F25" s="163"/>
      <c r="G25" s="163">
        <f>SUMIF(AG26:AG29,"&lt;&gt;NOR",G26:G29)</f>
        <v>0</v>
      </c>
      <c r="H25" s="163"/>
      <c r="I25" s="163">
        <f>SUM(I26:I29)</f>
        <v>0</v>
      </c>
      <c r="J25" s="163"/>
      <c r="K25" s="163">
        <f>SUM(K26:K29)</f>
        <v>0</v>
      </c>
      <c r="L25" s="163"/>
      <c r="M25" s="163">
        <f>SUM(M26:M29)</f>
        <v>0</v>
      </c>
      <c r="N25" s="162"/>
      <c r="O25" s="162">
        <f>SUM(O26:O29)</f>
        <v>0</v>
      </c>
      <c r="P25" s="162"/>
      <c r="Q25" s="162">
        <f>SUM(Q26:Q29)</f>
        <v>0</v>
      </c>
      <c r="R25" s="163"/>
      <c r="S25" s="163"/>
      <c r="T25" s="164"/>
      <c r="U25" s="160"/>
      <c r="V25" s="160">
        <f>SUM(V26:V29)</f>
        <v>8.7799999999999994</v>
      </c>
      <c r="W25" s="160"/>
      <c r="X25" s="160"/>
      <c r="Y25" s="160"/>
      <c r="AG25" t="s">
        <v>106</v>
      </c>
    </row>
    <row r="26" spans="1:60" ht="22.5" outlineLevel="1">
      <c r="A26" s="165">
        <v>8</v>
      </c>
      <c r="B26" s="166" t="s">
        <v>141</v>
      </c>
      <c r="C26" s="174" t="s">
        <v>142</v>
      </c>
      <c r="D26" s="167" t="s">
        <v>109</v>
      </c>
      <c r="E26" s="168">
        <v>878</v>
      </c>
      <c r="F26" s="169"/>
      <c r="G26" s="170">
        <f>ROUND(E26*F26,2)</f>
        <v>0</v>
      </c>
      <c r="H26" s="169"/>
      <c r="I26" s="170">
        <f>ROUND(E26*H26,2)</f>
        <v>0</v>
      </c>
      <c r="J26" s="169"/>
      <c r="K26" s="170">
        <f>ROUND(E26*J26,2)</f>
        <v>0</v>
      </c>
      <c r="L26" s="170">
        <v>21</v>
      </c>
      <c r="M26" s="170">
        <f>G26*(1+L26/100)</f>
        <v>0</v>
      </c>
      <c r="N26" s="168">
        <v>0</v>
      </c>
      <c r="O26" s="168">
        <f>ROUND(E26*N26,2)</f>
        <v>0</v>
      </c>
      <c r="P26" s="168">
        <v>0</v>
      </c>
      <c r="Q26" s="168">
        <f>ROUND(E26*P26,2)</f>
        <v>0</v>
      </c>
      <c r="R26" s="170" t="s">
        <v>132</v>
      </c>
      <c r="S26" s="170" t="s">
        <v>111</v>
      </c>
      <c r="T26" s="171" t="s">
        <v>111</v>
      </c>
      <c r="U26" s="157">
        <v>0.01</v>
      </c>
      <c r="V26" s="157">
        <f>ROUND(E26*U26,2)</f>
        <v>8.7799999999999994</v>
      </c>
      <c r="W26" s="157"/>
      <c r="X26" s="157" t="s">
        <v>112</v>
      </c>
      <c r="Y26" s="157" t="s">
        <v>113</v>
      </c>
      <c r="Z26" s="147"/>
      <c r="AA26" s="147"/>
      <c r="AB26" s="147"/>
      <c r="AC26" s="147"/>
      <c r="AD26" s="147"/>
      <c r="AE26" s="147"/>
      <c r="AF26" s="147"/>
      <c r="AG26" s="147" t="s">
        <v>114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>
      <c r="A27" s="154"/>
      <c r="B27" s="155"/>
      <c r="C27" s="235" t="s">
        <v>143</v>
      </c>
      <c r="D27" s="236"/>
      <c r="E27" s="236"/>
      <c r="F27" s="236"/>
      <c r="G27" s="236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116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2" t="str">
        <f>C27</f>
        <v>z rostlé horniny tř.1 - 4 pod násypy z hornin soudržných do 92% PS a hornin nesoudržných sypkých relativní ulehlosti I(d) do 0,8</v>
      </c>
      <c r="BB27" s="147"/>
      <c r="BC27" s="147"/>
      <c r="BD27" s="147"/>
      <c r="BE27" s="147"/>
      <c r="BF27" s="147"/>
      <c r="BG27" s="147"/>
      <c r="BH27" s="147"/>
    </row>
    <row r="28" spans="1:60" outlineLevel="2">
      <c r="A28" s="154"/>
      <c r="B28" s="155"/>
      <c r="C28" s="175" t="s">
        <v>144</v>
      </c>
      <c r="D28" s="158"/>
      <c r="E28" s="159">
        <v>788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120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>
      <c r="A29" s="154"/>
      <c r="B29" s="155"/>
      <c r="C29" s="175" t="s">
        <v>145</v>
      </c>
      <c r="D29" s="158"/>
      <c r="E29" s="159">
        <v>90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120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>
      <c r="A30" s="150" t="s">
        <v>105</v>
      </c>
      <c r="B30" s="151" t="s">
        <v>65</v>
      </c>
      <c r="C30" s="173" t="s">
        <v>66</v>
      </c>
      <c r="D30" s="161"/>
      <c r="E30" s="162"/>
      <c r="F30" s="163"/>
      <c r="G30" s="163">
        <f>SUMIF(AG31:AG46,"&lt;&gt;NOR",G31:G46)</f>
        <v>0</v>
      </c>
      <c r="H30" s="163"/>
      <c r="I30" s="163">
        <f>SUM(I31:I46)</f>
        <v>0</v>
      </c>
      <c r="J30" s="163"/>
      <c r="K30" s="163">
        <f>SUM(K31:K46)</f>
        <v>0</v>
      </c>
      <c r="L30" s="163"/>
      <c r="M30" s="163">
        <f>SUM(M31:M46)</f>
        <v>0</v>
      </c>
      <c r="N30" s="162"/>
      <c r="O30" s="162">
        <f>SUM(O31:O46)</f>
        <v>242.37999999999997</v>
      </c>
      <c r="P30" s="162"/>
      <c r="Q30" s="162">
        <f>SUM(Q31:Q46)</f>
        <v>0</v>
      </c>
      <c r="R30" s="163"/>
      <c r="S30" s="163"/>
      <c r="T30" s="164"/>
      <c r="U30" s="160"/>
      <c r="V30" s="160">
        <f>SUM(V31:V46)</f>
        <v>391.81</v>
      </c>
      <c r="W30" s="160"/>
      <c r="X30" s="160"/>
      <c r="Y30" s="160"/>
      <c r="AG30" t="s">
        <v>106</v>
      </c>
    </row>
    <row r="31" spans="1:60" ht="22.5" outlineLevel="1">
      <c r="A31" s="165">
        <v>9</v>
      </c>
      <c r="B31" s="166" t="s">
        <v>146</v>
      </c>
      <c r="C31" s="174" t="s">
        <v>147</v>
      </c>
      <c r="D31" s="167" t="s">
        <v>109</v>
      </c>
      <c r="E31" s="168">
        <v>77.599999999999994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8">
        <v>0.115</v>
      </c>
      <c r="O31" s="168">
        <f>ROUND(E31*N31,2)</f>
        <v>8.92</v>
      </c>
      <c r="P31" s="168">
        <v>0</v>
      </c>
      <c r="Q31" s="168">
        <f>ROUND(E31*P31,2)</f>
        <v>0</v>
      </c>
      <c r="R31" s="170" t="s">
        <v>110</v>
      </c>
      <c r="S31" s="170" t="s">
        <v>111</v>
      </c>
      <c r="T31" s="171" t="s">
        <v>111</v>
      </c>
      <c r="U31" s="157">
        <v>2.1000000000000001E-2</v>
      </c>
      <c r="V31" s="157">
        <f>ROUND(E31*U31,2)</f>
        <v>1.63</v>
      </c>
      <c r="W31" s="157"/>
      <c r="X31" s="157" t="s">
        <v>112</v>
      </c>
      <c r="Y31" s="157" t="s">
        <v>113</v>
      </c>
      <c r="Z31" s="147"/>
      <c r="AA31" s="147"/>
      <c r="AB31" s="147"/>
      <c r="AC31" s="147"/>
      <c r="AD31" s="147"/>
      <c r="AE31" s="147"/>
      <c r="AF31" s="147"/>
      <c r="AG31" s="147" t="s">
        <v>148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>
      <c r="A32" s="154"/>
      <c r="B32" s="155"/>
      <c r="C32" s="175" t="s">
        <v>149</v>
      </c>
      <c r="D32" s="158"/>
      <c r="E32" s="159">
        <v>77.599999999999994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120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65">
        <v>10</v>
      </c>
      <c r="B33" s="166" t="s">
        <v>150</v>
      </c>
      <c r="C33" s="174" t="s">
        <v>151</v>
      </c>
      <c r="D33" s="167" t="s">
        <v>109</v>
      </c>
      <c r="E33" s="168">
        <v>90</v>
      </c>
      <c r="F33" s="169"/>
      <c r="G33" s="170">
        <f>ROUND(E33*F33,2)</f>
        <v>0</v>
      </c>
      <c r="H33" s="169"/>
      <c r="I33" s="170">
        <f>ROUND(E33*H33,2)</f>
        <v>0</v>
      </c>
      <c r="J33" s="169"/>
      <c r="K33" s="170">
        <f>ROUND(E33*J33,2)</f>
        <v>0</v>
      </c>
      <c r="L33" s="170">
        <v>21</v>
      </c>
      <c r="M33" s="170">
        <f>G33*(1+L33/100)</f>
        <v>0</v>
      </c>
      <c r="N33" s="168">
        <v>2.0000000000000001E-4</v>
      </c>
      <c r="O33" s="168">
        <f>ROUND(E33*N33,2)</f>
        <v>0.02</v>
      </c>
      <c r="P33" s="168">
        <v>0</v>
      </c>
      <c r="Q33" s="168">
        <f>ROUND(E33*P33,2)</f>
        <v>0</v>
      </c>
      <c r="R33" s="170" t="s">
        <v>110</v>
      </c>
      <c r="S33" s="170" t="s">
        <v>111</v>
      </c>
      <c r="T33" s="171" t="s">
        <v>111</v>
      </c>
      <c r="U33" s="157">
        <v>2E-3</v>
      </c>
      <c r="V33" s="157">
        <f>ROUND(E33*U33,2)</f>
        <v>0.18</v>
      </c>
      <c r="W33" s="157"/>
      <c r="X33" s="157" t="s">
        <v>112</v>
      </c>
      <c r="Y33" s="157" t="s">
        <v>113</v>
      </c>
      <c r="Z33" s="147"/>
      <c r="AA33" s="147"/>
      <c r="AB33" s="147"/>
      <c r="AC33" s="147"/>
      <c r="AD33" s="147"/>
      <c r="AE33" s="147"/>
      <c r="AF33" s="147"/>
      <c r="AG33" s="147" t="s">
        <v>114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>
      <c r="A34" s="154"/>
      <c r="B34" s="155"/>
      <c r="C34" s="235" t="s">
        <v>152</v>
      </c>
      <c r="D34" s="236"/>
      <c r="E34" s="236"/>
      <c r="F34" s="236"/>
      <c r="G34" s="236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116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>
      <c r="A35" s="165">
        <v>11</v>
      </c>
      <c r="B35" s="166" t="s">
        <v>153</v>
      </c>
      <c r="C35" s="174" t="s">
        <v>154</v>
      </c>
      <c r="D35" s="167" t="s">
        <v>109</v>
      </c>
      <c r="E35" s="168">
        <v>90</v>
      </c>
      <c r="F35" s="169"/>
      <c r="G35" s="170">
        <f>ROUND(E35*F35,2)</f>
        <v>0</v>
      </c>
      <c r="H35" s="169"/>
      <c r="I35" s="170">
        <f>ROUND(E35*H35,2)</f>
        <v>0</v>
      </c>
      <c r="J35" s="169"/>
      <c r="K35" s="170">
        <f>ROUND(E35*J35,2)</f>
        <v>0</v>
      </c>
      <c r="L35" s="170">
        <v>21</v>
      </c>
      <c r="M35" s="170">
        <f>G35*(1+L35/100)</f>
        <v>0</v>
      </c>
      <c r="N35" s="168">
        <v>0.12966</v>
      </c>
      <c r="O35" s="168">
        <f>ROUND(E35*N35,2)</f>
        <v>11.67</v>
      </c>
      <c r="P35" s="168">
        <v>0</v>
      </c>
      <c r="Q35" s="168">
        <f>ROUND(E35*P35,2)</f>
        <v>0</v>
      </c>
      <c r="R35" s="170" t="s">
        <v>110</v>
      </c>
      <c r="S35" s="170" t="s">
        <v>111</v>
      </c>
      <c r="T35" s="171" t="s">
        <v>111</v>
      </c>
      <c r="U35" s="157">
        <v>7.1999999999999995E-2</v>
      </c>
      <c r="V35" s="157">
        <f>ROUND(E35*U35,2)</f>
        <v>6.48</v>
      </c>
      <c r="W35" s="157"/>
      <c r="X35" s="157" t="s">
        <v>112</v>
      </c>
      <c r="Y35" s="157" t="s">
        <v>113</v>
      </c>
      <c r="Z35" s="147"/>
      <c r="AA35" s="147"/>
      <c r="AB35" s="147"/>
      <c r="AC35" s="147"/>
      <c r="AD35" s="147"/>
      <c r="AE35" s="147"/>
      <c r="AF35" s="147"/>
      <c r="AG35" s="147" t="s">
        <v>114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>
      <c r="A36" s="165">
        <v>12</v>
      </c>
      <c r="B36" s="166" t="s">
        <v>155</v>
      </c>
      <c r="C36" s="174" t="s">
        <v>156</v>
      </c>
      <c r="D36" s="167" t="s">
        <v>109</v>
      </c>
      <c r="E36" s="168">
        <v>90</v>
      </c>
      <c r="F36" s="169"/>
      <c r="G36" s="170">
        <f>ROUND(E36*F36,2)</f>
        <v>0</v>
      </c>
      <c r="H36" s="169"/>
      <c r="I36" s="170">
        <f>ROUND(E36*H36,2)</f>
        <v>0</v>
      </c>
      <c r="J36" s="169"/>
      <c r="K36" s="170">
        <f>ROUND(E36*J36,2)</f>
        <v>0</v>
      </c>
      <c r="L36" s="170">
        <v>21</v>
      </c>
      <c r="M36" s="170">
        <f>G36*(1+L36/100)</f>
        <v>0</v>
      </c>
      <c r="N36" s="168">
        <v>0.12966</v>
      </c>
      <c r="O36" s="168">
        <f>ROUND(E36*N36,2)</f>
        <v>11.67</v>
      </c>
      <c r="P36" s="168">
        <v>0</v>
      </c>
      <c r="Q36" s="168">
        <f>ROUND(E36*P36,2)</f>
        <v>0</v>
      </c>
      <c r="R36" s="170" t="s">
        <v>110</v>
      </c>
      <c r="S36" s="170" t="s">
        <v>111</v>
      </c>
      <c r="T36" s="171" t="s">
        <v>111</v>
      </c>
      <c r="U36" s="157">
        <v>7.1999999999999995E-2</v>
      </c>
      <c r="V36" s="157">
        <f>ROUND(E36*U36,2)</f>
        <v>6.48</v>
      </c>
      <c r="W36" s="157"/>
      <c r="X36" s="157" t="s">
        <v>112</v>
      </c>
      <c r="Y36" s="157" t="s">
        <v>113</v>
      </c>
      <c r="Z36" s="147"/>
      <c r="AA36" s="147"/>
      <c r="AB36" s="147"/>
      <c r="AC36" s="147"/>
      <c r="AD36" s="147"/>
      <c r="AE36" s="147"/>
      <c r="AF36" s="147"/>
      <c r="AG36" s="147" t="s">
        <v>114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>
      <c r="A37" s="154"/>
      <c r="B37" s="155"/>
      <c r="C37" s="175" t="s">
        <v>157</v>
      </c>
      <c r="D37" s="158"/>
      <c r="E37" s="159">
        <v>15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120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>
      <c r="A38" s="154"/>
      <c r="B38" s="155"/>
      <c r="C38" s="175" t="s">
        <v>158</v>
      </c>
      <c r="D38" s="158"/>
      <c r="E38" s="159">
        <v>75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120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65">
        <v>13</v>
      </c>
      <c r="B39" s="166" t="s">
        <v>159</v>
      </c>
      <c r="C39" s="174" t="s">
        <v>160</v>
      </c>
      <c r="D39" s="167" t="s">
        <v>109</v>
      </c>
      <c r="E39" s="168">
        <v>776</v>
      </c>
      <c r="F39" s="169"/>
      <c r="G39" s="170">
        <f>ROUND(E39*F39,2)</f>
        <v>0</v>
      </c>
      <c r="H39" s="169"/>
      <c r="I39" s="170">
        <f>ROUND(E39*H39,2)</f>
        <v>0</v>
      </c>
      <c r="J39" s="169"/>
      <c r="K39" s="170">
        <f>ROUND(E39*J39,2)</f>
        <v>0</v>
      </c>
      <c r="L39" s="170">
        <v>21</v>
      </c>
      <c r="M39" s="170">
        <f>G39*(1+L39/100)</f>
        <v>0</v>
      </c>
      <c r="N39" s="168">
        <v>7.3899999999999993E-2</v>
      </c>
      <c r="O39" s="168">
        <f>ROUND(E39*N39,2)</f>
        <v>57.35</v>
      </c>
      <c r="P39" s="168">
        <v>0</v>
      </c>
      <c r="Q39" s="168">
        <f>ROUND(E39*P39,2)</f>
        <v>0</v>
      </c>
      <c r="R39" s="170" t="s">
        <v>110</v>
      </c>
      <c r="S39" s="170" t="s">
        <v>111</v>
      </c>
      <c r="T39" s="171" t="s">
        <v>111</v>
      </c>
      <c r="U39" s="157">
        <v>0.48</v>
      </c>
      <c r="V39" s="157">
        <f>ROUND(E39*U39,2)</f>
        <v>372.48</v>
      </c>
      <c r="W39" s="157"/>
      <c r="X39" s="157" t="s">
        <v>112</v>
      </c>
      <c r="Y39" s="157" t="s">
        <v>113</v>
      </c>
      <c r="Z39" s="147"/>
      <c r="AA39" s="147"/>
      <c r="AB39" s="147"/>
      <c r="AC39" s="147"/>
      <c r="AD39" s="147"/>
      <c r="AE39" s="147"/>
      <c r="AF39" s="147"/>
      <c r="AG39" s="147" t="s">
        <v>148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2">
      <c r="A40" s="154"/>
      <c r="B40" s="155"/>
      <c r="C40" s="235" t="s">
        <v>161</v>
      </c>
      <c r="D40" s="236"/>
      <c r="E40" s="236"/>
      <c r="F40" s="236"/>
      <c r="G40" s="236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116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2" t="str">
        <f>C40</f>
        <v>s provedením lože z kameniva drceného, s vyplněním spár, s dvojitým hutněním a se smetením přebytečného materiálu na krajnici. S dodáním hmot pro lože a výplň spár.</v>
      </c>
      <c r="BB40" s="147"/>
      <c r="BC40" s="147"/>
      <c r="BD40" s="147"/>
      <c r="BE40" s="147"/>
      <c r="BF40" s="147"/>
      <c r="BG40" s="147"/>
      <c r="BH40" s="147"/>
    </row>
    <row r="41" spans="1:60" outlineLevel="1">
      <c r="A41" s="165">
        <v>14</v>
      </c>
      <c r="B41" s="166" t="s">
        <v>162</v>
      </c>
      <c r="C41" s="174" t="s">
        <v>163</v>
      </c>
      <c r="D41" s="167" t="s">
        <v>109</v>
      </c>
      <c r="E41" s="168">
        <v>12</v>
      </c>
      <c r="F41" s="169"/>
      <c r="G41" s="170">
        <f>ROUND(E41*F41,2)</f>
        <v>0</v>
      </c>
      <c r="H41" s="169"/>
      <c r="I41" s="170">
        <f>ROUND(E41*H41,2)</f>
        <v>0</v>
      </c>
      <c r="J41" s="169"/>
      <c r="K41" s="170">
        <f>ROUND(E41*J41,2)</f>
        <v>0</v>
      </c>
      <c r="L41" s="170">
        <v>21</v>
      </c>
      <c r="M41" s="170">
        <f>G41*(1+L41/100)</f>
        <v>0</v>
      </c>
      <c r="N41" s="168">
        <v>7.1999999999999995E-2</v>
      </c>
      <c r="O41" s="168">
        <f>ROUND(E41*N41,2)</f>
        <v>0.86</v>
      </c>
      <c r="P41" s="168">
        <v>0</v>
      </c>
      <c r="Q41" s="168">
        <f>ROUND(E41*P41,2)</f>
        <v>0</v>
      </c>
      <c r="R41" s="170" t="s">
        <v>110</v>
      </c>
      <c r="S41" s="170" t="s">
        <v>111</v>
      </c>
      <c r="T41" s="171" t="s">
        <v>111</v>
      </c>
      <c r="U41" s="157">
        <v>0.38</v>
      </c>
      <c r="V41" s="157">
        <f>ROUND(E41*U41,2)</f>
        <v>4.5599999999999996</v>
      </c>
      <c r="W41" s="157"/>
      <c r="X41" s="157" t="s">
        <v>112</v>
      </c>
      <c r="Y41" s="157" t="s">
        <v>113</v>
      </c>
      <c r="Z41" s="147"/>
      <c r="AA41" s="147"/>
      <c r="AB41" s="147"/>
      <c r="AC41" s="147"/>
      <c r="AD41" s="147"/>
      <c r="AE41" s="147"/>
      <c r="AF41" s="147"/>
      <c r="AG41" s="147" t="s">
        <v>148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2">
      <c r="A42" s="154"/>
      <c r="B42" s="155"/>
      <c r="C42" s="235" t="s">
        <v>164</v>
      </c>
      <c r="D42" s="236"/>
      <c r="E42" s="236"/>
      <c r="F42" s="236"/>
      <c r="G42" s="236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116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72" t="str">
        <f>C42</f>
        <v>komunikací pro pěší, z dlaždic betonových a teracových, do velikosti dlaždic 0,25 m2, s provedením lože do tl. 30 mm, s vyplněním spár a se smetením přebytečného materiálu na vzdálenost do 3 m</v>
      </c>
      <c r="BB42" s="147"/>
      <c r="BC42" s="147"/>
      <c r="BD42" s="147"/>
      <c r="BE42" s="147"/>
      <c r="BF42" s="147"/>
      <c r="BG42" s="147"/>
      <c r="BH42" s="147"/>
    </row>
    <row r="43" spans="1:60" outlineLevel="1">
      <c r="A43" s="165">
        <v>15</v>
      </c>
      <c r="B43" s="166" t="s">
        <v>165</v>
      </c>
      <c r="C43" s="174" t="s">
        <v>166</v>
      </c>
      <c r="D43" s="167" t="s">
        <v>109</v>
      </c>
      <c r="E43" s="168">
        <v>853.6</v>
      </c>
      <c r="F43" s="169"/>
      <c r="G43" s="170">
        <f>ROUND(E43*F43,2)</f>
        <v>0</v>
      </c>
      <c r="H43" s="169"/>
      <c r="I43" s="170">
        <f>ROUND(E43*H43,2)</f>
        <v>0</v>
      </c>
      <c r="J43" s="169"/>
      <c r="K43" s="170">
        <f>ROUND(E43*J43,2)</f>
        <v>0</v>
      </c>
      <c r="L43" s="170">
        <v>21</v>
      </c>
      <c r="M43" s="170">
        <f>G43*(1+L43/100)</f>
        <v>0</v>
      </c>
      <c r="N43" s="168">
        <v>0.17599999999999999</v>
      </c>
      <c r="O43" s="168">
        <f>ROUND(E43*N43,2)</f>
        <v>150.22999999999999</v>
      </c>
      <c r="P43" s="168">
        <v>0</v>
      </c>
      <c r="Q43" s="168">
        <f>ROUND(E43*P43,2)</f>
        <v>0</v>
      </c>
      <c r="R43" s="170" t="s">
        <v>167</v>
      </c>
      <c r="S43" s="170" t="s">
        <v>111</v>
      </c>
      <c r="T43" s="171" t="s">
        <v>111</v>
      </c>
      <c r="U43" s="157">
        <v>0</v>
      </c>
      <c r="V43" s="157">
        <f>ROUND(E43*U43,2)</f>
        <v>0</v>
      </c>
      <c r="W43" s="157"/>
      <c r="X43" s="157" t="s">
        <v>168</v>
      </c>
      <c r="Y43" s="157" t="s">
        <v>113</v>
      </c>
      <c r="Z43" s="147"/>
      <c r="AA43" s="147"/>
      <c r="AB43" s="147"/>
      <c r="AC43" s="147"/>
      <c r="AD43" s="147"/>
      <c r="AE43" s="147"/>
      <c r="AF43" s="147"/>
      <c r="AG43" s="147" t="s">
        <v>169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>
      <c r="A44" s="154"/>
      <c r="B44" s="155"/>
      <c r="C44" s="175" t="s">
        <v>170</v>
      </c>
      <c r="D44" s="158"/>
      <c r="E44" s="159">
        <v>853.6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120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>
      <c r="A45" s="165">
        <v>16</v>
      </c>
      <c r="B45" s="166" t="s">
        <v>171</v>
      </c>
      <c r="C45" s="174" t="s">
        <v>172</v>
      </c>
      <c r="D45" s="167" t="s">
        <v>109</v>
      </c>
      <c r="E45" s="168">
        <v>13.2</v>
      </c>
      <c r="F45" s="169"/>
      <c r="G45" s="170">
        <f>ROUND(E45*F45,2)</f>
        <v>0</v>
      </c>
      <c r="H45" s="169"/>
      <c r="I45" s="170">
        <f>ROUND(E45*H45,2)</f>
        <v>0</v>
      </c>
      <c r="J45" s="169"/>
      <c r="K45" s="170">
        <f>ROUND(E45*J45,2)</f>
        <v>0</v>
      </c>
      <c r="L45" s="170">
        <v>21</v>
      </c>
      <c r="M45" s="170">
        <f>G45*(1+L45/100)</f>
        <v>0</v>
      </c>
      <c r="N45" s="168">
        <v>0.126</v>
      </c>
      <c r="O45" s="168">
        <f>ROUND(E45*N45,2)</f>
        <v>1.66</v>
      </c>
      <c r="P45" s="168">
        <v>0</v>
      </c>
      <c r="Q45" s="168">
        <f>ROUND(E45*P45,2)</f>
        <v>0</v>
      </c>
      <c r="R45" s="170" t="s">
        <v>167</v>
      </c>
      <c r="S45" s="170" t="s">
        <v>111</v>
      </c>
      <c r="T45" s="171" t="s">
        <v>111</v>
      </c>
      <c r="U45" s="157">
        <v>0</v>
      </c>
      <c r="V45" s="157">
        <f>ROUND(E45*U45,2)</f>
        <v>0</v>
      </c>
      <c r="W45" s="157"/>
      <c r="X45" s="157" t="s">
        <v>168</v>
      </c>
      <c r="Y45" s="157" t="s">
        <v>113</v>
      </c>
      <c r="Z45" s="147"/>
      <c r="AA45" s="147"/>
      <c r="AB45" s="147"/>
      <c r="AC45" s="147"/>
      <c r="AD45" s="147"/>
      <c r="AE45" s="147"/>
      <c r="AF45" s="147"/>
      <c r="AG45" s="147" t="s">
        <v>173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>
      <c r="A46" s="154"/>
      <c r="B46" s="155"/>
      <c r="C46" s="175" t="s">
        <v>174</v>
      </c>
      <c r="D46" s="158"/>
      <c r="E46" s="159">
        <v>13.2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120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>
      <c r="A47" s="150" t="s">
        <v>105</v>
      </c>
      <c r="B47" s="151" t="s">
        <v>67</v>
      </c>
      <c r="C47" s="173" t="s">
        <v>68</v>
      </c>
      <c r="D47" s="161"/>
      <c r="E47" s="162"/>
      <c r="F47" s="163"/>
      <c r="G47" s="163">
        <f>SUMIF(AG48:AG57,"&lt;&gt;NOR",G48:G57)</f>
        <v>0</v>
      </c>
      <c r="H47" s="163"/>
      <c r="I47" s="163">
        <f>SUM(I48:I57)</f>
        <v>0</v>
      </c>
      <c r="J47" s="163"/>
      <c r="K47" s="163">
        <f>SUM(K48:K57)</f>
        <v>0</v>
      </c>
      <c r="L47" s="163"/>
      <c r="M47" s="163">
        <f>SUM(M48:M57)</f>
        <v>0</v>
      </c>
      <c r="N47" s="162"/>
      <c r="O47" s="162">
        <f>SUM(O48:O57)</f>
        <v>86.320000000000007</v>
      </c>
      <c r="P47" s="162"/>
      <c r="Q47" s="162">
        <f>SUM(Q48:Q57)</f>
        <v>0</v>
      </c>
      <c r="R47" s="163"/>
      <c r="S47" s="163"/>
      <c r="T47" s="164"/>
      <c r="U47" s="160"/>
      <c r="V47" s="160">
        <f>SUM(V48:V57)</f>
        <v>121.67999999999999</v>
      </c>
      <c r="W47" s="160"/>
      <c r="X47" s="160"/>
      <c r="Y47" s="160"/>
      <c r="AG47" t="s">
        <v>106</v>
      </c>
    </row>
    <row r="48" spans="1:60" ht="22.5" outlineLevel="1">
      <c r="A48" s="165">
        <v>17</v>
      </c>
      <c r="B48" s="166" t="s">
        <v>175</v>
      </c>
      <c r="C48" s="174" t="s">
        <v>176</v>
      </c>
      <c r="D48" s="167" t="s">
        <v>125</v>
      </c>
      <c r="E48" s="168">
        <v>240</v>
      </c>
      <c r="F48" s="169"/>
      <c r="G48" s="170">
        <f>ROUND(E48*F48,2)</f>
        <v>0</v>
      </c>
      <c r="H48" s="169"/>
      <c r="I48" s="170">
        <f>ROUND(E48*H48,2)</f>
        <v>0</v>
      </c>
      <c r="J48" s="169"/>
      <c r="K48" s="170">
        <f>ROUND(E48*J48,2)</f>
        <v>0</v>
      </c>
      <c r="L48" s="170">
        <v>21</v>
      </c>
      <c r="M48" s="170">
        <f>G48*(1+L48/100)</f>
        <v>0</v>
      </c>
      <c r="N48" s="168">
        <v>0.15673999999999999</v>
      </c>
      <c r="O48" s="168">
        <f>ROUND(E48*N48,2)</f>
        <v>37.619999999999997</v>
      </c>
      <c r="P48" s="168">
        <v>0</v>
      </c>
      <c r="Q48" s="168">
        <f>ROUND(E48*P48,2)</f>
        <v>0</v>
      </c>
      <c r="R48" s="170" t="s">
        <v>110</v>
      </c>
      <c r="S48" s="170" t="s">
        <v>111</v>
      </c>
      <c r="T48" s="171" t="s">
        <v>111</v>
      </c>
      <c r="U48" s="157">
        <v>0.3</v>
      </c>
      <c r="V48" s="157">
        <f>ROUND(E48*U48,2)</f>
        <v>72</v>
      </c>
      <c r="W48" s="157"/>
      <c r="X48" s="157" t="s">
        <v>112</v>
      </c>
      <c r="Y48" s="157" t="s">
        <v>113</v>
      </c>
      <c r="Z48" s="147"/>
      <c r="AA48" s="147"/>
      <c r="AB48" s="147"/>
      <c r="AC48" s="147"/>
      <c r="AD48" s="147"/>
      <c r="AE48" s="147"/>
      <c r="AF48" s="147"/>
      <c r="AG48" s="147" t="s">
        <v>148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>
      <c r="A49" s="154"/>
      <c r="B49" s="155"/>
      <c r="C49" s="235" t="s">
        <v>177</v>
      </c>
      <c r="D49" s="236"/>
      <c r="E49" s="236"/>
      <c r="F49" s="236"/>
      <c r="G49" s="236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116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>
      <c r="A50" s="165">
        <v>18</v>
      </c>
      <c r="B50" s="166" t="s">
        <v>178</v>
      </c>
      <c r="C50" s="174" t="s">
        <v>179</v>
      </c>
      <c r="D50" s="167" t="s">
        <v>125</v>
      </c>
      <c r="E50" s="168">
        <v>150</v>
      </c>
      <c r="F50" s="169"/>
      <c r="G50" s="170">
        <f>ROUND(E50*F50,2)</f>
        <v>0</v>
      </c>
      <c r="H50" s="169"/>
      <c r="I50" s="170">
        <f>ROUND(E50*H50,2)</f>
        <v>0</v>
      </c>
      <c r="J50" s="169"/>
      <c r="K50" s="170">
        <f>ROUND(E50*J50,2)</f>
        <v>0</v>
      </c>
      <c r="L50" s="170">
        <v>21</v>
      </c>
      <c r="M50" s="170">
        <f>G50*(1+L50/100)</f>
        <v>0</v>
      </c>
      <c r="N50" s="168">
        <v>0.14424000000000001</v>
      </c>
      <c r="O50" s="168">
        <f>ROUND(E50*N50,2)</f>
        <v>21.64</v>
      </c>
      <c r="P50" s="168">
        <v>0</v>
      </c>
      <c r="Q50" s="168">
        <f>ROUND(E50*P50,2)</f>
        <v>0</v>
      </c>
      <c r="R50" s="170" t="s">
        <v>110</v>
      </c>
      <c r="S50" s="170" t="s">
        <v>111</v>
      </c>
      <c r="T50" s="171" t="s">
        <v>111</v>
      </c>
      <c r="U50" s="157">
        <v>0.27200000000000002</v>
      </c>
      <c r="V50" s="157">
        <f>ROUND(E50*U50,2)</f>
        <v>40.799999999999997</v>
      </c>
      <c r="W50" s="157"/>
      <c r="X50" s="157" t="s">
        <v>112</v>
      </c>
      <c r="Y50" s="157" t="s">
        <v>113</v>
      </c>
      <c r="Z50" s="147"/>
      <c r="AA50" s="147"/>
      <c r="AB50" s="147"/>
      <c r="AC50" s="147"/>
      <c r="AD50" s="147"/>
      <c r="AE50" s="147"/>
      <c r="AF50" s="147"/>
      <c r="AG50" s="147" t="s">
        <v>148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>
      <c r="A51" s="154"/>
      <c r="B51" s="155"/>
      <c r="C51" s="235" t="s">
        <v>180</v>
      </c>
      <c r="D51" s="236"/>
      <c r="E51" s="236"/>
      <c r="F51" s="236"/>
      <c r="G51" s="236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116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65">
        <v>19</v>
      </c>
      <c r="B52" s="166" t="s">
        <v>181</v>
      </c>
      <c r="C52" s="174" t="s">
        <v>182</v>
      </c>
      <c r="D52" s="167" t="s">
        <v>125</v>
      </c>
      <c r="E52" s="168">
        <v>240</v>
      </c>
      <c r="F52" s="169"/>
      <c r="G52" s="170">
        <f>ROUND(E52*F52,2)</f>
        <v>0</v>
      </c>
      <c r="H52" s="169"/>
      <c r="I52" s="170">
        <f>ROUND(E52*H52,2)</f>
        <v>0</v>
      </c>
      <c r="J52" s="169"/>
      <c r="K52" s="170">
        <f>ROUND(E52*J52,2)</f>
        <v>0</v>
      </c>
      <c r="L52" s="170">
        <v>21</v>
      </c>
      <c r="M52" s="170">
        <f>G52*(1+L52/100)</f>
        <v>0</v>
      </c>
      <c r="N52" s="168">
        <v>0</v>
      </c>
      <c r="O52" s="168">
        <f>ROUND(E52*N52,2)</f>
        <v>0</v>
      </c>
      <c r="P52" s="168">
        <v>0</v>
      </c>
      <c r="Q52" s="168">
        <f>ROUND(E52*P52,2)</f>
        <v>0</v>
      </c>
      <c r="R52" s="170" t="s">
        <v>110</v>
      </c>
      <c r="S52" s="170" t="s">
        <v>111</v>
      </c>
      <c r="T52" s="171" t="s">
        <v>111</v>
      </c>
      <c r="U52" s="157">
        <v>3.6999999999999998E-2</v>
      </c>
      <c r="V52" s="157">
        <f>ROUND(E52*U52,2)</f>
        <v>8.8800000000000008</v>
      </c>
      <c r="W52" s="157"/>
      <c r="X52" s="157" t="s">
        <v>112</v>
      </c>
      <c r="Y52" s="157" t="s">
        <v>113</v>
      </c>
      <c r="Z52" s="147"/>
      <c r="AA52" s="147"/>
      <c r="AB52" s="147"/>
      <c r="AC52" s="147"/>
      <c r="AD52" s="147"/>
      <c r="AE52" s="147"/>
      <c r="AF52" s="147"/>
      <c r="AG52" s="147" t="s">
        <v>114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>
      <c r="A53" s="154"/>
      <c r="B53" s="155"/>
      <c r="C53" s="235" t="s">
        <v>183</v>
      </c>
      <c r="D53" s="236"/>
      <c r="E53" s="236"/>
      <c r="F53" s="236"/>
      <c r="G53" s="236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116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65">
        <v>20</v>
      </c>
      <c r="B54" s="166" t="s">
        <v>184</v>
      </c>
      <c r="C54" s="174" t="s">
        <v>185</v>
      </c>
      <c r="D54" s="167" t="s">
        <v>125</v>
      </c>
      <c r="E54" s="168">
        <v>264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21</v>
      </c>
      <c r="M54" s="170">
        <f>G54*(1+L54/100)</f>
        <v>0</v>
      </c>
      <c r="N54" s="168">
        <v>6.5000000000000002E-2</v>
      </c>
      <c r="O54" s="168">
        <f>ROUND(E54*N54,2)</f>
        <v>17.16</v>
      </c>
      <c r="P54" s="168">
        <v>0</v>
      </c>
      <c r="Q54" s="168">
        <f>ROUND(E54*P54,2)</f>
        <v>0</v>
      </c>
      <c r="R54" s="170" t="s">
        <v>167</v>
      </c>
      <c r="S54" s="170" t="s">
        <v>111</v>
      </c>
      <c r="T54" s="171" t="s">
        <v>111</v>
      </c>
      <c r="U54" s="157">
        <v>0</v>
      </c>
      <c r="V54" s="157">
        <f>ROUND(E54*U54,2)</f>
        <v>0</v>
      </c>
      <c r="W54" s="157"/>
      <c r="X54" s="157" t="s">
        <v>168</v>
      </c>
      <c r="Y54" s="157" t="s">
        <v>113</v>
      </c>
      <c r="Z54" s="147"/>
      <c r="AA54" s="147"/>
      <c r="AB54" s="147"/>
      <c r="AC54" s="147"/>
      <c r="AD54" s="147"/>
      <c r="AE54" s="147"/>
      <c r="AF54" s="147"/>
      <c r="AG54" s="147" t="s">
        <v>173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>
      <c r="A55" s="154"/>
      <c r="B55" s="155"/>
      <c r="C55" s="175" t="s">
        <v>186</v>
      </c>
      <c r="D55" s="158"/>
      <c r="E55" s="159">
        <v>264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120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>
      <c r="A56" s="165">
        <v>21</v>
      </c>
      <c r="B56" s="166" t="s">
        <v>187</v>
      </c>
      <c r="C56" s="174" t="s">
        <v>188</v>
      </c>
      <c r="D56" s="167" t="s">
        <v>189</v>
      </c>
      <c r="E56" s="168">
        <v>165</v>
      </c>
      <c r="F56" s="169"/>
      <c r="G56" s="170">
        <f>ROUND(E56*F56,2)</f>
        <v>0</v>
      </c>
      <c r="H56" s="169"/>
      <c r="I56" s="170">
        <f>ROUND(E56*H56,2)</f>
        <v>0</v>
      </c>
      <c r="J56" s="169"/>
      <c r="K56" s="170">
        <f>ROUND(E56*J56,2)</f>
        <v>0</v>
      </c>
      <c r="L56" s="170">
        <v>21</v>
      </c>
      <c r="M56" s="170">
        <f>G56*(1+L56/100)</f>
        <v>0</v>
      </c>
      <c r="N56" s="168">
        <v>0.06</v>
      </c>
      <c r="O56" s="168">
        <f>ROUND(E56*N56,2)</f>
        <v>9.9</v>
      </c>
      <c r="P56" s="168">
        <v>0</v>
      </c>
      <c r="Q56" s="168">
        <f>ROUND(E56*P56,2)</f>
        <v>0</v>
      </c>
      <c r="R56" s="170" t="s">
        <v>167</v>
      </c>
      <c r="S56" s="170" t="s">
        <v>111</v>
      </c>
      <c r="T56" s="171" t="s">
        <v>111</v>
      </c>
      <c r="U56" s="157">
        <v>0</v>
      </c>
      <c r="V56" s="157">
        <f>ROUND(E56*U56,2)</f>
        <v>0</v>
      </c>
      <c r="W56" s="157"/>
      <c r="X56" s="157" t="s">
        <v>168</v>
      </c>
      <c r="Y56" s="157" t="s">
        <v>113</v>
      </c>
      <c r="Z56" s="147"/>
      <c r="AA56" s="147"/>
      <c r="AB56" s="147"/>
      <c r="AC56" s="147"/>
      <c r="AD56" s="147"/>
      <c r="AE56" s="147"/>
      <c r="AF56" s="147"/>
      <c r="AG56" s="147" t="s">
        <v>169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>
      <c r="A57" s="154"/>
      <c r="B57" s="155"/>
      <c r="C57" s="175" t="s">
        <v>190</v>
      </c>
      <c r="D57" s="158"/>
      <c r="E57" s="159">
        <v>165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120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>
      <c r="A58" s="150" t="s">
        <v>105</v>
      </c>
      <c r="B58" s="151" t="s">
        <v>69</v>
      </c>
      <c r="C58" s="173" t="s">
        <v>70</v>
      </c>
      <c r="D58" s="161"/>
      <c r="E58" s="162"/>
      <c r="F58" s="163"/>
      <c r="G58" s="163">
        <f>SUMIF(AG59:AG60,"&lt;&gt;NOR",G59:G60)</f>
        <v>0</v>
      </c>
      <c r="H58" s="163"/>
      <c r="I58" s="163">
        <f>SUM(I59:I60)</f>
        <v>0</v>
      </c>
      <c r="J58" s="163"/>
      <c r="K58" s="163">
        <f>SUM(K59:K60)</f>
        <v>0</v>
      </c>
      <c r="L58" s="163"/>
      <c r="M58" s="163">
        <f>SUM(M59:M60)</f>
        <v>0</v>
      </c>
      <c r="N58" s="162"/>
      <c r="O58" s="162">
        <f>SUM(O59:O60)</f>
        <v>0</v>
      </c>
      <c r="P58" s="162"/>
      <c r="Q58" s="162">
        <f>SUM(Q59:Q60)</f>
        <v>0</v>
      </c>
      <c r="R58" s="163"/>
      <c r="S58" s="163"/>
      <c r="T58" s="164"/>
      <c r="U58" s="160"/>
      <c r="V58" s="160">
        <f>SUM(V59:V60)</f>
        <v>46.39</v>
      </c>
      <c r="W58" s="160"/>
      <c r="X58" s="160"/>
      <c r="Y58" s="160"/>
      <c r="AG58" t="s">
        <v>106</v>
      </c>
    </row>
    <row r="59" spans="1:60" outlineLevel="1">
      <c r="A59" s="165">
        <v>22</v>
      </c>
      <c r="B59" s="166" t="s">
        <v>191</v>
      </c>
      <c r="C59" s="174" t="s">
        <v>192</v>
      </c>
      <c r="D59" s="167" t="s">
        <v>193</v>
      </c>
      <c r="E59" s="168">
        <v>118.9365</v>
      </c>
      <c r="F59" s="169"/>
      <c r="G59" s="170">
        <f>ROUND(E59*F59,2)</f>
        <v>0</v>
      </c>
      <c r="H59" s="169"/>
      <c r="I59" s="170">
        <f>ROUND(E59*H59,2)</f>
        <v>0</v>
      </c>
      <c r="J59" s="169"/>
      <c r="K59" s="170">
        <f>ROUND(E59*J59,2)</f>
        <v>0</v>
      </c>
      <c r="L59" s="170">
        <v>21</v>
      </c>
      <c r="M59" s="170">
        <f>G59*(1+L59/100)</f>
        <v>0</v>
      </c>
      <c r="N59" s="168">
        <v>0</v>
      </c>
      <c r="O59" s="168">
        <f>ROUND(E59*N59,2)</f>
        <v>0</v>
      </c>
      <c r="P59" s="168">
        <v>0</v>
      </c>
      <c r="Q59" s="168">
        <f>ROUND(E59*P59,2)</f>
        <v>0</v>
      </c>
      <c r="R59" s="170" t="s">
        <v>110</v>
      </c>
      <c r="S59" s="170" t="s">
        <v>111</v>
      </c>
      <c r="T59" s="171" t="s">
        <v>111</v>
      </c>
      <c r="U59" s="157">
        <v>0.39</v>
      </c>
      <c r="V59" s="157">
        <f>ROUND(E59*U59,2)</f>
        <v>46.39</v>
      </c>
      <c r="W59" s="157"/>
      <c r="X59" s="157" t="s">
        <v>112</v>
      </c>
      <c r="Y59" s="157" t="s">
        <v>113</v>
      </c>
      <c r="Z59" s="147"/>
      <c r="AA59" s="147"/>
      <c r="AB59" s="147"/>
      <c r="AC59" s="147"/>
      <c r="AD59" s="147"/>
      <c r="AE59" s="147"/>
      <c r="AF59" s="147"/>
      <c r="AG59" s="147" t="s">
        <v>114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>
      <c r="A60" s="154"/>
      <c r="B60" s="155"/>
      <c r="C60" s="235" t="s">
        <v>194</v>
      </c>
      <c r="D60" s="236"/>
      <c r="E60" s="236"/>
      <c r="F60" s="236"/>
      <c r="G60" s="236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116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>
      <c r="A61" s="150" t="s">
        <v>105</v>
      </c>
      <c r="B61" s="151" t="s">
        <v>71</v>
      </c>
      <c r="C61" s="173" t="s">
        <v>72</v>
      </c>
      <c r="D61" s="161"/>
      <c r="E61" s="162"/>
      <c r="F61" s="163"/>
      <c r="G61" s="163">
        <f>SUMIF(AG62:AG66,"&lt;&gt;NOR",G62:G66)</f>
        <v>0</v>
      </c>
      <c r="H61" s="163"/>
      <c r="I61" s="163">
        <f>SUM(I62:I66)</f>
        <v>0</v>
      </c>
      <c r="J61" s="163"/>
      <c r="K61" s="163">
        <f>SUM(K62:K66)</f>
        <v>0</v>
      </c>
      <c r="L61" s="163"/>
      <c r="M61" s="163">
        <f>SUM(M62:M66)</f>
        <v>0</v>
      </c>
      <c r="N61" s="162"/>
      <c r="O61" s="162">
        <f>SUM(O62:O66)</f>
        <v>80.540000000000006</v>
      </c>
      <c r="P61" s="162"/>
      <c r="Q61" s="162">
        <f>SUM(Q62:Q66)</f>
        <v>0</v>
      </c>
      <c r="R61" s="163"/>
      <c r="S61" s="163"/>
      <c r="T61" s="164"/>
      <c r="U61" s="160"/>
      <c r="V61" s="160">
        <f>SUM(V62:V66)</f>
        <v>62.9</v>
      </c>
      <c r="W61" s="160"/>
      <c r="X61" s="160"/>
      <c r="Y61" s="160"/>
      <c r="AG61" t="s">
        <v>106</v>
      </c>
    </row>
    <row r="62" spans="1:60" outlineLevel="1">
      <c r="A62" s="165">
        <v>23</v>
      </c>
      <c r="B62" s="166" t="s">
        <v>195</v>
      </c>
      <c r="C62" s="174" t="s">
        <v>196</v>
      </c>
      <c r="D62" s="167" t="s">
        <v>125</v>
      </c>
      <c r="E62" s="168">
        <v>295</v>
      </c>
      <c r="F62" s="169"/>
      <c r="G62" s="170">
        <f>ROUND(E62*F62,2)</f>
        <v>0</v>
      </c>
      <c r="H62" s="169"/>
      <c r="I62" s="170">
        <f>ROUND(E62*H62,2)</f>
        <v>0</v>
      </c>
      <c r="J62" s="169"/>
      <c r="K62" s="170">
        <f>ROUND(E62*J62,2)</f>
        <v>0</v>
      </c>
      <c r="L62" s="170">
        <v>21</v>
      </c>
      <c r="M62" s="170">
        <f>G62*(1+L62/100)</f>
        <v>0</v>
      </c>
      <c r="N62" s="168">
        <v>0</v>
      </c>
      <c r="O62" s="168">
        <f>ROUND(E62*N62,2)</f>
        <v>0</v>
      </c>
      <c r="P62" s="168">
        <v>0</v>
      </c>
      <c r="Q62" s="168">
        <f>ROUND(E62*P62,2)</f>
        <v>0</v>
      </c>
      <c r="R62" s="170"/>
      <c r="S62" s="170" t="s">
        <v>111</v>
      </c>
      <c r="T62" s="171" t="s">
        <v>111</v>
      </c>
      <c r="U62" s="157">
        <v>0.1022</v>
      </c>
      <c r="V62" s="157">
        <f>ROUND(E62*U62,2)</f>
        <v>30.15</v>
      </c>
      <c r="W62" s="157"/>
      <c r="X62" s="157" t="s">
        <v>112</v>
      </c>
      <c r="Y62" s="157" t="s">
        <v>113</v>
      </c>
      <c r="Z62" s="147"/>
      <c r="AA62" s="147"/>
      <c r="AB62" s="147"/>
      <c r="AC62" s="147"/>
      <c r="AD62" s="147"/>
      <c r="AE62" s="147"/>
      <c r="AF62" s="147"/>
      <c r="AG62" s="147" t="s">
        <v>114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>
      <c r="A63" s="154"/>
      <c r="B63" s="155"/>
      <c r="C63" s="175" t="s">
        <v>197</v>
      </c>
      <c r="D63" s="158"/>
      <c r="E63" s="159">
        <v>27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120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>
      <c r="A64" s="154"/>
      <c r="B64" s="155"/>
      <c r="C64" s="175" t="s">
        <v>198</v>
      </c>
      <c r="D64" s="158"/>
      <c r="E64" s="159">
        <v>29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120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>
      <c r="A65" s="154"/>
      <c r="B65" s="155"/>
      <c r="C65" s="175" t="s">
        <v>199</v>
      </c>
      <c r="D65" s="158"/>
      <c r="E65" s="159">
        <v>239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120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65">
        <v>24</v>
      </c>
      <c r="B66" s="166" t="s">
        <v>200</v>
      </c>
      <c r="C66" s="174" t="s">
        <v>201</v>
      </c>
      <c r="D66" s="167" t="s">
        <v>125</v>
      </c>
      <c r="E66" s="168">
        <v>295</v>
      </c>
      <c r="F66" s="169"/>
      <c r="G66" s="170">
        <f>ROUND(E66*F66,2)</f>
        <v>0</v>
      </c>
      <c r="H66" s="169"/>
      <c r="I66" s="170">
        <f>ROUND(E66*H66,2)</f>
        <v>0</v>
      </c>
      <c r="J66" s="169"/>
      <c r="K66" s="170">
        <f>ROUND(E66*J66,2)</f>
        <v>0</v>
      </c>
      <c r="L66" s="170">
        <v>21</v>
      </c>
      <c r="M66" s="170">
        <f>G66*(1+L66/100)</f>
        <v>0</v>
      </c>
      <c r="N66" s="168">
        <v>0.27300000000000002</v>
      </c>
      <c r="O66" s="168">
        <f>ROUND(E66*N66,2)</f>
        <v>80.540000000000006</v>
      </c>
      <c r="P66" s="168">
        <v>0</v>
      </c>
      <c r="Q66" s="168">
        <f>ROUND(E66*P66,2)</f>
        <v>0</v>
      </c>
      <c r="R66" s="170"/>
      <c r="S66" s="170" t="s">
        <v>111</v>
      </c>
      <c r="T66" s="171" t="s">
        <v>111</v>
      </c>
      <c r="U66" s="157">
        <v>0.111</v>
      </c>
      <c r="V66" s="157">
        <f>ROUND(E66*U66,2)</f>
        <v>32.75</v>
      </c>
      <c r="W66" s="157"/>
      <c r="X66" s="157" t="s">
        <v>112</v>
      </c>
      <c r="Y66" s="157" t="s">
        <v>113</v>
      </c>
      <c r="Z66" s="147"/>
      <c r="AA66" s="147"/>
      <c r="AB66" s="147"/>
      <c r="AC66" s="147"/>
      <c r="AD66" s="147"/>
      <c r="AE66" s="147"/>
      <c r="AF66" s="147"/>
      <c r="AG66" s="147" t="s">
        <v>114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>
      <c r="A67" s="150" t="s">
        <v>105</v>
      </c>
      <c r="B67" s="151" t="s">
        <v>73</v>
      </c>
      <c r="C67" s="173" t="s">
        <v>74</v>
      </c>
      <c r="D67" s="161"/>
      <c r="E67" s="162"/>
      <c r="F67" s="163"/>
      <c r="G67" s="163">
        <f>SUMIF(AG68:AG70,"&lt;&gt;NOR",G68:G70)</f>
        <v>0</v>
      </c>
      <c r="H67" s="163"/>
      <c r="I67" s="163">
        <f>SUM(I68:I70)</f>
        <v>0</v>
      </c>
      <c r="J67" s="163"/>
      <c r="K67" s="163">
        <f>SUM(K68:K70)</f>
        <v>0</v>
      </c>
      <c r="L67" s="163"/>
      <c r="M67" s="163">
        <f>SUM(M68:M70)</f>
        <v>0</v>
      </c>
      <c r="N67" s="162"/>
      <c r="O67" s="162">
        <f>SUM(O68:O70)</f>
        <v>0</v>
      </c>
      <c r="P67" s="162"/>
      <c r="Q67" s="162">
        <f>SUM(Q68:Q70)</f>
        <v>0</v>
      </c>
      <c r="R67" s="163"/>
      <c r="S67" s="163"/>
      <c r="T67" s="164"/>
      <c r="U67" s="160"/>
      <c r="V67" s="160">
        <f>SUM(V68:V70)</f>
        <v>0</v>
      </c>
      <c r="W67" s="160"/>
      <c r="X67" s="160"/>
      <c r="Y67" s="160"/>
      <c r="AG67" t="s">
        <v>106</v>
      </c>
    </row>
    <row r="68" spans="1:60" ht="22.5" outlineLevel="1">
      <c r="A68" s="165">
        <v>25</v>
      </c>
      <c r="B68" s="166" t="s">
        <v>45</v>
      </c>
      <c r="C68" s="174" t="s">
        <v>202</v>
      </c>
      <c r="D68" s="167" t="s">
        <v>193</v>
      </c>
      <c r="E68" s="168">
        <v>190.52</v>
      </c>
      <c r="F68" s="169"/>
      <c r="G68" s="170">
        <f>ROUND(E68*F68,2)</f>
        <v>0</v>
      </c>
      <c r="H68" s="169"/>
      <c r="I68" s="170">
        <f>ROUND(E68*H68,2)</f>
        <v>0</v>
      </c>
      <c r="J68" s="169"/>
      <c r="K68" s="170">
        <f>ROUND(E68*J68,2)</f>
        <v>0</v>
      </c>
      <c r="L68" s="170">
        <v>21</v>
      </c>
      <c r="M68" s="170">
        <f>G68*(1+L68/100)</f>
        <v>0</v>
      </c>
      <c r="N68" s="168">
        <v>0</v>
      </c>
      <c r="O68" s="168">
        <f>ROUND(E68*N68,2)</f>
        <v>0</v>
      </c>
      <c r="P68" s="168">
        <v>0</v>
      </c>
      <c r="Q68" s="168">
        <f>ROUND(E68*P68,2)</f>
        <v>0</v>
      </c>
      <c r="R68" s="170"/>
      <c r="S68" s="170" t="s">
        <v>138</v>
      </c>
      <c r="T68" s="171" t="s">
        <v>139</v>
      </c>
      <c r="U68" s="157">
        <v>0</v>
      </c>
      <c r="V68" s="157">
        <f>ROUND(E68*U68,2)</f>
        <v>0</v>
      </c>
      <c r="W68" s="157"/>
      <c r="X68" s="157" t="s">
        <v>112</v>
      </c>
      <c r="Y68" s="157" t="s">
        <v>113</v>
      </c>
      <c r="Z68" s="147"/>
      <c r="AA68" s="147"/>
      <c r="AB68" s="147"/>
      <c r="AC68" s="147"/>
      <c r="AD68" s="147"/>
      <c r="AE68" s="147"/>
      <c r="AF68" s="147"/>
      <c r="AG68" s="147" t="s">
        <v>114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>
      <c r="A69" s="165">
        <v>26</v>
      </c>
      <c r="B69" s="166" t="s">
        <v>63</v>
      </c>
      <c r="C69" s="174" t="s">
        <v>203</v>
      </c>
      <c r="D69" s="167" t="s">
        <v>193</v>
      </c>
      <c r="E69" s="168">
        <v>100.5</v>
      </c>
      <c r="F69" s="169"/>
      <c r="G69" s="170">
        <f>ROUND(E69*F69,2)</f>
        <v>0</v>
      </c>
      <c r="H69" s="169"/>
      <c r="I69" s="170">
        <f>ROUND(E69*H69,2)</f>
        <v>0</v>
      </c>
      <c r="J69" s="169"/>
      <c r="K69" s="170">
        <f>ROUND(E69*J69,2)</f>
        <v>0</v>
      </c>
      <c r="L69" s="170">
        <v>21</v>
      </c>
      <c r="M69" s="170">
        <f>G69*(1+L69/100)</f>
        <v>0</v>
      </c>
      <c r="N69" s="168">
        <v>0</v>
      </c>
      <c r="O69" s="168">
        <f>ROUND(E69*N69,2)</f>
        <v>0</v>
      </c>
      <c r="P69" s="168">
        <v>0</v>
      </c>
      <c r="Q69" s="168">
        <f>ROUND(E69*P69,2)</f>
        <v>0</v>
      </c>
      <c r="R69" s="170"/>
      <c r="S69" s="170" t="s">
        <v>138</v>
      </c>
      <c r="T69" s="171" t="s">
        <v>139</v>
      </c>
      <c r="U69" s="157">
        <v>0</v>
      </c>
      <c r="V69" s="157">
        <f>ROUND(E69*U69,2)</f>
        <v>0</v>
      </c>
      <c r="W69" s="157"/>
      <c r="X69" s="157" t="s">
        <v>112</v>
      </c>
      <c r="Y69" s="157" t="s">
        <v>113</v>
      </c>
      <c r="Z69" s="147"/>
      <c r="AA69" s="147"/>
      <c r="AB69" s="147"/>
      <c r="AC69" s="147"/>
      <c r="AD69" s="147"/>
      <c r="AE69" s="147"/>
      <c r="AF69" s="147"/>
      <c r="AG69" s="147" t="s">
        <v>114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>
      <c r="A70" s="154"/>
      <c r="B70" s="155"/>
      <c r="C70" s="175" t="s">
        <v>204</v>
      </c>
      <c r="D70" s="158"/>
      <c r="E70" s="159">
        <v>100.5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120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>
      <c r="A71" s="150" t="s">
        <v>105</v>
      </c>
      <c r="B71" s="151" t="s">
        <v>76</v>
      </c>
      <c r="C71" s="173" t="s">
        <v>28</v>
      </c>
      <c r="D71" s="161"/>
      <c r="E71" s="162"/>
      <c r="F71" s="163"/>
      <c r="G71" s="163">
        <f>SUMIF(AG72:AG77,"&lt;&gt;NOR",G72:G77)</f>
        <v>0</v>
      </c>
      <c r="H71" s="163"/>
      <c r="I71" s="163">
        <f>SUM(I72:I77)</f>
        <v>0</v>
      </c>
      <c r="J71" s="163"/>
      <c r="K71" s="163">
        <f>SUM(K72:K77)</f>
        <v>0</v>
      </c>
      <c r="L71" s="163"/>
      <c r="M71" s="163">
        <f>SUM(M72:M77)</f>
        <v>0</v>
      </c>
      <c r="N71" s="162"/>
      <c r="O71" s="162">
        <f>SUM(O72:O77)</f>
        <v>0</v>
      </c>
      <c r="P71" s="162"/>
      <c r="Q71" s="162">
        <f>SUM(Q72:Q77)</f>
        <v>0</v>
      </c>
      <c r="R71" s="163"/>
      <c r="S71" s="163"/>
      <c r="T71" s="164"/>
      <c r="U71" s="160"/>
      <c r="V71" s="160">
        <f>SUM(V72:V77)</f>
        <v>0</v>
      </c>
      <c r="W71" s="160"/>
      <c r="X71" s="160"/>
      <c r="Y71" s="160"/>
      <c r="AG71" t="s">
        <v>106</v>
      </c>
    </row>
    <row r="72" spans="1:60" ht="22.5" outlineLevel="1">
      <c r="A72" s="165">
        <v>27</v>
      </c>
      <c r="B72" s="166" t="s">
        <v>205</v>
      </c>
      <c r="C72" s="174" t="s">
        <v>206</v>
      </c>
      <c r="D72" s="167" t="s">
        <v>207</v>
      </c>
      <c r="E72" s="168">
        <v>1</v>
      </c>
      <c r="F72" s="169"/>
      <c r="G72" s="170">
        <f t="shared" ref="G72:G77" si="0">ROUND(E72*F72,2)</f>
        <v>0</v>
      </c>
      <c r="H72" s="169"/>
      <c r="I72" s="170">
        <f t="shared" ref="I72:I77" si="1">ROUND(E72*H72,2)</f>
        <v>0</v>
      </c>
      <c r="J72" s="169"/>
      <c r="K72" s="170">
        <f t="shared" ref="K72:K77" si="2">ROUND(E72*J72,2)</f>
        <v>0</v>
      </c>
      <c r="L72" s="170">
        <v>21</v>
      </c>
      <c r="M72" s="170">
        <f t="shared" ref="M72:M77" si="3">G72*(1+L72/100)</f>
        <v>0</v>
      </c>
      <c r="N72" s="168">
        <v>0</v>
      </c>
      <c r="O72" s="168">
        <f t="shared" ref="O72:O77" si="4">ROUND(E72*N72,2)</f>
        <v>0</v>
      </c>
      <c r="P72" s="168">
        <v>0</v>
      </c>
      <c r="Q72" s="168">
        <f t="shared" ref="Q72:Q77" si="5">ROUND(E72*P72,2)</f>
        <v>0</v>
      </c>
      <c r="R72" s="170"/>
      <c r="S72" s="170" t="s">
        <v>138</v>
      </c>
      <c r="T72" s="171" t="s">
        <v>139</v>
      </c>
      <c r="U72" s="157">
        <v>0</v>
      </c>
      <c r="V72" s="157">
        <f t="shared" ref="V72:V77" si="6">ROUND(E72*U72,2)</f>
        <v>0</v>
      </c>
      <c r="W72" s="157"/>
      <c r="X72" s="157" t="s">
        <v>112</v>
      </c>
      <c r="Y72" s="157" t="s">
        <v>113</v>
      </c>
      <c r="Z72" s="147"/>
      <c r="AA72" s="147"/>
      <c r="AB72" s="147"/>
      <c r="AC72" s="147"/>
      <c r="AD72" s="147"/>
      <c r="AE72" s="147"/>
      <c r="AF72" s="147"/>
      <c r="AG72" s="147" t="s">
        <v>114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65">
        <v>28</v>
      </c>
      <c r="B73" s="166" t="s">
        <v>208</v>
      </c>
      <c r="C73" s="174" t="s">
        <v>209</v>
      </c>
      <c r="D73" s="167" t="s">
        <v>207</v>
      </c>
      <c r="E73" s="168">
        <v>1</v>
      </c>
      <c r="F73" s="169"/>
      <c r="G73" s="170">
        <f t="shared" si="0"/>
        <v>0</v>
      </c>
      <c r="H73" s="169"/>
      <c r="I73" s="170">
        <f t="shared" si="1"/>
        <v>0</v>
      </c>
      <c r="J73" s="169"/>
      <c r="K73" s="170">
        <f t="shared" si="2"/>
        <v>0</v>
      </c>
      <c r="L73" s="170">
        <v>21</v>
      </c>
      <c r="M73" s="170">
        <f t="shared" si="3"/>
        <v>0</v>
      </c>
      <c r="N73" s="168">
        <v>0</v>
      </c>
      <c r="O73" s="168">
        <f t="shared" si="4"/>
        <v>0</v>
      </c>
      <c r="P73" s="168">
        <v>0</v>
      </c>
      <c r="Q73" s="168">
        <f t="shared" si="5"/>
        <v>0</v>
      </c>
      <c r="R73" s="170"/>
      <c r="S73" s="170" t="s">
        <v>138</v>
      </c>
      <c r="T73" s="171" t="s">
        <v>139</v>
      </c>
      <c r="U73" s="157">
        <v>0</v>
      </c>
      <c r="V73" s="157">
        <f t="shared" si="6"/>
        <v>0</v>
      </c>
      <c r="W73" s="157"/>
      <c r="X73" s="157" t="s">
        <v>112</v>
      </c>
      <c r="Y73" s="157" t="s">
        <v>113</v>
      </c>
      <c r="Z73" s="147"/>
      <c r="AA73" s="147"/>
      <c r="AB73" s="147"/>
      <c r="AC73" s="147"/>
      <c r="AD73" s="147"/>
      <c r="AE73" s="147"/>
      <c r="AF73" s="147"/>
      <c r="AG73" s="147" t="s">
        <v>114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65">
        <v>29</v>
      </c>
      <c r="B74" s="166" t="s">
        <v>65</v>
      </c>
      <c r="C74" s="174" t="s">
        <v>210</v>
      </c>
      <c r="D74" s="167" t="s">
        <v>207</v>
      </c>
      <c r="E74" s="168">
        <v>1</v>
      </c>
      <c r="F74" s="169"/>
      <c r="G74" s="170">
        <f t="shared" si="0"/>
        <v>0</v>
      </c>
      <c r="H74" s="169"/>
      <c r="I74" s="170">
        <f t="shared" si="1"/>
        <v>0</v>
      </c>
      <c r="J74" s="169"/>
      <c r="K74" s="170">
        <f t="shared" si="2"/>
        <v>0</v>
      </c>
      <c r="L74" s="170">
        <v>21</v>
      </c>
      <c r="M74" s="170">
        <f t="shared" si="3"/>
        <v>0</v>
      </c>
      <c r="N74" s="168">
        <v>0</v>
      </c>
      <c r="O74" s="168">
        <f t="shared" si="4"/>
        <v>0</v>
      </c>
      <c r="P74" s="168">
        <v>0</v>
      </c>
      <c r="Q74" s="168">
        <f t="shared" si="5"/>
        <v>0</v>
      </c>
      <c r="R74" s="170"/>
      <c r="S74" s="170" t="s">
        <v>138</v>
      </c>
      <c r="T74" s="171" t="s">
        <v>139</v>
      </c>
      <c r="U74" s="157">
        <v>0</v>
      </c>
      <c r="V74" s="157">
        <f t="shared" si="6"/>
        <v>0</v>
      </c>
      <c r="W74" s="157"/>
      <c r="X74" s="157" t="s">
        <v>112</v>
      </c>
      <c r="Y74" s="157" t="s">
        <v>113</v>
      </c>
      <c r="Z74" s="147"/>
      <c r="AA74" s="147"/>
      <c r="AB74" s="147"/>
      <c r="AC74" s="147"/>
      <c r="AD74" s="147"/>
      <c r="AE74" s="147"/>
      <c r="AF74" s="147"/>
      <c r="AG74" s="147" t="s">
        <v>114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65">
        <v>30</v>
      </c>
      <c r="B75" s="166" t="s">
        <v>211</v>
      </c>
      <c r="C75" s="174" t="s">
        <v>212</v>
      </c>
      <c r="D75" s="167" t="s">
        <v>207</v>
      </c>
      <c r="E75" s="168">
        <v>1</v>
      </c>
      <c r="F75" s="169"/>
      <c r="G75" s="170">
        <f t="shared" si="0"/>
        <v>0</v>
      </c>
      <c r="H75" s="169"/>
      <c r="I75" s="170">
        <f t="shared" si="1"/>
        <v>0</v>
      </c>
      <c r="J75" s="169"/>
      <c r="K75" s="170">
        <f t="shared" si="2"/>
        <v>0</v>
      </c>
      <c r="L75" s="170">
        <v>21</v>
      </c>
      <c r="M75" s="170">
        <f t="shared" si="3"/>
        <v>0</v>
      </c>
      <c r="N75" s="168">
        <v>0</v>
      </c>
      <c r="O75" s="168">
        <f t="shared" si="4"/>
        <v>0</v>
      </c>
      <c r="P75" s="168">
        <v>0</v>
      </c>
      <c r="Q75" s="168">
        <f t="shared" si="5"/>
        <v>0</v>
      </c>
      <c r="R75" s="170"/>
      <c r="S75" s="170" t="s">
        <v>138</v>
      </c>
      <c r="T75" s="171" t="s">
        <v>139</v>
      </c>
      <c r="U75" s="157">
        <v>0</v>
      </c>
      <c r="V75" s="157">
        <f t="shared" si="6"/>
        <v>0</v>
      </c>
      <c r="W75" s="157"/>
      <c r="X75" s="157" t="s">
        <v>112</v>
      </c>
      <c r="Y75" s="157" t="s">
        <v>113</v>
      </c>
      <c r="Z75" s="147"/>
      <c r="AA75" s="147"/>
      <c r="AB75" s="147"/>
      <c r="AC75" s="147"/>
      <c r="AD75" s="147"/>
      <c r="AE75" s="147"/>
      <c r="AF75" s="147"/>
      <c r="AG75" s="147" t="s">
        <v>114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65">
        <v>31</v>
      </c>
      <c r="B76" s="166" t="s">
        <v>213</v>
      </c>
      <c r="C76" s="174" t="s">
        <v>214</v>
      </c>
      <c r="D76" s="167" t="s">
        <v>207</v>
      </c>
      <c r="E76" s="168">
        <v>5</v>
      </c>
      <c r="F76" s="169"/>
      <c r="G76" s="170">
        <f t="shared" si="0"/>
        <v>0</v>
      </c>
      <c r="H76" s="169"/>
      <c r="I76" s="170">
        <f t="shared" si="1"/>
        <v>0</v>
      </c>
      <c r="J76" s="169"/>
      <c r="K76" s="170">
        <f t="shared" si="2"/>
        <v>0</v>
      </c>
      <c r="L76" s="170">
        <v>21</v>
      </c>
      <c r="M76" s="170">
        <f t="shared" si="3"/>
        <v>0</v>
      </c>
      <c r="N76" s="168">
        <v>0</v>
      </c>
      <c r="O76" s="168">
        <f t="shared" si="4"/>
        <v>0</v>
      </c>
      <c r="P76" s="168">
        <v>0</v>
      </c>
      <c r="Q76" s="168">
        <f t="shared" si="5"/>
        <v>0</v>
      </c>
      <c r="R76" s="170"/>
      <c r="S76" s="170" t="s">
        <v>138</v>
      </c>
      <c r="T76" s="171" t="s">
        <v>139</v>
      </c>
      <c r="U76" s="157">
        <v>0</v>
      </c>
      <c r="V76" s="157">
        <f t="shared" si="6"/>
        <v>0</v>
      </c>
      <c r="W76" s="157"/>
      <c r="X76" s="157" t="s">
        <v>112</v>
      </c>
      <c r="Y76" s="157" t="s">
        <v>113</v>
      </c>
      <c r="Z76" s="147"/>
      <c r="AA76" s="147"/>
      <c r="AB76" s="147"/>
      <c r="AC76" s="147"/>
      <c r="AD76" s="147"/>
      <c r="AE76" s="147"/>
      <c r="AF76" s="147"/>
      <c r="AG76" s="147" t="s">
        <v>114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>
      <c r="A77" s="165">
        <v>32</v>
      </c>
      <c r="B77" s="166" t="s">
        <v>215</v>
      </c>
      <c r="C77" s="174" t="s">
        <v>216</v>
      </c>
      <c r="D77" s="167" t="s">
        <v>207</v>
      </c>
      <c r="E77" s="168">
        <v>1</v>
      </c>
      <c r="F77" s="169"/>
      <c r="G77" s="170">
        <f t="shared" si="0"/>
        <v>0</v>
      </c>
      <c r="H77" s="169"/>
      <c r="I77" s="170">
        <f t="shared" si="1"/>
        <v>0</v>
      </c>
      <c r="J77" s="169"/>
      <c r="K77" s="170">
        <f t="shared" si="2"/>
        <v>0</v>
      </c>
      <c r="L77" s="170">
        <v>21</v>
      </c>
      <c r="M77" s="170">
        <f t="shared" si="3"/>
        <v>0</v>
      </c>
      <c r="N77" s="168">
        <v>0</v>
      </c>
      <c r="O77" s="168">
        <f t="shared" si="4"/>
        <v>0</v>
      </c>
      <c r="P77" s="168">
        <v>0</v>
      </c>
      <c r="Q77" s="168">
        <f t="shared" si="5"/>
        <v>0</v>
      </c>
      <c r="R77" s="170"/>
      <c r="S77" s="170" t="s">
        <v>138</v>
      </c>
      <c r="T77" s="171" t="s">
        <v>139</v>
      </c>
      <c r="U77" s="157">
        <v>0</v>
      </c>
      <c r="V77" s="157">
        <f t="shared" si="6"/>
        <v>0</v>
      </c>
      <c r="W77" s="157"/>
      <c r="X77" s="157" t="s">
        <v>112</v>
      </c>
      <c r="Y77" s="157" t="s">
        <v>113</v>
      </c>
      <c r="Z77" s="147"/>
      <c r="AA77" s="147"/>
      <c r="AB77" s="147"/>
      <c r="AC77" s="147"/>
      <c r="AD77" s="147"/>
      <c r="AE77" s="147"/>
      <c r="AF77" s="147"/>
      <c r="AG77" s="147" t="s">
        <v>114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>
      <c r="A78" s="3"/>
      <c r="B78" s="4"/>
      <c r="C78" s="176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E78">
        <v>15</v>
      </c>
      <c r="AF78">
        <v>21</v>
      </c>
      <c r="AG78" t="s">
        <v>91</v>
      </c>
    </row>
    <row r="79" spans="1:60">
      <c r="A79" s="150"/>
      <c r="B79" s="151" t="s">
        <v>29</v>
      </c>
      <c r="C79" s="173"/>
      <c r="D79" s="152"/>
      <c r="E79" s="153"/>
      <c r="F79" s="153"/>
      <c r="G79" s="164">
        <f>G8+G25+G30+G47+G58+G61+G67+G71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f>SUMIF(L7:L77,AE78,G7:G77)</f>
        <v>0</v>
      </c>
      <c r="AF79">
        <f>SUMIF(L7:L77,AF78,G7:G77)</f>
        <v>0</v>
      </c>
      <c r="AG79" t="s">
        <v>217</v>
      </c>
    </row>
    <row r="80" spans="1:60">
      <c r="C80" s="177"/>
      <c r="D80" s="10"/>
      <c r="AG80" t="s">
        <v>218</v>
      </c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 formatRows="0"/>
  <mergeCells count="16">
    <mergeCell ref="C10:G10"/>
    <mergeCell ref="C16:G16"/>
    <mergeCell ref="C18:G18"/>
    <mergeCell ref="C20:G20"/>
    <mergeCell ref="A1:G1"/>
    <mergeCell ref="C2:G2"/>
    <mergeCell ref="C3:G3"/>
    <mergeCell ref="C4:G4"/>
    <mergeCell ref="C49:G49"/>
    <mergeCell ref="C51:G51"/>
    <mergeCell ref="C53:G53"/>
    <mergeCell ref="C60:G60"/>
    <mergeCell ref="C27:G27"/>
    <mergeCell ref="C34:G34"/>
    <mergeCell ref="C40:G40"/>
    <mergeCell ref="C42:G42"/>
  </mergeCells>
  <phoneticPr fontId="17" type="noConversion"/>
  <pageMargins left="0.59055118110236204" right="0.196850393700787" top="0.984251969" bottom="0.984251969" header="0.4921259845" footer="0.4921259845"/>
  <pageSetup paperSize="9" orientation="landscape" horizontalDpi="300" verticalDpi="300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oadresa</vt:lpstr>
      <vt:lpstr>Stavba!Objednatel</vt:lpstr>
      <vt:lpstr>Stavba!Objekt</vt:lpstr>
      <vt:lpstr>'1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2019-03-19T12:27:02Z</cp:lastPrinted>
  <dcterms:created xsi:type="dcterms:W3CDTF">2009-04-08T07:15:50Z</dcterms:created>
  <dcterms:modified xsi:type="dcterms:W3CDTF">2024-07-17T13:29:02Z</dcterms:modified>
</cp:coreProperties>
</file>