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M:\16_freepark\_II-ETAPA\07_DPS_herni prvky\_final\rozpočet\pro výběrové řízení\"/>
    </mc:Choice>
  </mc:AlternateContent>
  <xr:revisionPtr revIDLastSave="0" documentId="13_ncr:1_{38B7FFE4-C881-421B-A12E-D8A27BF200CD}" xr6:coauthVersionLast="47" xr6:coauthVersionMax="47" xr10:uidLastSave="{00000000-0000-0000-0000-000000000000}"/>
  <bookViews>
    <workbookView xWindow="-108" yWindow="-108" windowWidth="46296" windowHeight="25416" xr2:uid="{00000000-000D-0000-FFFF-FFFF00000000}"/>
  </bookViews>
  <sheets>
    <sheet name="Rekapitulace stavby" sheetId="1" r:id="rId1"/>
    <sheet name="01 - D.1.104 - Hřiště str..." sheetId="2" r:id="rId2"/>
    <sheet name="02 - D.1.105 - Parkour" sheetId="3" r:id="rId3"/>
    <sheet name="03 - D.1.107 - Fitpark" sheetId="4" r:id="rId4"/>
  </sheets>
  <definedNames>
    <definedName name="_xlnm._FilterDatabase" localSheetId="1" hidden="1">'01 - D.1.104 - Hřiště str...'!$C$124:$K$217</definedName>
    <definedName name="_xlnm._FilterDatabase" localSheetId="2" hidden="1">'02 - D.1.105 - Parkour'!$C$123:$K$160</definedName>
    <definedName name="_xlnm._FilterDatabase" localSheetId="3" hidden="1">'03 - D.1.107 - Fitpark'!$C$125:$K$250</definedName>
    <definedName name="_xlnm.Print_Titles" localSheetId="1">'01 - D.1.104 - Hřiště str...'!$124:$124</definedName>
    <definedName name="_xlnm.Print_Titles" localSheetId="2">'02 - D.1.105 - Parkour'!$123:$123</definedName>
    <definedName name="_xlnm.Print_Titles" localSheetId="3">'03 - D.1.107 - Fitpark'!$125:$125</definedName>
    <definedName name="_xlnm.Print_Titles" localSheetId="0">'Rekapitulace stavby'!$92:$92</definedName>
    <definedName name="_xlnm.Print_Area" localSheetId="1">'01 - D.1.104 - Hřiště str...'!$C$112:$J$217</definedName>
    <definedName name="_xlnm.Print_Area" localSheetId="2">'02 - D.1.105 - Parkour'!$C$111:$J$160</definedName>
    <definedName name="_xlnm.Print_Area" localSheetId="3">'03 - D.1.107 - Fitpark'!$C$113:$J$250</definedName>
    <definedName name="_xlnm.Print_Area" localSheetId="0">'Rekapitulace stavby'!$D$4:$AO$76,'Rekapitulace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250" i="4"/>
  <c r="BH250" i="4"/>
  <c r="BG250" i="4"/>
  <c r="BF250" i="4"/>
  <c r="T250" i="4"/>
  <c r="T249" i="4"/>
  <c r="T248" i="4"/>
  <c r="R250" i="4"/>
  <c r="R249" i="4"/>
  <c r="R248" i="4"/>
  <c r="P250" i="4"/>
  <c r="P249" i="4"/>
  <c r="P248" i="4" s="1"/>
  <c r="BI247" i="4"/>
  <c r="BH247" i="4"/>
  <c r="BG247" i="4"/>
  <c r="BF247" i="4"/>
  <c r="T247" i="4"/>
  <c r="R247" i="4"/>
  <c r="P247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3" i="4"/>
  <c r="BH233" i="4"/>
  <c r="BG233" i="4"/>
  <c r="BF233" i="4"/>
  <c r="T233" i="4"/>
  <c r="R233" i="4"/>
  <c r="P233" i="4"/>
  <c r="BI227" i="4"/>
  <c r="BH227" i="4"/>
  <c r="BG227" i="4"/>
  <c r="BF227" i="4"/>
  <c r="T227" i="4"/>
  <c r="R227" i="4"/>
  <c r="P227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T217" i="4"/>
  <c r="R218" i="4"/>
  <c r="R217" i="4"/>
  <c r="P218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69" i="4"/>
  <c r="BH169" i="4"/>
  <c r="BG169" i="4"/>
  <c r="BF169" i="4"/>
  <c r="T169" i="4"/>
  <c r="R169" i="4"/>
  <c r="P169" i="4"/>
  <c r="BI163" i="4"/>
  <c r="BH163" i="4"/>
  <c r="BG163" i="4"/>
  <c r="BF163" i="4"/>
  <c r="T163" i="4"/>
  <c r="R163" i="4"/>
  <c r="P163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37" i="4"/>
  <c r="BH137" i="4"/>
  <c r="BG137" i="4"/>
  <c r="BF137" i="4"/>
  <c r="T137" i="4"/>
  <c r="R137" i="4"/>
  <c r="P137" i="4"/>
  <c r="BI129" i="4"/>
  <c r="BH129" i="4"/>
  <c r="BG129" i="4"/>
  <c r="BF129" i="4"/>
  <c r="T129" i="4"/>
  <c r="R129" i="4"/>
  <c r="P129" i="4"/>
  <c r="F120" i="4"/>
  <c r="E118" i="4"/>
  <c r="F89" i="4"/>
  <c r="E87" i="4"/>
  <c r="J24" i="4"/>
  <c r="E24" i="4"/>
  <c r="J123" i="4" s="1"/>
  <c r="J23" i="4"/>
  <c r="J21" i="4"/>
  <c r="E21" i="4"/>
  <c r="J91" i="4" s="1"/>
  <c r="J20" i="4"/>
  <c r="J18" i="4"/>
  <c r="E18" i="4"/>
  <c r="F92" i="4"/>
  <c r="J17" i="4"/>
  <c r="J15" i="4"/>
  <c r="E15" i="4"/>
  <c r="F91" i="4" s="1"/>
  <c r="J14" i="4"/>
  <c r="J12" i="4"/>
  <c r="J120" i="4" s="1"/>
  <c r="E7" i="4"/>
  <c r="E116" i="4" s="1"/>
  <c r="J37" i="3"/>
  <c r="J36" i="3"/>
  <c r="AY96" i="1"/>
  <c r="J35" i="3"/>
  <c r="AX96" i="1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T137" i="3"/>
  <c r="R138" i="3"/>
  <c r="R137" i="3"/>
  <c r="P138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F118" i="3"/>
  <c r="E116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92" i="3" s="1"/>
  <c r="J17" i="3"/>
  <c r="J15" i="3"/>
  <c r="E15" i="3"/>
  <c r="F120" i="3" s="1"/>
  <c r="J14" i="3"/>
  <c r="J12" i="3"/>
  <c r="J118" i="3" s="1"/>
  <c r="E7" i="3"/>
  <c r="E114" i="3" s="1"/>
  <c r="J37" i="2"/>
  <c r="J36" i="2"/>
  <c r="AY95" i="1"/>
  <c r="J35" i="2"/>
  <c r="AX95" i="1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T209" i="2"/>
  <c r="R210" i="2"/>
  <c r="R209" i="2"/>
  <c r="P210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47" i="2"/>
  <c r="BH147" i="2"/>
  <c r="BG147" i="2"/>
  <c r="BF147" i="2"/>
  <c r="T147" i="2"/>
  <c r="R147" i="2"/>
  <c r="P147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F119" i="2"/>
  <c r="E117" i="2"/>
  <c r="F89" i="2"/>
  <c r="E87" i="2"/>
  <c r="J24" i="2"/>
  <c r="E24" i="2"/>
  <c r="J122" i="2"/>
  <c r="J23" i="2"/>
  <c r="J21" i="2"/>
  <c r="E21" i="2"/>
  <c r="J121" i="2" s="1"/>
  <c r="J20" i="2"/>
  <c r="J18" i="2"/>
  <c r="E18" i="2"/>
  <c r="F92" i="2" s="1"/>
  <c r="J17" i="2"/>
  <c r="J15" i="2"/>
  <c r="E15" i="2"/>
  <c r="F121" i="2" s="1"/>
  <c r="J14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188" i="2"/>
  <c r="J173" i="2"/>
  <c r="BK128" i="2"/>
  <c r="BK213" i="2"/>
  <c r="BK170" i="2"/>
  <c r="BK143" i="3"/>
  <c r="J131" i="3"/>
  <c r="J142" i="3"/>
  <c r="BK151" i="3"/>
  <c r="BK152" i="3"/>
  <c r="BK128" i="3"/>
  <c r="J215" i="4"/>
  <c r="J145" i="4"/>
  <c r="J186" i="4"/>
  <c r="BK215" i="4"/>
  <c r="BK163" i="4"/>
  <c r="BK129" i="4"/>
  <c r="J202" i="4"/>
  <c r="J206" i="4"/>
  <c r="BK188" i="4"/>
  <c r="BK147" i="2"/>
  <c r="J205" i="2"/>
  <c r="BK198" i="2"/>
  <c r="BK136" i="2"/>
  <c r="BK215" i="2"/>
  <c r="BK205" i="2"/>
  <c r="J198" i="2"/>
  <c r="J184" i="2"/>
  <c r="J141" i="3"/>
  <c r="BK148" i="3"/>
  <c r="BK154" i="3"/>
  <c r="J145" i="3"/>
  <c r="J146" i="3"/>
  <c r="BK141" i="3"/>
  <c r="J160" i="3"/>
  <c r="BK135" i="3"/>
  <c r="BK131" i="3"/>
  <c r="J154" i="3"/>
  <c r="J130" i="3"/>
  <c r="BK239" i="4"/>
  <c r="J188" i="4"/>
  <c r="BK206" i="4"/>
  <c r="J247" i="4"/>
  <c r="BK137" i="4"/>
  <c r="BK218" i="4"/>
  <c r="BK250" i="4"/>
  <c r="BK200" i="4"/>
  <c r="J221" i="4"/>
  <c r="J192" i="2"/>
  <c r="BK164" i="2"/>
  <c r="J131" i="2"/>
  <c r="J147" i="2"/>
  <c r="J128" i="2"/>
  <c r="BK214" i="2"/>
  <c r="J194" i="2"/>
  <c r="BK131" i="2"/>
  <c r="BK158" i="2"/>
  <c r="J157" i="3"/>
  <c r="J129" i="4"/>
  <c r="J213" i="4"/>
  <c r="BK152" i="4"/>
  <c r="J182" i="2"/>
  <c r="BK172" i="2"/>
  <c r="J136" i="2"/>
  <c r="BK139" i="2"/>
  <c r="J179" i="2"/>
  <c r="J215" i="2"/>
  <c r="BK192" i="2"/>
  <c r="J217" i="2"/>
  <c r="J159" i="3"/>
  <c r="BK136" i="3"/>
  <c r="BK186" i="4"/>
  <c r="BK169" i="4"/>
  <c r="BK182" i="2"/>
  <c r="BK196" i="2"/>
  <c r="BK161" i="2"/>
  <c r="J196" i="2"/>
  <c r="BK208" i="2"/>
  <c r="BK173" i="2"/>
  <c r="BK142" i="3"/>
  <c r="BK145" i="3"/>
  <c r="BK227" i="4"/>
  <c r="BK149" i="4"/>
  <c r="BK184" i="2"/>
  <c r="J155" i="2"/>
  <c r="J172" i="2"/>
  <c r="J186" i="2"/>
  <c r="BK216" i="2"/>
  <c r="BK207" i="2"/>
  <c r="J190" i="2"/>
  <c r="BK177" i="2"/>
  <c r="J135" i="3"/>
  <c r="BK157" i="3"/>
  <c r="BK247" i="4"/>
  <c r="BK213" i="4"/>
  <c r="J161" i="2"/>
  <c r="J207" i="2"/>
  <c r="AS94" i="1"/>
  <c r="BK210" i="2"/>
  <c r="J203" i="2"/>
  <c r="J175" i="2"/>
  <c r="BK127" i="3"/>
  <c r="J152" i="3"/>
  <c r="BK144" i="3"/>
  <c r="BK153" i="3"/>
  <c r="J153" i="3"/>
  <c r="J149" i="3"/>
  <c r="BK133" i="3"/>
  <c r="J136" i="3"/>
  <c r="J132" i="3"/>
  <c r="BK160" i="3"/>
  <c r="J148" i="3"/>
  <c r="J127" i="3"/>
  <c r="BK205" i="4"/>
  <c r="BK241" i="4"/>
  <c r="BK216" i="4"/>
  <c r="BK155" i="4"/>
  <c r="J239" i="4"/>
  <c r="J169" i="4"/>
  <c r="BK175" i="4"/>
  <c r="J180" i="4"/>
  <c r="BK194" i="2"/>
  <c r="BK134" i="2"/>
  <c r="J134" i="2"/>
  <c r="BK217" i="2"/>
  <c r="J210" i="2"/>
  <c r="J139" i="2"/>
  <c r="J143" i="3"/>
  <c r="BK150" i="3"/>
  <c r="J227" i="4"/>
  <c r="J216" i="4"/>
  <c r="BK145" i="4"/>
  <c r="BK188" i="2"/>
  <c r="J177" i="2"/>
  <c r="BK175" i="2"/>
  <c r="J170" i="2"/>
  <c r="J216" i="2"/>
  <c r="J213" i="2"/>
  <c r="BK190" i="2"/>
  <c r="J167" i="2"/>
  <c r="J158" i="3"/>
  <c r="BK132" i="3"/>
  <c r="BK149" i="3"/>
  <c r="J138" i="3"/>
  <c r="BK158" i="3"/>
  <c r="J151" i="3"/>
  <c r="J128" i="3"/>
  <c r="BK138" i="3"/>
  <c r="BK130" i="3"/>
  <c r="BK159" i="3"/>
  <c r="BK147" i="3"/>
  <c r="J233" i="4"/>
  <c r="J200" i="4"/>
  <c r="BK177" i="4"/>
  <c r="BK214" i="4"/>
  <c r="J149" i="4"/>
  <c r="BK221" i="4"/>
  <c r="J218" i="4"/>
  <c r="J177" i="4"/>
  <c r="BK233" i="4"/>
  <c r="BK179" i="2"/>
  <c r="BK186" i="2"/>
  <c r="J164" i="2"/>
  <c r="J158" i="2"/>
  <c r="J208" i="2"/>
  <c r="J144" i="3"/>
  <c r="J133" i="3"/>
  <c r="J129" i="3"/>
  <c r="J150" i="3"/>
  <c r="BK129" i="3"/>
  <c r="J156" i="4"/>
  <c r="BK202" i="4"/>
  <c r="J155" i="4"/>
  <c r="J241" i="4"/>
  <c r="J205" i="4"/>
  <c r="J152" i="4"/>
  <c r="J250" i="4"/>
  <c r="J137" i="4"/>
  <c r="BK180" i="4"/>
  <c r="J163" i="4"/>
  <c r="BK155" i="2"/>
  <c r="J214" i="2"/>
  <c r="BK203" i="2"/>
  <c r="BK167" i="2"/>
  <c r="J147" i="3"/>
  <c r="BK146" i="3"/>
  <c r="BK156" i="4"/>
  <c r="J175" i="4"/>
  <c r="J214" i="4"/>
  <c r="R127" i="2" l="1"/>
  <c r="T163" i="2"/>
  <c r="BK202" i="2"/>
  <c r="J202" i="2" s="1"/>
  <c r="J102" i="2" s="1"/>
  <c r="R126" i="3"/>
  <c r="R181" i="2"/>
  <c r="T134" i="3"/>
  <c r="BK151" i="4"/>
  <c r="J151" i="4"/>
  <c r="J99" i="4" s="1"/>
  <c r="R162" i="4"/>
  <c r="T127" i="2"/>
  <c r="T169" i="2"/>
  <c r="P212" i="2"/>
  <c r="P211" i="2" s="1"/>
  <c r="BK126" i="3"/>
  <c r="BK134" i="3"/>
  <c r="J134" i="3"/>
  <c r="J99" i="3"/>
  <c r="P156" i="3"/>
  <c r="P155" i="3"/>
  <c r="P128" i="4"/>
  <c r="R179" i="4"/>
  <c r="P127" i="2"/>
  <c r="R163" i="2"/>
  <c r="P202" i="2"/>
  <c r="P126" i="3"/>
  <c r="BK156" i="3"/>
  <c r="J156" i="3" s="1"/>
  <c r="J104" i="3" s="1"/>
  <c r="BK179" i="4"/>
  <c r="J179" i="4" s="1"/>
  <c r="J101" i="4" s="1"/>
  <c r="P163" i="2"/>
  <c r="T140" i="3"/>
  <c r="T139" i="3" s="1"/>
  <c r="R128" i="4"/>
  <c r="P179" i="4"/>
  <c r="T181" i="2"/>
  <c r="P140" i="3"/>
  <c r="P139" i="3" s="1"/>
  <c r="T128" i="4"/>
  <c r="T179" i="4"/>
  <c r="P169" i="2"/>
  <c r="T202" i="2"/>
  <c r="P134" i="3"/>
  <c r="T156" i="3"/>
  <c r="T155" i="3" s="1"/>
  <c r="BK162" i="4"/>
  <c r="J162" i="4"/>
  <c r="J100" i="4" s="1"/>
  <c r="R220" i="4"/>
  <c r="R219" i="4" s="1"/>
  <c r="BK169" i="2"/>
  <c r="J169" i="2"/>
  <c r="J100" i="2" s="1"/>
  <c r="R202" i="2"/>
  <c r="R134" i="3"/>
  <c r="R156" i="3"/>
  <c r="R155" i="3" s="1"/>
  <c r="BK128" i="4"/>
  <c r="J128" i="4"/>
  <c r="J98" i="4" s="1"/>
  <c r="P162" i="4"/>
  <c r="T162" i="4"/>
  <c r="P181" i="2"/>
  <c r="R212" i="2"/>
  <c r="R211" i="2" s="1"/>
  <c r="R140" i="3"/>
  <c r="R139" i="3" s="1"/>
  <c r="R151" i="4"/>
  <c r="P220" i="4"/>
  <c r="P219" i="4" s="1"/>
  <c r="BK163" i="2"/>
  <c r="J163" i="2" s="1"/>
  <c r="J99" i="2" s="1"/>
  <c r="R169" i="2"/>
  <c r="BK212" i="2"/>
  <c r="J212" i="2"/>
  <c r="J105" i="2" s="1"/>
  <c r="BK140" i="3"/>
  <c r="J140" i="3" s="1"/>
  <c r="J102" i="3" s="1"/>
  <c r="T151" i="4"/>
  <c r="BK220" i="4"/>
  <c r="BK219" i="4" s="1"/>
  <c r="J219" i="4" s="1"/>
  <c r="J103" i="4" s="1"/>
  <c r="BK127" i="2"/>
  <c r="J127" i="2" s="1"/>
  <c r="J98" i="2" s="1"/>
  <c r="BK181" i="2"/>
  <c r="BK126" i="2" s="1"/>
  <c r="J126" i="2" s="1"/>
  <c r="J97" i="2" s="1"/>
  <c r="T212" i="2"/>
  <c r="T211" i="2"/>
  <c r="T126" i="3"/>
  <c r="T125" i="3"/>
  <c r="P151" i="4"/>
  <c r="T220" i="4"/>
  <c r="T219" i="4"/>
  <c r="BK137" i="3"/>
  <c r="J137" i="3" s="1"/>
  <c r="J100" i="3" s="1"/>
  <c r="BK209" i="2"/>
  <c r="J209" i="2"/>
  <c r="J103" i="2" s="1"/>
  <c r="BK217" i="4"/>
  <c r="J217" i="4"/>
  <c r="J102" i="4"/>
  <c r="BK249" i="4"/>
  <c r="J249" i="4" s="1"/>
  <c r="J106" i="4" s="1"/>
  <c r="J220" i="4"/>
  <c r="J104" i="4"/>
  <c r="BK127" i="4"/>
  <c r="F123" i="4"/>
  <c r="BE137" i="4"/>
  <c r="BE152" i="4"/>
  <c r="BE177" i="4"/>
  <c r="BE200" i="4"/>
  <c r="BE205" i="4"/>
  <c r="E85" i="4"/>
  <c r="J122" i="4"/>
  <c r="BE155" i="4"/>
  <c r="BE239" i="4"/>
  <c r="J126" i="3"/>
  <c r="J98" i="3"/>
  <c r="BE213" i="4"/>
  <c r="BE216" i="4"/>
  <c r="F122" i="4"/>
  <c r="BE180" i="4"/>
  <c r="BE233" i="4"/>
  <c r="BE145" i="4"/>
  <c r="BE215" i="4"/>
  <c r="BE227" i="4"/>
  <c r="BE241" i="4"/>
  <c r="BE250" i="4"/>
  <c r="BK155" i="3"/>
  <c r="J155" i="3"/>
  <c r="J103" i="3" s="1"/>
  <c r="J92" i="4"/>
  <c r="BE202" i="4"/>
  <c r="BE218" i="4"/>
  <c r="BE221" i="4"/>
  <c r="J89" i="4"/>
  <c r="BE175" i="4"/>
  <c r="BE206" i="4"/>
  <c r="BE214" i="4"/>
  <c r="BE247" i="4"/>
  <c r="BE129" i="4"/>
  <c r="BE188" i="4"/>
  <c r="BE149" i="4"/>
  <c r="BE156" i="4"/>
  <c r="BE163" i="4"/>
  <c r="BE169" i="4"/>
  <c r="BE186" i="4"/>
  <c r="BE132" i="3"/>
  <c r="J89" i="3"/>
  <c r="J121" i="3"/>
  <c r="BK211" i="2"/>
  <c r="J211" i="2"/>
  <c r="J104" i="2" s="1"/>
  <c r="BE131" i="3"/>
  <c r="BE133" i="3"/>
  <c r="BE142" i="3"/>
  <c r="BE145" i="3"/>
  <c r="BE146" i="3"/>
  <c r="BE152" i="3"/>
  <c r="BE153" i="3"/>
  <c r="BE158" i="3"/>
  <c r="BE159" i="3"/>
  <c r="BE160" i="3"/>
  <c r="F91" i="3"/>
  <c r="F121" i="3"/>
  <c r="BE135" i="3"/>
  <c r="BE141" i="3"/>
  <c r="BE144" i="3"/>
  <c r="BE148" i="3"/>
  <c r="BE157" i="3"/>
  <c r="J120" i="3"/>
  <c r="BE127" i="3"/>
  <c r="BE129" i="3"/>
  <c r="BE143" i="3"/>
  <c r="E85" i="3"/>
  <c r="BE138" i="3"/>
  <c r="BE154" i="3"/>
  <c r="BE128" i="3"/>
  <c r="BE136" i="3"/>
  <c r="BE149" i="3"/>
  <c r="BE150" i="3"/>
  <c r="BE151" i="3"/>
  <c r="BE130" i="3"/>
  <c r="BE147" i="3"/>
  <c r="J119" i="2"/>
  <c r="BE170" i="2"/>
  <c r="BE186" i="2"/>
  <c r="J92" i="2"/>
  <c r="BE131" i="2"/>
  <c r="BE216" i="2"/>
  <c r="F122" i="2"/>
  <c r="BE136" i="2"/>
  <c r="BE167" i="2"/>
  <c r="BE205" i="2"/>
  <c r="BE217" i="2"/>
  <c r="J91" i="2"/>
  <c r="BE207" i="2"/>
  <c r="BE208" i="2"/>
  <c r="BE210" i="2"/>
  <c r="BE213" i="2"/>
  <c r="BE214" i="2"/>
  <c r="BE215" i="2"/>
  <c r="BE134" i="2"/>
  <c r="BE175" i="2"/>
  <c r="BE182" i="2"/>
  <c r="BE190" i="2"/>
  <c r="F91" i="2"/>
  <c r="BE173" i="2"/>
  <c r="BE198" i="2"/>
  <c r="BE128" i="2"/>
  <c r="BE172" i="2"/>
  <c r="BE177" i="2"/>
  <c r="E115" i="2"/>
  <c r="BE139" i="2"/>
  <c r="BE158" i="2"/>
  <c r="BE179" i="2"/>
  <c r="BE188" i="2"/>
  <c r="BE192" i="2"/>
  <c r="BE203" i="2"/>
  <c r="BE161" i="2"/>
  <c r="BE184" i="2"/>
  <c r="BE147" i="2"/>
  <c r="BE196" i="2"/>
  <c r="BE155" i="2"/>
  <c r="BE164" i="2"/>
  <c r="BE194" i="2"/>
  <c r="F35" i="3"/>
  <c r="BB96" i="1"/>
  <c r="J34" i="4"/>
  <c r="AW97" i="1"/>
  <c r="F34" i="3"/>
  <c r="BA96" i="1"/>
  <c r="F35" i="4"/>
  <c r="BB97" i="1" s="1"/>
  <c r="J34" i="3"/>
  <c r="AW96" i="1" s="1"/>
  <c r="F36" i="3"/>
  <c r="BC96" i="1"/>
  <c r="F36" i="2"/>
  <c r="BC95" i="1"/>
  <c r="F34" i="2"/>
  <c r="BA95" i="1" s="1"/>
  <c r="F35" i="2"/>
  <c r="BB95" i="1" s="1"/>
  <c r="F34" i="4"/>
  <c r="BA97" i="1" s="1"/>
  <c r="F37" i="4"/>
  <c r="BD97" i="1" s="1"/>
  <c r="J34" i="2"/>
  <c r="AW95" i="1" s="1"/>
  <c r="F37" i="3"/>
  <c r="BD96" i="1"/>
  <c r="F36" i="4"/>
  <c r="BC97" i="1" s="1"/>
  <c r="F37" i="2"/>
  <c r="BD95" i="1" s="1"/>
  <c r="J181" i="2" l="1"/>
  <c r="J101" i="2" s="1"/>
  <c r="BK139" i="3"/>
  <c r="J139" i="3" s="1"/>
  <c r="J101" i="3" s="1"/>
  <c r="T127" i="4"/>
  <c r="T126" i="4"/>
  <c r="P127" i="4"/>
  <c r="P126" i="4"/>
  <c r="AU97" i="1"/>
  <c r="R127" i="4"/>
  <c r="R126" i="4"/>
  <c r="T126" i="2"/>
  <c r="T125" i="2" s="1"/>
  <c r="P125" i="3"/>
  <c r="P124" i="3" s="1"/>
  <c r="AU96" i="1" s="1"/>
  <c r="BK125" i="3"/>
  <c r="J125" i="3"/>
  <c r="J97" i="3"/>
  <c r="R125" i="3"/>
  <c r="R124" i="3"/>
  <c r="P126" i="2"/>
  <c r="P125" i="2"/>
  <c r="AU95" i="1"/>
  <c r="T124" i="3"/>
  <c r="R126" i="2"/>
  <c r="R125" i="2" s="1"/>
  <c r="BK248" i="4"/>
  <c r="J248" i="4"/>
  <c r="J105" i="4"/>
  <c r="J127" i="4"/>
  <c r="J97" i="4"/>
  <c r="BK124" i="3"/>
  <c r="J124" i="3"/>
  <c r="J30" i="3" s="1"/>
  <c r="AG96" i="1" s="1"/>
  <c r="BK125" i="2"/>
  <c r="J125" i="2" s="1"/>
  <c r="J30" i="2" s="1"/>
  <c r="AG95" i="1" s="1"/>
  <c r="F33" i="3"/>
  <c r="AZ96" i="1" s="1"/>
  <c r="J33" i="4"/>
  <c r="AV97" i="1"/>
  <c r="AT97" i="1" s="1"/>
  <c r="F33" i="2"/>
  <c r="AZ95" i="1" s="1"/>
  <c r="BB94" i="1"/>
  <c r="W31" i="1" s="1"/>
  <c r="J33" i="2"/>
  <c r="AV95" i="1" s="1"/>
  <c r="AT95" i="1" s="1"/>
  <c r="BC94" i="1"/>
  <c r="W32" i="1" s="1"/>
  <c r="J33" i="3"/>
  <c r="AV96" i="1"/>
  <c r="AT96" i="1" s="1"/>
  <c r="BA94" i="1"/>
  <c r="W30" i="1" s="1"/>
  <c r="F33" i="4"/>
  <c r="AZ97" i="1" s="1"/>
  <c r="BD94" i="1"/>
  <c r="W33" i="1" s="1"/>
  <c r="BK126" i="4" l="1"/>
  <c r="J126" i="4"/>
  <c r="J96" i="4"/>
  <c r="AN96" i="1"/>
  <c r="J96" i="3"/>
  <c r="AN95" i="1"/>
  <c r="J96" i="2"/>
  <c r="J39" i="3"/>
  <c r="J39" i="2"/>
  <c r="AU94" i="1"/>
  <c r="AZ94" i="1"/>
  <c r="W29" i="1" s="1"/>
  <c r="AY94" i="1"/>
  <c r="AX94" i="1"/>
  <c r="AW94" i="1"/>
  <c r="AK30" i="1" s="1"/>
  <c r="J30" i="4" l="1"/>
  <c r="AG97" i="1" s="1"/>
  <c r="AN97" i="1" s="1"/>
  <c r="AV94" i="1"/>
  <c r="AK29" i="1" s="1"/>
  <c r="J39" i="4" l="1"/>
  <c r="AG94" i="1"/>
  <c r="AK26" i="1" s="1"/>
  <c r="AT94" i="1"/>
  <c r="AN94" i="1" s="1"/>
  <c r="AK35" i="1" l="1"/>
</calcChain>
</file>

<file path=xl/sharedStrings.xml><?xml version="1.0" encoding="utf-8"?>
<sst xmlns="http://schemas.openxmlformats.org/spreadsheetml/2006/main" count="3203" uniqueCount="523">
  <si>
    <t>Export Komplet</t>
  </si>
  <si>
    <t/>
  </si>
  <si>
    <t>2.0</t>
  </si>
  <si>
    <t>False</t>
  </si>
  <si>
    <t>{cf3203ef-5c0c-485b-aa07-adc8f1bebe2a}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</si>
  <si>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</si>
  <si>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</si>
  <si>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</si>
  <si>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</si>
  <si>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</si>
  <si>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</si>
  <si>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</si>
  <si>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</si>
  <si>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</si>
  <si>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2024/06/04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</si>
  <si>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</si>
  <si>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</si>
  <si>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STREETPARK - Žďár nad Sázavou</t>
  </si>
  <si>
    <t>KSO:</t>
  </si>
  <si>
    <t>CC-CZ:</t>
  </si>
  <si>
    <t>Místo:</t>
  </si>
  <si>
    <t xml:space="preserve"> </t>
  </si>
  <si>
    <t>Datum:</t>
  </si>
  <si>
    <t>4. 6. 2024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</si>
  <si>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</si>
  <si>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</si>
  <si>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</si>
  <si>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</si>
  <si>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</si>
  <si>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</si>
  <si>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</si>
  <si>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</si>
  <si>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</si>
  <si>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</si>
  <si>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</si>
  <si>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</si>
  <si>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</si>
  <si>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</si>
  <si>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</si>
  <si>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</si>
  <si>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</si>
  <si>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</si>
  <si>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</si>
  <si>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</si>
  <si>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</si>
  <si>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</si>
  <si>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</si>
  <si>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</si>
  <si>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</si>
  <si>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</si>
  <si>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</si>
  <si>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</si>
  <si>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</si>
  <si>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</si>
  <si>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</si>
  <si>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</si>
  <si>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</si>
  <si>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</si>
  <si>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</si>
  <si>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</si>
  <si>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</si>
  <si>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</si>
  <si>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</si>
  <si>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</si>
  <si>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</si>
  <si>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</si>
  <si>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</si>
  <si>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</si>
  <si>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</si>
  <si>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</si>
  <si>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</si>
  <si>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</si>
  <si>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</si>
  <si>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</si>
  <si>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</si>
  <si>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</si>
  <si>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</si>
  <si>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</si>
  <si>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</si>
  <si>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D.1.104 - Hřiště streetball</t>
  </si>
  <si>
    <t>STA</t>
  </si>
  <si>
    <t>1</t>
  </si>
  <si>
    <t>{f85248e4-0818-48ba-b8e4-1321ecb65fff}</t>
  </si>
  <si>
    <t>2</t>
  </si>
  <si>
    <t>02</t>
  </si>
  <si>
    <t>D.1.105 - Parkour</t>
  </si>
  <si>
    <t>{a043f349-92e9-420b-a82a-8f6c2c70bfa3}</t>
  </si>
  <si>
    <t>03</t>
  </si>
  <si>
    <t>D.1.107 - Fitpark</t>
  </si>
  <si>
    <t>{fcf8ade5-eab8-4bbc-8071-9c33cb77f303}</t>
  </si>
  <si>
    <t>KRYCÍ LIST SOUPISU PRACÍ</t>
  </si>
  <si>
    <t>Objekt:</t>
  </si>
  <si>
    <t>01 - D.1.104 - Hřiště streetball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</si>
  <si>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</si>
  <si>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</si>
  <si>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</si>
  <si>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</si>
  <si>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</si>
  <si>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</si>
  <si>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</si>
  <si>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</si>
  <si>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</si>
  <si>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</si>
  <si>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</si>
  <si>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</si>
  <si>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</si>
  <si>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</si>
  <si>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</si>
  <si>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</si>
  <si>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</si>
  <si>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</si>
  <si>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</si>
  <si>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</si>
  <si>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</si>
  <si>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</si>
  <si>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</si>
  <si>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</si>
  <si>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</si>
  <si>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</si>
  <si>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</si>
  <si>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</si>
  <si>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</si>
  <si>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</si>
  <si>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</si>
  <si>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</si>
  <si>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121151114</t>
  </si>
  <si>
    <t>Sejmutí ornice plochy do 500 m2 tl vrstvy přes 200 do 250 mm strojně</t>
  </si>
  <si>
    <t>m2</t>
  </si>
  <si>
    <t>4</t>
  </si>
  <si>
    <t>69563376</t>
  </si>
  <si>
    <t>VV</t>
  </si>
  <si>
    <t>Sejmutí ornice pod hřiště:</t>
  </si>
  <si>
    <t>(6+20+6)*19</t>
  </si>
  <si>
    <t>122251104</t>
  </si>
  <si>
    <t>Odkopávky a prokopávky nezapažené v hornině třídy těžitelnosti I skupiny 3 objem do 500 m3 strojně</t>
  </si>
  <si>
    <t>m3</t>
  </si>
  <si>
    <t>1612439134</t>
  </si>
  <si>
    <t>Odkop pro podkladní vrstvy hřiště:</t>
  </si>
  <si>
    <t>(5+20+5)*17*0,2</t>
  </si>
  <si>
    <t>3</t>
  </si>
  <si>
    <t>131111333</t>
  </si>
  <si>
    <t>Vrtání jamek pro plotové sloupky D přes 200 do 300 mm ručně s motorovým vrtákem</t>
  </si>
  <si>
    <t>m</t>
  </si>
  <si>
    <t>-2009669781</t>
  </si>
  <si>
    <t>0,75*(11*2+9)</t>
  </si>
  <si>
    <t>133251101</t>
  </si>
  <si>
    <t>Hloubení šachet nezapažených v hornině třídy těžitelnosti I skupiny 3 objem do 20 m3</t>
  </si>
  <si>
    <t>-128837668</t>
  </si>
  <si>
    <t>Základ pro koše na basketbal a streetball:</t>
  </si>
  <si>
    <t>1*1*1*2</t>
  </si>
  <si>
    <t>5</t>
  </si>
  <si>
    <t>162351103</t>
  </si>
  <si>
    <t>Vodorovné přemístění přes 50 do 500 m výkopku/sypaniny z horniny třídy těžitelnosti I skupiny 1 až 3</t>
  </si>
  <si>
    <t>1011057338</t>
  </si>
  <si>
    <t>Ornice na mezideponii:</t>
  </si>
  <si>
    <t>(6+20+6)*19*0,25</t>
  </si>
  <si>
    <t>Podkladní vrstvy hřiště:</t>
  </si>
  <si>
    <t>Zpětný odvoz z mezideponie:</t>
  </si>
  <si>
    <t>152+102</t>
  </si>
  <si>
    <t>Součet</t>
  </si>
  <si>
    <t>6</t>
  </si>
  <si>
    <t>167151111</t>
  </si>
  <si>
    <t>Nakládání výkopku z hornin třídy těžitelnosti I skupiny 1 až 3 přes 100 m3</t>
  </si>
  <si>
    <t>-888922367</t>
  </si>
  <si>
    <t>Podkladní vrstvy hřiště z mezideponie:</t>
  </si>
  <si>
    <t>Ornice z mezideponie:</t>
  </si>
  <si>
    <t>152</t>
  </si>
  <si>
    <t>7</t>
  </si>
  <si>
    <t>175151201</t>
  </si>
  <si>
    <t>Obsypání objektu nad přilehlým původním terénem sypaninou bez prohození, uloženou do 3 m strojně</t>
  </si>
  <si>
    <t>-1885155462</t>
  </si>
  <si>
    <t>Obsyp z podkladních vrsetv hřiště:</t>
  </si>
  <si>
    <t>8</t>
  </si>
  <si>
    <t>181351104</t>
  </si>
  <si>
    <t>Rozprostření ornice tl vrstvy přes 200 do 250 mm pl přes 100 do 500 m2 v rovině nebo ve svahu do 1:5 strojně</t>
  </si>
  <si>
    <t>-671893313</t>
  </si>
  <si>
    <t>Rozprostření ornice - tl. 250 mm:</t>
  </si>
  <si>
    <t>608*0,2*4</t>
  </si>
  <si>
    <t>9</t>
  </si>
  <si>
    <t>181951112</t>
  </si>
  <si>
    <t>Úprava pláně v hornině třídy těžitelnosti I skupiny 1 až 3 se zhutněním strojně</t>
  </si>
  <si>
    <t>18840294</t>
  </si>
  <si>
    <t>Zakládání</t>
  </si>
  <si>
    <t>10</t>
  </si>
  <si>
    <t>275321311</t>
  </si>
  <si>
    <t>Základové patky ze ŽB bez zvýšených nároků na prostředí tř. C 16/20</t>
  </si>
  <si>
    <t>1051967564</t>
  </si>
  <si>
    <t>Patka pro koše na basketbal a streetball:</t>
  </si>
  <si>
    <t>11</t>
  </si>
  <si>
    <t>275361221</t>
  </si>
  <si>
    <t>Výztuž základových patek betonářskou ocelí 10 216 (E)</t>
  </si>
  <si>
    <t>t</t>
  </si>
  <si>
    <t>478749181</t>
  </si>
  <si>
    <t>2*78/1000</t>
  </si>
  <si>
    <t>Svislé a kompletní konstrukce</t>
  </si>
  <si>
    <t>338171123</t>
  </si>
  <si>
    <t>Osazování sloupků a vzpěr plotových ocelových v do 4 m se zabetonováním</t>
  </si>
  <si>
    <t>kus</t>
  </si>
  <si>
    <t>360971334</t>
  </si>
  <si>
    <t>11*2+9</t>
  </si>
  <si>
    <t>13</t>
  </si>
  <si>
    <t>M</t>
  </si>
  <si>
    <t>55342173</t>
  </si>
  <si>
    <t>plotový sloupek dl. 4 m povrchová úprava Pz</t>
  </si>
  <si>
    <t>-1402718144</t>
  </si>
  <si>
    <t>14</t>
  </si>
  <si>
    <t>55342181</t>
  </si>
  <si>
    <t>vodorovný příčník ocelová trubka 42/4 Pz 2.500 mm</t>
  </si>
  <si>
    <t>1043130129</t>
  </si>
  <si>
    <t>4*2+6*2+8</t>
  </si>
  <si>
    <t>15</t>
  </si>
  <si>
    <t>348401156</t>
  </si>
  <si>
    <t>Montáž oplocení z polypropylénu v do 4 m</t>
  </si>
  <si>
    <t>-1171080612</t>
  </si>
  <si>
    <t>5+5+17,3+23+5+5+17,3</t>
  </si>
  <si>
    <t>16</t>
  </si>
  <si>
    <t>GMT.0025917.URS</t>
  </si>
  <si>
    <t>polypropylenová síť, 45/3, zelená, UV odolná</t>
  </si>
  <si>
    <t>-1660070253</t>
  </si>
  <si>
    <t>77,6*4</t>
  </si>
  <si>
    <t>17</t>
  </si>
  <si>
    <t>55381232</t>
  </si>
  <si>
    <t>pomocné ocelové lanko ∅ 4 mm</t>
  </si>
  <si>
    <t>153931329</t>
  </si>
  <si>
    <t>28*2,5*1,1</t>
  </si>
  <si>
    <t>Komunikace pozemní</t>
  </si>
  <si>
    <t>18</t>
  </si>
  <si>
    <t>579221221</t>
  </si>
  <si>
    <t>Strojně litý pryžový povrch 1-vrstvý tl 13 mm 1 základní barva s impregnací na asfalt přes 300 m2</t>
  </si>
  <si>
    <t>892752653</t>
  </si>
  <si>
    <t>(5+20+5)*17</t>
  </si>
  <si>
    <t>19</t>
  </si>
  <si>
    <t>565136121</t>
  </si>
  <si>
    <t>Asfaltový beton jemný vodopropustný tl. 50 mm</t>
  </si>
  <si>
    <t>-796795866</t>
  </si>
  <si>
    <t>20</t>
  </si>
  <si>
    <t>573211112</t>
  </si>
  <si>
    <t>Postřik živičný spojovací z asfaltu v množství 0,70 kg/m2</t>
  </si>
  <si>
    <t>-1250168916</t>
  </si>
  <si>
    <t>577144221</t>
  </si>
  <si>
    <t>Asfaltový beton hrubý vodopropustný tl. 50 mm</t>
  </si>
  <si>
    <t>-461408870</t>
  </si>
  <si>
    <t>22</t>
  </si>
  <si>
    <t>573111113</t>
  </si>
  <si>
    <t>Postřik živičný infiltrační s posypem z asfaltu množství 1,5 kg/m2</t>
  </si>
  <si>
    <t>-1990514092</t>
  </si>
  <si>
    <t>23</t>
  </si>
  <si>
    <t>564811111</t>
  </si>
  <si>
    <t>Podklad ze štěrkodrtě ŠD plochy přes 100 m2 tl 50 mm</t>
  </si>
  <si>
    <t>636746036</t>
  </si>
  <si>
    <t>24</t>
  </si>
  <si>
    <t>564730111</t>
  </si>
  <si>
    <t>Podklad z kameniva hrubého drceného vel. 16-32 mm plochy přes 100 m2 tl 100 mm</t>
  </si>
  <si>
    <t>-1188192822</t>
  </si>
  <si>
    <t>25</t>
  </si>
  <si>
    <t>564761111</t>
  </si>
  <si>
    <t>Podklad z kameniva hrubého drceného vel. 32-63 mm plochy přes 100 m2 tl 200 mm</t>
  </si>
  <si>
    <t>-1001924259</t>
  </si>
  <si>
    <t>26</t>
  </si>
  <si>
    <t>589811111</t>
  </si>
  <si>
    <t>Vodorovné značení (lajnování) hřišť pro tenis a multisport š 5 cm</t>
  </si>
  <si>
    <t>1768725310</t>
  </si>
  <si>
    <t>5,7*8+4,8*2+24*2+6*6</t>
  </si>
  <si>
    <t>13,3*4+18*3+9*5+13+26*2+15*3+4,7*2</t>
  </si>
  <si>
    <t>Ostatní konstrukce a práce, bourání</t>
  </si>
  <si>
    <t>27</t>
  </si>
  <si>
    <t>916231213</t>
  </si>
  <si>
    <t>Osazení chodníkového obrubníku betonového stojatého s boční opěrou do lože z betonu prostého</t>
  </si>
  <si>
    <t>-1284711411</t>
  </si>
  <si>
    <t>2*(30+17)</t>
  </si>
  <si>
    <t>28</t>
  </si>
  <si>
    <t>59217016</t>
  </si>
  <si>
    <t>obrubník betonový chodníkový 1000x80x250mm</t>
  </si>
  <si>
    <t>1556076399</t>
  </si>
  <si>
    <t>94*1,02 'Přepočtené koeficientem množství</t>
  </si>
  <si>
    <t>31</t>
  </si>
  <si>
    <t>953241517</t>
  </si>
  <si>
    <t>Osazení pouzder pro osazení sloupků</t>
  </si>
  <si>
    <t>1167619156</t>
  </si>
  <si>
    <t>32</t>
  </si>
  <si>
    <t>54879093</t>
  </si>
  <si>
    <t>pouzdro pro osazení sloupku</t>
  </si>
  <si>
    <t>-281577071</t>
  </si>
  <si>
    <t>998</t>
  </si>
  <si>
    <t>Přesun hmot</t>
  </si>
  <si>
    <t>33</t>
  </si>
  <si>
    <t>998222012</t>
  </si>
  <si>
    <t>Přesun hmot pro tělovýchovné plochy</t>
  </si>
  <si>
    <t>-355099459</t>
  </si>
  <si>
    <t>PSV</t>
  </si>
  <si>
    <t>Práce a dodávky PSV</t>
  </si>
  <si>
    <t>767</t>
  </si>
  <si>
    <t>Konstrukce zámečnické</t>
  </si>
  <si>
    <t>34</t>
  </si>
  <si>
    <t>767330111</t>
  </si>
  <si>
    <t>Montáž košů na bastetbal a strretball</t>
  </si>
  <si>
    <t>874949250</t>
  </si>
  <si>
    <t>35</t>
  </si>
  <si>
    <t>55381328</t>
  </si>
  <si>
    <t>koš na basketbal a streetbal</t>
  </si>
  <si>
    <t>-312608259</t>
  </si>
  <si>
    <t>36</t>
  </si>
  <si>
    <t>767330141</t>
  </si>
  <si>
    <t>Montáž sloupků pro síťové hry</t>
  </si>
  <si>
    <t>-2136208235</t>
  </si>
  <si>
    <t>37</t>
  </si>
  <si>
    <t>55381352</t>
  </si>
  <si>
    <t>sloupky pro síťové hry včetně příslušenství</t>
  </si>
  <si>
    <t>-481270153</t>
  </si>
  <si>
    <t>38</t>
  </si>
  <si>
    <t>998767201</t>
  </si>
  <si>
    <t>Přesun hmot procentní pro zámečnické konstrukce v objektech v do 6 m</t>
  </si>
  <si>
    <t>%</t>
  </si>
  <si>
    <t>135723450</t>
  </si>
  <si>
    <t>02 - D.1.105 - Parkour</t>
  </si>
  <si>
    <t xml:space="preserve">    762 - Konstrukce tesařské</t>
  </si>
  <si>
    <t>VRN - Vedlejší rozpočtové náklady</t>
  </si>
  <si>
    <t xml:space="preserve">    VRN5 - Finanční náklady</t>
  </si>
  <si>
    <t>564861011</t>
  </si>
  <si>
    <t>Štěrkové lože tl. 200 mm včetně odkopu a odvozu</t>
  </si>
  <si>
    <t>530655817</t>
  </si>
  <si>
    <t>564871016</t>
  </si>
  <si>
    <t>Písková plocha tl. 30 cm - odkopání, odvoz; návoz a rozhrnutí</t>
  </si>
  <si>
    <t>93813491</t>
  </si>
  <si>
    <t>579211111</t>
  </si>
  <si>
    <t>EPDM povrch - H.I.C. 1,5 mm</t>
  </si>
  <si>
    <t>-799291261</t>
  </si>
  <si>
    <t>579211115</t>
  </si>
  <si>
    <t>EPDM povrch - H.I.C. 1,7 mm</t>
  </si>
  <si>
    <t>-2030104152</t>
  </si>
  <si>
    <t>579211120</t>
  </si>
  <si>
    <t>EPDM povrch - H.I.C. 1,9 mm</t>
  </si>
  <si>
    <t>-2060563477</t>
  </si>
  <si>
    <t>579211125</t>
  </si>
  <si>
    <t>EPDM povrch - H.I.C. 2 mm</t>
  </si>
  <si>
    <t>-1942894023</t>
  </si>
  <si>
    <t>579211156</t>
  </si>
  <si>
    <t>3D EPDM modulace - polokoule Ø 1 m</t>
  </si>
  <si>
    <t>kpl</t>
  </si>
  <si>
    <t>2078318553</t>
  </si>
  <si>
    <t>916131213</t>
  </si>
  <si>
    <t>Dodávka a montáž betonových obrubníků</t>
  </si>
  <si>
    <t>-1390253814</t>
  </si>
  <si>
    <t>916231212</t>
  </si>
  <si>
    <t>Zřízení patek pro parkourové prvky a sestavy</t>
  </si>
  <si>
    <t>-1594016494</t>
  </si>
  <si>
    <t>-2125161566</t>
  </si>
  <si>
    <t>762</t>
  </si>
  <si>
    <t>Konstrukce tesařské</t>
  </si>
  <si>
    <t>762131115</t>
  </si>
  <si>
    <t>Dodávka montáž sestavy zdí s taburetem</t>
  </si>
  <si>
    <t>-1901654406</t>
  </si>
  <si>
    <t>762131124</t>
  </si>
  <si>
    <t>Dodávka a montáž sestavy zdí ve tvaru L</t>
  </si>
  <si>
    <t>1396973525</t>
  </si>
  <si>
    <t>762131134</t>
  </si>
  <si>
    <t>Dodávka a montáž sestavy zdí, betonových rámů a hrazd</t>
  </si>
  <si>
    <t>-2085685621</t>
  </si>
  <si>
    <t>762131164</t>
  </si>
  <si>
    <t xml:space="preserve">Dodávka a montáž sestavy betonových bloků a hrazd </t>
  </si>
  <si>
    <t>-1325087075</t>
  </si>
  <si>
    <t>762131177</t>
  </si>
  <si>
    <t>Dodávka a montáž nášlapu</t>
  </si>
  <si>
    <t>1457450358</t>
  </si>
  <si>
    <t>762131187</t>
  </si>
  <si>
    <t>Dodávka a montáž balanční trubky silné nízké</t>
  </si>
  <si>
    <t>-1823406876</t>
  </si>
  <si>
    <t>762131197</t>
  </si>
  <si>
    <t xml:space="preserve">Dodávka a montáž sestavy dubových trámů ve tvaru L </t>
  </si>
  <si>
    <t>1274695220</t>
  </si>
  <si>
    <t>762132135</t>
  </si>
  <si>
    <t>Dodávka a montáž sestavy dubových trámů 1,3 m</t>
  </si>
  <si>
    <t>2011502312</t>
  </si>
  <si>
    <t>762132137</t>
  </si>
  <si>
    <t>Dodávka a montáž dubového trám 1 m</t>
  </si>
  <si>
    <t>309110603</t>
  </si>
  <si>
    <t>762132138</t>
  </si>
  <si>
    <t>Dodávka a montáž sestavy dubových trámů 2+1 m</t>
  </si>
  <si>
    <t>-179235393</t>
  </si>
  <si>
    <t>762133132</t>
  </si>
  <si>
    <t>Dodávka a montáž sestavy dubových trámů 3+1 m</t>
  </si>
  <si>
    <t>-936455571</t>
  </si>
  <si>
    <t>762134122</t>
  </si>
  <si>
    <t>Dodávka a montáž sestavy dubových trámů 1 m</t>
  </si>
  <si>
    <t>-1201070549</t>
  </si>
  <si>
    <t>762134123</t>
  </si>
  <si>
    <t>Dodávka a montáž betonové polokoule Ø 0,4 m</t>
  </si>
  <si>
    <t>916307092</t>
  </si>
  <si>
    <t>762135114</t>
  </si>
  <si>
    <t>Dodávka a montáž informační cedule</t>
  </si>
  <si>
    <t>1933256776</t>
  </si>
  <si>
    <t>VRN</t>
  </si>
  <si>
    <t>Vedlejší rozpočtové náklady</t>
  </si>
  <si>
    <t>VRN5</t>
  </si>
  <si>
    <t>Finanční náklady</t>
  </si>
  <si>
    <t>053203000</t>
  </si>
  <si>
    <t>Montážní jeřábnické práce</t>
  </si>
  <si>
    <t>1024</t>
  </si>
  <si>
    <t>52269304</t>
  </si>
  <si>
    <t>058103000</t>
  </si>
  <si>
    <t>Certifikace</t>
  </si>
  <si>
    <t>-1239645258</t>
  </si>
  <si>
    <t>058203000</t>
  </si>
  <si>
    <t>Doprava produktů na místo</t>
  </si>
  <si>
    <t>1186858970</t>
  </si>
  <si>
    <t>051303000</t>
  </si>
  <si>
    <t>Doprava montážního týmu</t>
  </si>
  <si>
    <t>-1665690052</t>
  </si>
  <si>
    <t>03 - D.1.107 - Fitpark</t>
  </si>
  <si>
    <t>515494522</t>
  </si>
  <si>
    <t>Sejmutí ornice pod FIT stanici I:</t>
  </si>
  <si>
    <t>7*5</t>
  </si>
  <si>
    <t>Sejmutí ornice pod FIT stanici II:</t>
  </si>
  <si>
    <t>6*8,5</t>
  </si>
  <si>
    <t>Sejmutí ornice pro workoutové hřiště:</t>
  </si>
  <si>
    <t>8,7*7,2</t>
  </si>
  <si>
    <t>1398466335</t>
  </si>
  <si>
    <t>Základy pro FIT stanici I:</t>
  </si>
  <si>
    <t>0,4*0,4*0,6*5</t>
  </si>
  <si>
    <t>Základy pro FIT stanici II:</t>
  </si>
  <si>
    <t>0,4*0,4*0,6*7</t>
  </si>
  <si>
    <t>Základy pro workoutové hřiště:</t>
  </si>
  <si>
    <t>0,3*0,3*0,6*8</t>
  </si>
  <si>
    <t>-2063471179</t>
  </si>
  <si>
    <t>148,64*0,2</t>
  </si>
  <si>
    <t>1,584</t>
  </si>
  <si>
    <t>225331265</t>
  </si>
  <si>
    <t>148,64</t>
  </si>
  <si>
    <t>274121111</t>
  </si>
  <si>
    <t>Osazení prefabrikovaných výrobků hmotnosti do 5 t</t>
  </si>
  <si>
    <t>559903044</t>
  </si>
  <si>
    <t>Osazení betonových lavic:</t>
  </si>
  <si>
    <t>59224331</t>
  </si>
  <si>
    <t>betonová lavice 400 x 450 x 2500</t>
  </si>
  <si>
    <t>-1308408448</t>
  </si>
  <si>
    <t>275313611</t>
  </si>
  <si>
    <t>Základové patky z betonu tř. C 16/20</t>
  </si>
  <si>
    <t>-672504312</t>
  </si>
  <si>
    <t>564710001</t>
  </si>
  <si>
    <t>Podklad z kameniva hrubého drceného vel. 8-16 mm plochy do 100 m2 tl 50 mm</t>
  </si>
  <si>
    <t>-613096009</t>
  </si>
  <si>
    <t>FIT stanice I:</t>
  </si>
  <si>
    <t>5,84*3,84*2</t>
  </si>
  <si>
    <t>FIT stanice II:</t>
  </si>
  <si>
    <t>4,84*7,34*2</t>
  </si>
  <si>
    <t>564851011</t>
  </si>
  <si>
    <t>Podklad ze štěrkodrtě ŠD plochy do 100 m2 tl 150 mm</t>
  </si>
  <si>
    <t>-639870353</t>
  </si>
  <si>
    <t>5,84*3,84</t>
  </si>
  <si>
    <t>4,84*7,34</t>
  </si>
  <si>
    <t>-1899713592</t>
  </si>
  <si>
    <t>6,5*5</t>
  </si>
  <si>
    <t>1479895509</t>
  </si>
  <si>
    <t>916131111</t>
  </si>
  <si>
    <t>Osazení silničního obrubníku betonového ležatého bez boční opěry do lože z kameniva těženého</t>
  </si>
  <si>
    <t>940754343</t>
  </si>
  <si>
    <t>7*3,84</t>
  </si>
  <si>
    <t>6*7,34</t>
  </si>
  <si>
    <t>59217032</t>
  </si>
  <si>
    <t>obrubník silniční betonový 1000x150x150mm</t>
  </si>
  <si>
    <t>-659405214</t>
  </si>
  <si>
    <t>70,92*1,02 'Přepočtené koeficientem množství</t>
  </si>
  <si>
    <t>-821013896</t>
  </si>
  <si>
    <t>2*(6+4)</t>
  </si>
  <si>
    <t>Betonová lavice:</t>
  </si>
  <si>
    <t>2,5</t>
  </si>
  <si>
    <t>2*(5+7)</t>
  </si>
  <si>
    <t>Workoutové hřiště:</t>
  </si>
  <si>
    <t>2*(6,7+5,2)</t>
  </si>
  <si>
    <t>-1062208852</t>
  </si>
  <si>
    <t>72,8*1,02 'Přepočtené koeficientem množství</t>
  </si>
  <si>
    <t>953943125</t>
  </si>
  <si>
    <t>Osazování výrobků přes 30 do 120 kg/kus do betonu</t>
  </si>
  <si>
    <t>1853794325</t>
  </si>
  <si>
    <t>Osazení workoutové sestavy:</t>
  </si>
  <si>
    <t>53395020</t>
  </si>
  <si>
    <t>workoutová sestava</t>
  </si>
  <si>
    <t>-1165747862</t>
  </si>
  <si>
    <t>953961114</t>
  </si>
  <si>
    <t>Kotva chemickým tmelem M 16 hl 125 mm do betonu, ŽB nebo kamene s vyvrtáním otvoru</t>
  </si>
  <si>
    <t>-1232936152</t>
  </si>
  <si>
    <t>5*4</t>
  </si>
  <si>
    <t>7*4</t>
  </si>
  <si>
    <t>2*4</t>
  </si>
  <si>
    <t>42713051</t>
  </si>
  <si>
    <t>Bench press</t>
  </si>
  <si>
    <t>-1641959161</t>
  </si>
  <si>
    <t>42723120</t>
  </si>
  <si>
    <t>Back "Pulley"</t>
  </si>
  <si>
    <t>1133144906</t>
  </si>
  <si>
    <t>42723113</t>
  </si>
  <si>
    <t>Squat</t>
  </si>
  <si>
    <t>1125410869</t>
  </si>
  <si>
    <t>42723198</t>
  </si>
  <si>
    <t>Shoulder Press</t>
  </si>
  <si>
    <t>1861169832</t>
  </si>
  <si>
    <t>-520643593</t>
  </si>
  <si>
    <t>762332130</t>
  </si>
  <si>
    <t>Montáž podkladový konstrukcí pod podlahy z hranolů</t>
  </si>
  <si>
    <t>832879469</t>
  </si>
  <si>
    <t>13*3,84+14</t>
  </si>
  <si>
    <t>11*7,34+12</t>
  </si>
  <si>
    <t>60512125</t>
  </si>
  <si>
    <t>hranol stavební řezivo průřezu do 120cm2 do dl 6m</t>
  </si>
  <si>
    <t>-1607879134</t>
  </si>
  <si>
    <t>(13*3,84+14)*0,07*0,05</t>
  </si>
  <si>
    <t>(11*7,34+12)*0,07*0,05</t>
  </si>
  <si>
    <t>762525104</t>
  </si>
  <si>
    <t>Položení podlahy z palubek</t>
  </si>
  <si>
    <t>-677404669</t>
  </si>
  <si>
    <t>61191163</t>
  </si>
  <si>
    <t>palubka terasová sibiřský modřín tl. 28 mm</t>
  </si>
  <si>
    <t>-16042035</t>
  </si>
  <si>
    <t>57,952*1,05 'Přepočtené koeficientem množství</t>
  </si>
  <si>
    <t>762595001</t>
  </si>
  <si>
    <t>Spojovací prostředky pro položení dřevěných podlah a zakrytí kanálů</t>
  </si>
  <si>
    <t>-1649718587</t>
  </si>
  <si>
    <t>29</t>
  </si>
  <si>
    <t>998762201</t>
  </si>
  <si>
    <t>Přesun hmot procentní pro kce tesařské v objektech v do 6 m</t>
  </si>
  <si>
    <t>79103144</t>
  </si>
  <si>
    <t>30</t>
  </si>
  <si>
    <t>1421558857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</si>
</sst>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AJ114" sqref="AJ114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219" t="s">
        <v>5</v>
      </c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3" t="s">
        <v>14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R5" s="19"/>
      <c r="BE5" s="200" t="s">
        <v>15</v>
      </c>
      <c r="BS5" s="16" t="s">
        <v>6</v>
      </c>
    </row>
    <row r="6" spans="1:74" ht="36.9" customHeight="1">
      <c r="B6" s="19"/>
      <c r="D6" s="25" t="s">
        <v>16</v>
      </c>
      <c r="K6" s="205" t="s">
        <v>17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R6" s="19"/>
      <c r="BE6" s="201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1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1"/>
      <c r="BS8" s="16" t="s">
        <v>6</v>
      </c>
    </row>
    <row r="9" spans="1:74" ht="14.4" customHeight="1">
      <c r="B9" s="19"/>
      <c r="AR9" s="19"/>
      <c r="BE9" s="201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01"/>
      <c r="BS10" s="16" t="s">
        <v>6</v>
      </c>
    </row>
    <row r="11" spans="1:74" ht="18.45" customHeight="1">
      <c r="B11" s="19"/>
      <c r="E11" s="24" t="s">
        <v>21</v>
      </c>
      <c r="AK11" s="26" t="s">
        <v>26</v>
      </c>
      <c r="AN11" s="24" t="s">
        <v>1</v>
      </c>
      <c r="AR11" s="19"/>
      <c r="BE11" s="201"/>
      <c r="BS11" s="16" t="s">
        <v>6</v>
      </c>
    </row>
    <row r="12" spans="1:74" ht="6.9" customHeight="1">
      <c r="B12" s="19"/>
      <c r="AR12" s="19"/>
      <c r="BE12" s="201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01"/>
      <c r="BS13" s="16" t="s">
        <v>6</v>
      </c>
    </row>
    <row r="14" spans="1:74" ht="13.2">
      <c r="B14" s="19"/>
      <c r="E14" s="206" t="s">
        <v>28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6" t="s">
        <v>26</v>
      </c>
      <c r="AN14" s="28" t="s">
        <v>28</v>
      </c>
      <c r="AR14" s="19"/>
      <c r="BE14" s="201"/>
      <c r="BS14" s="16" t="s">
        <v>6</v>
      </c>
    </row>
    <row r="15" spans="1:74" ht="6.9" customHeight="1">
      <c r="B15" s="19"/>
      <c r="AR15" s="19"/>
      <c r="BE15" s="201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201"/>
      <c r="BS16" s="16" t="s">
        <v>3</v>
      </c>
    </row>
    <row r="17" spans="2:71" ht="18.45" customHeight="1">
      <c r="B17" s="19"/>
      <c r="E17" s="24" t="s">
        <v>21</v>
      </c>
      <c r="AK17" s="26" t="s">
        <v>26</v>
      </c>
      <c r="AN17" s="24" t="s">
        <v>1</v>
      </c>
      <c r="AR17" s="19"/>
      <c r="BE17" s="201"/>
      <c r="BS17" s="16" t="s">
        <v>30</v>
      </c>
    </row>
    <row r="18" spans="2:71" ht="6.9" customHeight="1">
      <c r="B18" s="19"/>
      <c r="AR18" s="19"/>
      <c r="BE18" s="201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201"/>
      <c r="BS19" s="16" t="s">
        <v>6</v>
      </c>
    </row>
    <row r="20" spans="2:71" ht="18.45" customHeight="1">
      <c r="B20" s="19"/>
      <c r="E20" s="24" t="s">
        <v>21</v>
      </c>
      <c r="AK20" s="26" t="s">
        <v>26</v>
      </c>
      <c r="AN20" s="24" t="s">
        <v>1</v>
      </c>
      <c r="AR20" s="19"/>
      <c r="BE20" s="201"/>
      <c r="BS20" s="16" t="s">
        <v>30</v>
      </c>
    </row>
    <row r="21" spans="2:71" ht="6.9" customHeight="1">
      <c r="B21" s="19"/>
      <c r="AR21" s="19"/>
      <c r="BE21" s="201"/>
    </row>
    <row r="22" spans="2:71" ht="12" customHeight="1">
      <c r="B22" s="19"/>
      <c r="D22" s="26" t="s">
        <v>32</v>
      </c>
      <c r="AR22" s="19"/>
      <c r="BE22" s="201"/>
    </row>
    <row r="23" spans="2:71" ht="16.5" customHeight="1">
      <c r="B23" s="19"/>
      <c r="E23" s="208" t="s">
        <v>1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9"/>
      <c r="BE23" s="201"/>
    </row>
    <row r="24" spans="2:71" ht="6.9" customHeight="1">
      <c r="B24" s="19"/>
      <c r="AR24" s="19"/>
      <c r="BE24" s="201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1"/>
    </row>
    <row r="26" spans="2:71" s="1" customFormat="1" ht="25.95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9">
        <f>ROUND(AG94,2)</f>
        <v>0</v>
      </c>
      <c r="AL26" s="210"/>
      <c r="AM26" s="210"/>
      <c r="AN26" s="210"/>
      <c r="AO26" s="210"/>
      <c r="AR26" s="31"/>
      <c r="BE26" s="201"/>
    </row>
    <row r="27" spans="2:71" s="1" customFormat="1" ht="6.9" customHeight="1">
      <c r="B27" s="31"/>
      <c r="AR27" s="31"/>
      <c r="BE27" s="201"/>
    </row>
    <row r="28" spans="2:71" s="1" customFormat="1" ht="13.2">
      <c r="B28" s="31"/>
      <c r="L28" s="211" t="s">
        <v>34</v>
      </c>
      <c r="M28" s="211"/>
      <c r="N28" s="211"/>
      <c r="O28" s="211"/>
      <c r="P28" s="211"/>
      <c r="W28" s="211" t="s">
        <v>35</v>
      </c>
      <c r="X28" s="211"/>
      <c r="Y28" s="211"/>
      <c r="Z28" s="211"/>
      <c r="AA28" s="211"/>
      <c r="AB28" s="211"/>
      <c r="AC28" s="211"/>
      <c r="AD28" s="211"/>
      <c r="AE28" s="211"/>
      <c r="AK28" s="211" t="s">
        <v>36</v>
      </c>
      <c r="AL28" s="211"/>
      <c r="AM28" s="211"/>
      <c r="AN28" s="211"/>
      <c r="AO28" s="211"/>
      <c r="AR28" s="31"/>
      <c r="BE28" s="201"/>
    </row>
    <row r="29" spans="2:71" s="2" customFormat="1" ht="14.4" customHeight="1">
      <c r="B29" s="35"/>
      <c r="D29" s="26" t="s">
        <v>37</v>
      </c>
      <c r="F29" s="26" t="s">
        <v>38</v>
      </c>
      <c r="L29" s="214">
        <v>0.21</v>
      </c>
      <c r="M29" s="213"/>
      <c r="N29" s="213"/>
      <c r="O29" s="213"/>
      <c r="P29" s="213"/>
      <c r="W29" s="212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12">
        <f>ROUND(AV94, 2)</f>
        <v>0</v>
      </c>
      <c r="AL29" s="213"/>
      <c r="AM29" s="213"/>
      <c r="AN29" s="213"/>
      <c r="AO29" s="213"/>
      <c r="AR29" s="35"/>
      <c r="BE29" s="202"/>
    </row>
    <row r="30" spans="2:71" s="2" customFormat="1" ht="14.4" customHeight="1">
      <c r="B30" s="35"/>
      <c r="F30" s="26" t="s">
        <v>39</v>
      </c>
      <c r="L30" s="214">
        <v>0.12</v>
      </c>
      <c r="M30" s="213"/>
      <c r="N30" s="213"/>
      <c r="O30" s="213"/>
      <c r="P30" s="213"/>
      <c r="W30" s="212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2">
        <f>ROUND(AW94, 2)</f>
        <v>0</v>
      </c>
      <c r="AL30" s="213"/>
      <c r="AM30" s="213"/>
      <c r="AN30" s="213"/>
      <c r="AO30" s="213"/>
      <c r="AR30" s="35"/>
      <c r="BE30" s="202"/>
    </row>
    <row r="31" spans="2:71" s="2" customFormat="1" ht="14.4" hidden="1" customHeight="1">
      <c r="B31" s="35"/>
      <c r="F31" s="26" t="s">
        <v>40</v>
      </c>
      <c r="L31" s="214">
        <v>0.21</v>
      </c>
      <c r="M31" s="213"/>
      <c r="N31" s="213"/>
      <c r="O31" s="213"/>
      <c r="P31" s="213"/>
      <c r="W31" s="212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2">
        <v>0</v>
      </c>
      <c r="AL31" s="213"/>
      <c r="AM31" s="213"/>
      <c r="AN31" s="213"/>
      <c r="AO31" s="213"/>
      <c r="AR31" s="35"/>
      <c r="BE31" s="202"/>
    </row>
    <row r="32" spans="2:71" s="2" customFormat="1" ht="14.4" hidden="1" customHeight="1">
      <c r="B32" s="35"/>
      <c r="F32" s="26" t="s">
        <v>41</v>
      </c>
      <c r="L32" s="214">
        <v>0.12</v>
      </c>
      <c r="M32" s="213"/>
      <c r="N32" s="213"/>
      <c r="O32" s="213"/>
      <c r="P32" s="213"/>
      <c r="W32" s="212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2">
        <v>0</v>
      </c>
      <c r="AL32" s="213"/>
      <c r="AM32" s="213"/>
      <c r="AN32" s="213"/>
      <c r="AO32" s="213"/>
      <c r="AR32" s="35"/>
      <c r="BE32" s="202"/>
    </row>
    <row r="33" spans="2:57" s="2" customFormat="1" ht="14.4" hidden="1" customHeight="1">
      <c r="B33" s="35"/>
      <c r="F33" s="26" t="s">
        <v>42</v>
      </c>
      <c r="L33" s="214">
        <v>0</v>
      </c>
      <c r="M33" s="213"/>
      <c r="N33" s="213"/>
      <c r="O33" s="213"/>
      <c r="P33" s="213"/>
      <c r="W33" s="212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2">
        <v>0</v>
      </c>
      <c r="AL33" s="213"/>
      <c r="AM33" s="213"/>
      <c r="AN33" s="213"/>
      <c r="AO33" s="213"/>
      <c r="AR33" s="35"/>
      <c r="BE33" s="202"/>
    </row>
    <row r="34" spans="2:57" s="1" customFormat="1" ht="6.9" customHeight="1">
      <c r="B34" s="31"/>
      <c r="AR34" s="31"/>
      <c r="BE34" s="201"/>
    </row>
    <row r="35" spans="2:57" s="1" customFormat="1" ht="25.95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18" t="s">
        <v>45</v>
      </c>
      <c r="Y35" s="216"/>
      <c r="Z35" s="216"/>
      <c r="AA35" s="216"/>
      <c r="AB35" s="216"/>
      <c r="AC35" s="38"/>
      <c r="AD35" s="38"/>
      <c r="AE35" s="38"/>
      <c r="AF35" s="38"/>
      <c r="AG35" s="38"/>
      <c r="AH35" s="38"/>
      <c r="AI35" s="38"/>
      <c r="AJ35" s="38"/>
      <c r="AK35" s="215">
        <f>SUM(AK26:AK33)</f>
        <v>0</v>
      </c>
      <c r="AL35" s="216"/>
      <c r="AM35" s="216"/>
      <c r="AN35" s="216"/>
      <c r="AO35" s="217"/>
      <c r="AP35" s="36"/>
      <c r="AQ35" s="36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3.2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.2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3.2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" customHeight="1">
      <c r="B82" s="31"/>
      <c r="C82" s="20" t="s">
        <v>52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2024/06/04</v>
      </c>
      <c r="AR84" s="47"/>
    </row>
    <row r="85" spans="1:91" s="4" customFormat="1" ht="36.9" customHeight="1">
      <c r="B85" s="48"/>
      <c r="C85" s="49" t="s">
        <v>16</v>
      </c>
      <c r="L85" s="181" t="str">
        <f>K6</f>
        <v>STREETPARK - Žďár nad Sázavou</v>
      </c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R85" s="48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183" t="str">
        <f>IF(AN8= "","",AN8)</f>
        <v>4. 6. 2024</v>
      </c>
      <c r="AN87" s="183"/>
      <c r="AR87" s="31"/>
    </row>
    <row r="88" spans="1:91" s="1" customFormat="1" ht="6.9" customHeight="1">
      <c r="B88" s="31"/>
      <c r="AR88" s="31"/>
    </row>
    <row r="89" spans="1:91" s="1" customFormat="1" ht="15.15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184" t="str">
        <f>IF(E17="","",E17)</f>
        <v xml:space="preserve"> </v>
      </c>
      <c r="AN89" s="185"/>
      <c r="AO89" s="185"/>
      <c r="AP89" s="185"/>
      <c r="AR89" s="31"/>
      <c r="AS89" s="186" t="s">
        <v>53</v>
      </c>
      <c r="AT89" s="187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184" t="str">
        <f>IF(E20="","",E20)</f>
        <v xml:space="preserve"> </v>
      </c>
      <c r="AN90" s="185"/>
      <c r="AO90" s="185"/>
      <c r="AP90" s="185"/>
      <c r="AR90" s="31"/>
      <c r="AS90" s="188"/>
      <c r="AT90" s="189"/>
      <c r="BD90" s="55"/>
    </row>
    <row r="91" spans="1:91" s="1" customFormat="1" ht="10.8" customHeight="1">
      <c r="B91" s="31"/>
      <c r="AR91" s="31"/>
      <c r="AS91" s="188"/>
      <c r="AT91" s="189"/>
      <c r="BD91" s="55"/>
    </row>
    <row r="92" spans="1:91" s="1" customFormat="1" ht="29.25" customHeight="1">
      <c r="B92" s="31"/>
      <c r="C92" s="190" t="s">
        <v>54</v>
      </c>
      <c r="D92" s="191"/>
      <c r="E92" s="191"/>
      <c r="F92" s="191"/>
      <c r="G92" s="191"/>
      <c r="H92" s="56"/>
      <c r="I92" s="193" t="s">
        <v>55</v>
      </c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2" t="s">
        <v>56</v>
      </c>
      <c r="AH92" s="191"/>
      <c r="AI92" s="191"/>
      <c r="AJ92" s="191"/>
      <c r="AK92" s="191"/>
      <c r="AL92" s="191"/>
      <c r="AM92" s="191"/>
      <c r="AN92" s="193" t="s">
        <v>57</v>
      </c>
      <c r="AO92" s="191"/>
      <c r="AP92" s="194"/>
      <c r="AQ92" s="57" t="s">
        <v>58</v>
      </c>
      <c r="AR92" s="31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8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8">
        <f>ROUND(SUM(AG95:AG97),2)</f>
        <v>0</v>
      </c>
      <c r="AH94" s="198"/>
      <c r="AI94" s="198"/>
      <c r="AJ94" s="198"/>
      <c r="AK94" s="198"/>
      <c r="AL94" s="198"/>
      <c r="AM94" s="198"/>
      <c r="AN94" s="199">
        <f>SUM(AG94,AT94)</f>
        <v>0</v>
      </c>
      <c r="AO94" s="199"/>
      <c r="AP94" s="199"/>
      <c r="AQ94" s="66" t="s">
        <v>1</v>
      </c>
      <c r="AR94" s="62"/>
      <c r="AS94" s="67">
        <f>ROUND(SUM(AS95:AS97),2)</f>
        <v>0</v>
      </c>
      <c r="AT94" s="68">
        <f>ROUND(SUM(AV94:AW94),2)</f>
        <v>0</v>
      </c>
      <c r="AU94" s="69">
        <f>ROUND(SUM(AU95:AU97),5)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ROUND(SUM(AZ95:AZ97),2)</f>
        <v>0</v>
      </c>
      <c r="BA94" s="68">
        <f>ROUND(SUM(BA95:BA97),2)</f>
        <v>0</v>
      </c>
      <c r="BB94" s="68">
        <f>ROUND(SUM(BB95:BB97),2)</f>
        <v>0</v>
      </c>
      <c r="BC94" s="68">
        <f>ROUND(SUM(BC95:BC97),2)</f>
        <v>0</v>
      </c>
      <c r="BD94" s="70">
        <f>ROUND(SUM(BD95:BD97),2)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1:91" s="6" customFormat="1" ht="16.5" customHeight="1">
      <c r="A95" s="73" t="s">
        <v>77</v>
      </c>
      <c r="B95" s="74"/>
      <c r="C95" s="75"/>
      <c r="D95" s="195" t="s">
        <v>78</v>
      </c>
      <c r="E95" s="195"/>
      <c r="F95" s="195"/>
      <c r="G95" s="195"/>
      <c r="H95" s="195"/>
      <c r="I95" s="76"/>
      <c r="J95" s="195" t="s">
        <v>79</v>
      </c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6">
        <f>'01 - D.1.104 - Hřiště str...'!J30</f>
        <v>0</v>
      </c>
      <c r="AH95" s="197"/>
      <c r="AI95" s="197"/>
      <c r="AJ95" s="197"/>
      <c r="AK95" s="197"/>
      <c r="AL95" s="197"/>
      <c r="AM95" s="197"/>
      <c r="AN95" s="196">
        <f>SUM(AG95,AT95)</f>
        <v>0</v>
      </c>
      <c r="AO95" s="197"/>
      <c r="AP95" s="197"/>
      <c r="AQ95" s="77" t="s">
        <v>80</v>
      </c>
      <c r="AR95" s="74"/>
      <c r="AS95" s="78">
        <v>0</v>
      </c>
      <c r="AT95" s="79">
        <f>ROUND(SUM(AV95:AW95),2)</f>
        <v>0</v>
      </c>
      <c r="AU95" s="80">
        <f>'01 - D.1.104 - Hřiště str...'!P125</f>
        <v>0</v>
      </c>
      <c r="AV95" s="79">
        <f>'01 - D.1.104 - Hřiště str...'!J33</f>
        <v>0</v>
      </c>
      <c r="AW95" s="79">
        <f>'01 - D.1.104 - Hřiště str...'!J34</f>
        <v>0</v>
      </c>
      <c r="AX95" s="79">
        <f>'01 - D.1.104 - Hřiště str...'!J35</f>
        <v>0</v>
      </c>
      <c r="AY95" s="79">
        <f>'01 - D.1.104 - Hřiště str...'!J36</f>
        <v>0</v>
      </c>
      <c r="AZ95" s="79">
        <f>'01 - D.1.104 - Hřiště str...'!F33</f>
        <v>0</v>
      </c>
      <c r="BA95" s="79">
        <f>'01 - D.1.104 - Hřiště str...'!F34</f>
        <v>0</v>
      </c>
      <c r="BB95" s="79">
        <f>'01 - D.1.104 - Hřiště str...'!F35</f>
        <v>0</v>
      </c>
      <c r="BC95" s="79">
        <f>'01 - D.1.104 - Hřiště str...'!F36</f>
        <v>0</v>
      </c>
      <c r="BD95" s="81">
        <f>'01 - D.1.104 - Hřiště str...'!F37</f>
        <v>0</v>
      </c>
      <c r="BT95" s="82" t="s">
        <v>81</v>
      </c>
      <c r="BV95" s="82" t="s">
        <v>75</v>
      </c>
      <c r="BW95" s="82" t="s">
        <v>82</v>
      </c>
      <c r="BX95" s="82" t="s">
        <v>4</v>
      </c>
      <c r="CL95" s="82" t="s">
        <v>1</v>
      </c>
      <c r="CM95" s="82" t="s">
        <v>83</v>
      </c>
    </row>
    <row r="96" spans="1:91" s="6" customFormat="1" ht="16.5" customHeight="1">
      <c r="A96" s="73" t="s">
        <v>77</v>
      </c>
      <c r="B96" s="74"/>
      <c r="C96" s="75"/>
      <c r="D96" s="195" t="s">
        <v>84</v>
      </c>
      <c r="E96" s="195"/>
      <c r="F96" s="195"/>
      <c r="G96" s="195"/>
      <c r="H96" s="195"/>
      <c r="I96" s="76"/>
      <c r="J96" s="195" t="s">
        <v>85</v>
      </c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6">
        <f>'02 - D.1.105 - Parkour'!J30</f>
        <v>0</v>
      </c>
      <c r="AH96" s="197"/>
      <c r="AI96" s="197"/>
      <c r="AJ96" s="197"/>
      <c r="AK96" s="197"/>
      <c r="AL96" s="197"/>
      <c r="AM96" s="197"/>
      <c r="AN96" s="196">
        <f>SUM(AG96,AT96)</f>
        <v>0</v>
      </c>
      <c r="AO96" s="197"/>
      <c r="AP96" s="197"/>
      <c r="AQ96" s="77" t="s">
        <v>80</v>
      </c>
      <c r="AR96" s="74"/>
      <c r="AS96" s="78">
        <v>0</v>
      </c>
      <c r="AT96" s="79">
        <f>ROUND(SUM(AV96:AW96),2)</f>
        <v>0</v>
      </c>
      <c r="AU96" s="80">
        <f>'02 - D.1.105 - Parkour'!P124</f>
        <v>0</v>
      </c>
      <c r="AV96" s="79">
        <f>'02 - D.1.105 - Parkour'!J33</f>
        <v>0</v>
      </c>
      <c r="AW96" s="79">
        <f>'02 - D.1.105 - Parkour'!J34</f>
        <v>0</v>
      </c>
      <c r="AX96" s="79">
        <f>'02 - D.1.105 - Parkour'!J35</f>
        <v>0</v>
      </c>
      <c r="AY96" s="79">
        <f>'02 - D.1.105 - Parkour'!J36</f>
        <v>0</v>
      </c>
      <c r="AZ96" s="79">
        <f>'02 - D.1.105 - Parkour'!F33</f>
        <v>0</v>
      </c>
      <c r="BA96" s="79">
        <f>'02 - D.1.105 - Parkour'!F34</f>
        <v>0</v>
      </c>
      <c r="BB96" s="79">
        <f>'02 - D.1.105 - Parkour'!F35</f>
        <v>0</v>
      </c>
      <c r="BC96" s="79">
        <f>'02 - D.1.105 - Parkour'!F36</f>
        <v>0</v>
      </c>
      <c r="BD96" s="81">
        <f>'02 - D.1.105 - Parkour'!F37</f>
        <v>0</v>
      </c>
      <c r="BT96" s="82" t="s">
        <v>81</v>
      </c>
      <c r="BV96" s="82" t="s">
        <v>75</v>
      </c>
      <c r="BW96" s="82" t="s">
        <v>86</v>
      </c>
      <c r="BX96" s="82" t="s">
        <v>4</v>
      </c>
      <c r="CL96" s="82" t="s">
        <v>1</v>
      </c>
      <c r="CM96" s="82" t="s">
        <v>83</v>
      </c>
    </row>
    <row r="97" spans="1:91" s="6" customFormat="1" ht="16.5" customHeight="1">
      <c r="A97" s="73" t="s">
        <v>77</v>
      </c>
      <c r="B97" s="74"/>
      <c r="C97" s="75"/>
      <c r="D97" s="195" t="s">
        <v>87</v>
      </c>
      <c r="E97" s="195"/>
      <c r="F97" s="195"/>
      <c r="G97" s="195"/>
      <c r="H97" s="195"/>
      <c r="I97" s="76"/>
      <c r="J97" s="195" t="s">
        <v>88</v>
      </c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6">
        <f>'03 - D.1.107 - Fitpark'!J30</f>
        <v>0</v>
      </c>
      <c r="AH97" s="197"/>
      <c r="AI97" s="197"/>
      <c r="AJ97" s="197"/>
      <c r="AK97" s="197"/>
      <c r="AL97" s="197"/>
      <c r="AM97" s="197"/>
      <c r="AN97" s="196">
        <f>SUM(AG97,AT97)</f>
        <v>0</v>
      </c>
      <c r="AO97" s="197"/>
      <c r="AP97" s="197"/>
      <c r="AQ97" s="77" t="s">
        <v>80</v>
      </c>
      <c r="AR97" s="74"/>
      <c r="AS97" s="78">
        <v>0</v>
      </c>
      <c r="AT97" s="79">
        <f>ROUND(SUM(AV97:AW97),2)</f>
        <v>0</v>
      </c>
      <c r="AU97" s="80">
        <f>'03 - D.1.107 - Fitpark'!P126</f>
        <v>0</v>
      </c>
      <c r="AV97" s="79">
        <f>'03 - D.1.107 - Fitpark'!J33</f>
        <v>0</v>
      </c>
      <c r="AW97" s="79">
        <f>'03 - D.1.107 - Fitpark'!J34</f>
        <v>0</v>
      </c>
      <c r="AX97" s="79">
        <f>'03 - D.1.107 - Fitpark'!J35</f>
        <v>0</v>
      </c>
      <c r="AY97" s="79">
        <f>'03 - D.1.107 - Fitpark'!J36</f>
        <v>0</v>
      </c>
      <c r="AZ97" s="79">
        <f>'03 - D.1.107 - Fitpark'!F33</f>
        <v>0</v>
      </c>
      <c r="BA97" s="79">
        <f>'03 - D.1.107 - Fitpark'!F34</f>
        <v>0</v>
      </c>
      <c r="BB97" s="79">
        <f>'03 - D.1.107 - Fitpark'!F35</f>
        <v>0</v>
      </c>
      <c r="BC97" s="79">
        <f>'03 - D.1.107 - Fitpark'!F36</f>
        <v>0</v>
      </c>
      <c r="BD97" s="81">
        <f>'03 - D.1.107 - Fitpark'!F37</f>
        <v>0</v>
      </c>
      <c r="BT97" s="82" t="s">
        <v>81</v>
      </c>
      <c r="BV97" s="82" t="s">
        <v>75</v>
      </c>
      <c r="BW97" s="82" t="s">
        <v>89</v>
      </c>
      <c r="BX97" s="82" t="s">
        <v>4</v>
      </c>
      <c r="CL97" s="82" t="s">
        <v>1</v>
      </c>
      <c r="CM97" s="82" t="s">
        <v>83</v>
      </c>
    </row>
    <row r="98" spans="1:91" s="1" customFormat="1" ht="30" customHeight="1">
      <c r="B98" s="31"/>
      <c r="AR98" s="31"/>
    </row>
    <row r="99" spans="1:91" s="1" customFormat="1" ht="6.9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31"/>
    </row>
  </sheetData>
  <mergeCells count="5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01 - D.1.104 - Hřiště str...'!C2" display="/" xr:uid="{00000000-0004-0000-0000-000000000000}"/>
    <hyperlink ref="A96" location="'02 - D.1.105 - Parkour'!C2" display="/" xr:uid="{00000000-0004-0000-0000-000001000000}"/>
    <hyperlink ref="A97" location="'03 - D.1.107 - Fitpark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8"/>
  <sheetViews>
    <sheetView showGridLines="0" workbookViewId="0">
      <selection activeCell="I155" sqref="I155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9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6" t="s">
        <v>82</v>
      </c>
    </row>
    <row r="3" spans="2:46" ht="6.9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" hidden="1" customHeight="1">
      <c r="B4" s="19"/>
      <c r="D4" s="20" t="s">
        <v>90</v>
      </c>
      <c r="L4" s="19"/>
      <c r="M4" s="83" t="s">
        <v>10</v>
      </c>
      <c r="AT4" s="16" t="s">
        <v>3</v>
      </c>
    </row>
    <row r="5" spans="2:46" ht="6.9" hidden="1" customHeight="1">
      <c r="B5" s="19"/>
      <c r="L5" s="19"/>
    </row>
    <row r="6" spans="2:46" ht="12" hidden="1" customHeight="1">
      <c r="B6" s="19"/>
      <c r="D6" s="26" t="s">
        <v>16</v>
      </c>
      <c r="L6" s="19"/>
    </row>
    <row r="7" spans="2:46" ht="16.5" hidden="1" customHeight="1">
      <c r="B7" s="19"/>
      <c r="E7" s="220" t="str">
        <f>'Rekapitulace stavby'!K6</f>
        <v>STREETPARK - Žďár nad Sázavou</v>
      </c>
      <c r="F7" s="221"/>
      <c r="G7" s="221"/>
      <c r="H7" s="221"/>
      <c r="L7" s="19"/>
    </row>
    <row r="8" spans="2:46" s="1" customFormat="1" ht="12" hidden="1" customHeight="1">
      <c r="B8" s="31"/>
      <c r="D8" s="26" t="s">
        <v>91</v>
      </c>
      <c r="L8" s="31"/>
    </row>
    <row r="9" spans="2:46" s="1" customFormat="1" ht="16.5" hidden="1" customHeight="1">
      <c r="B9" s="31"/>
      <c r="E9" s="181" t="s">
        <v>92</v>
      </c>
      <c r="F9" s="222"/>
      <c r="G9" s="222"/>
      <c r="H9" s="222"/>
      <c r="L9" s="31"/>
    </row>
    <row r="10" spans="2:46" s="1" customFormat="1" ht="10.199999999999999" hidden="1">
      <c r="B10" s="31"/>
      <c r="L10" s="31"/>
    </row>
    <row r="11" spans="2:46" s="1" customFormat="1" ht="12" hidden="1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hidden="1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4. 6. 2024</v>
      </c>
      <c r="L12" s="31"/>
    </row>
    <row r="13" spans="2:46" s="1" customFormat="1" ht="10.8" hidden="1" customHeight="1">
      <c r="B13" s="31"/>
      <c r="L13" s="31"/>
    </row>
    <row r="14" spans="2:46" s="1" customFormat="1" ht="12" hidden="1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hidden="1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" hidden="1" customHeight="1">
      <c r="B16" s="31"/>
      <c r="L16" s="31"/>
    </row>
    <row r="17" spans="2:12" s="1" customFormat="1" ht="12" hidden="1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hidden="1" customHeight="1">
      <c r="B18" s="31"/>
      <c r="E18" s="223" t="str">
        <f>'Rekapitulace stavby'!E14</f>
        <v>Vyplň údaj</v>
      </c>
      <c r="F18" s="203"/>
      <c r="G18" s="203"/>
      <c r="H18" s="203"/>
      <c r="I18" s="26" t="s">
        <v>26</v>
      </c>
      <c r="J18" s="27" t="str">
        <f>'Rekapitulace stavby'!AN14</f>
        <v>Vyplň údaj</v>
      </c>
      <c r="L18" s="31"/>
    </row>
    <row r="19" spans="2:12" s="1" customFormat="1" ht="6.9" hidden="1" customHeight="1">
      <c r="B19" s="31"/>
      <c r="L19" s="31"/>
    </row>
    <row r="20" spans="2:12" s="1" customFormat="1" ht="12" hidden="1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hidden="1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" hidden="1" customHeight="1">
      <c r="B22" s="31"/>
      <c r="L22" s="31"/>
    </row>
    <row r="23" spans="2:12" s="1" customFormat="1" ht="12" hidden="1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hidden="1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" hidden="1" customHeight="1">
      <c r="B25" s="31"/>
      <c r="L25" s="31"/>
    </row>
    <row r="26" spans="2:12" s="1" customFormat="1" ht="12" hidden="1" customHeight="1">
      <c r="B26" s="31"/>
      <c r="D26" s="26" t="s">
        <v>32</v>
      </c>
      <c r="L26" s="31"/>
    </row>
    <row r="27" spans="2:12" s="7" customFormat="1" ht="16.5" hidden="1" customHeight="1">
      <c r="B27" s="84"/>
      <c r="E27" s="208" t="s">
        <v>1</v>
      </c>
      <c r="F27" s="208"/>
      <c r="G27" s="208"/>
      <c r="H27" s="208"/>
      <c r="L27" s="84"/>
    </row>
    <row r="28" spans="2:12" s="1" customFormat="1" ht="6.9" hidden="1" customHeight="1">
      <c r="B28" s="31"/>
      <c r="L28" s="31"/>
    </row>
    <row r="29" spans="2:12" s="1" customFormat="1" ht="6.9" hidden="1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hidden="1" customHeight="1">
      <c r="B30" s="31"/>
      <c r="D30" s="85" t="s">
        <v>33</v>
      </c>
      <c r="J30" s="65">
        <f>ROUND(J125, 2)</f>
        <v>0</v>
      </c>
      <c r="L30" s="31"/>
    </row>
    <row r="31" spans="2:12" s="1" customFormat="1" ht="6.9" hidden="1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hidden="1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" hidden="1" customHeight="1">
      <c r="B33" s="31"/>
      <c r="D33" s="54" t="s">
        <v>37</v>
      </c>
      <c r="E33" s="26" t="s">
        <v>38</v>
      </c>
      <c r="F33" s="86">
        <f>ROUND((SUM(BE125:BE217)),  2)</f>
        <v>0</v>
      </c>
      <c r="I33" s="87">
        <v>0.21</v>
      </c>
      <c r="J33" s="86">
        <f>ROUND(((SUM(BE125:BE217))*I33),  2)</f>
        <v>0</v>
      </c>
      <c r="L33" s="31"/>
    </row>
    <row r="34" spans="2:12" s="1" customFormat="1" ht="14.4" hidden="1" customHeight="1">
      <c r="B34" s="31"/>
      <c r="E34" s="26" t="s">
        <v>39</v>
      </c>
      <c r="F34" s="86">
        <f>ROUND((SUM(BF125:BF217)),  2)</f>
        <v>0</v>
      </c>
      <c r="I34" s="87">
        <v>0.12</v>
      </c>
      <c r="J34" s="86">
        <f>ROUND(((SUM(BF125:BF217))*I34),  2)</f>
        <v>0</v>
      </c>
      <c r="L34" s="31"/>
    </row>
    <row r="35" spans="2:12" s="1" customFormat="1" ht="14.4" hidden="1" customHeight="1">
      <c r="B35" s="31"/>
      <c r="E35" s="26" t="s">
        <v>40</v>
      </c>
      <c r="F35" s="86">
        <f>ROUND((SUM(BG125:BG217)),  2)</f>
        <v>0</v>
      </c>
      <c r="I35" s="87">
        <v>0.21</v>
      </c>
      <c r="J35" s="86">
        <f>0</f>
        <v>0</v>
      </c>
      <c r="L35" s="31"/>
    </row>
    <row r="36" spans="2:12" s="1" customFormat="1" ht="14.4" hidden="1" customHeight="1">
      <c r="B36" s="31"/>
      <c r="E36" s="26" t="s">
        <v>41</v>
      </c>
      <c r="F36" s="86">
        <f>ROUND((SUM(BH125:BH217)),  2)</f>
        <v>0</v>
      </c>
      <c r="I36" s="87">
        <v>0.12</v>
      </c>
      <c r="J36" s="86">
        <f>0</f>
        <v>0</v>
      </c>
      <c r="L36" s="31"/>
    </row>
    <row r="37" spans="2:12" s="1" customFormat="1" ht="14.4" hidden="1" customHeight="1">
      <c r="B37" s="31"/>
      <c r="E37" s="26" t="s">
        <v>42</v>
      </c>
      <c r="F37" s="86">
        <f>ROUND((SUM(BI125:BI217)),  2)</f>
        <v>0</v>
      </c>
      <c r="I37" s="87">
        <v>0</v>
      </c>
      <c r="J37" s="86">
        <f>0</f>
        <v>0</v>
      </c>
      <c r="L37" s="31"/>
    </row>
    <row r="38" spans="2:12" s="1" customFormat="1" ht="6.9" hidden="1" customHeight="1">
      <c r="B38" s="31"/>
      <c r="L38" s="31"/>
    </row>
    <row r="39" spans="2:12" s="1" customFormat="1" ht="25.35" hidden="1" customHeight="1">
      <c r="B39" s="31"/>
      <c r="C39" s="88"/>
      <c r="D39" s="89" t="s">
        <v>43</v>
      </c>
      <c r="E39" s="56"/>
      <c r="F39" s="56"/>
      <c r="G39" s="90" t="s">
        <v>44</v>
      </c>
      <c r="H39" s="91" t="s">
        <v>45</v>
      </c>
      <c r="I39" s="56"/>
      <c r="J39" s="92">
        <f>SUM(J30:J37)</f>
        <v>0</v>
      </c>
      <c r="K39" s="93"/>
      <c r="L39" s="31"/>
    </row>
    <row r="40" spans="2:12" s="1" customFormat="1" ht="14.4" hidden="1" customHeight="1">
      <c r="B40" s="31"/>
      <c r="L40" s="31"/>
    </row>
    <row r="41" spans="2:12" ht="14.4" hidden="1" customHeight="1">
      <c r="B41" s="19"/>
      <c r="L41" s="19"/>
    </row>
    <row r="42" spans="2:12" ht="14.4" hidden="1" customHeight="1">
      <c r="B42" s="19"/>
      <c r="L42" s="19"/>
    </row>
    <row r="43" spans="2:12" ht="14.4" hidden="1" customHeight="1">
      <c r="B43" s="19"/>
      <c r="L43" s="19"/>
    </row>
    <row r="44" spans="2:12" ht="14.4" hidden="1" customHeight="1">
      <c r="B44" s="19"/>
      <c r="L44" s="19"/>
    </row>
    <row r="45" spans="2:12" ht="14.4" hidden="1" customHeight="1">
      <c r="B45" s="19"/>
      <c r="L45" s="19"/>
    </row>
    <row r="46" spans="2:12" ht="14.4" hidden="1" customHeight="1">
      <c r="B46" s="19"/>
      <c r="L46" s="19"/>
    </row>
    <row r="47" spans="2:12" ht="14.4" hidden="1" customHeight="1">
      <c r="B47" s="19"/>
      <c r="L47" s="19"/>
    </row>
    <row r="48" spans="2:12" ht="14.4" hidden="1" customHeight="1">
      <c r="B48" s="19"/>
      <c r="L48" s="19"/>
    </row>
    <row r="49" spans="2:12" ht="14.4" hidden="1" customHeight="1">
      <c r="B49" s="19"/>
      <c r="L49" s="19"/>
    </row>
    <row r="50" spans="2:12" s="1" customFormat="1" ht="14.4" hidden="1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0.199999999999999" hidden="1">
      <c r="B51" s="19"/>
      <c r="L51" s="19"/>
    </row>
    <row r="52" spans="2:12" ht="10.199999999999999" hidden="1">
      <c r="B52" s="19"/>
      <c r="L52" s="19"/>
    </row>
    <row r="53" spans="2:12" ht="10.199999999999999" hidden="1">
      <c r="B53" s="19"/>
      <c r="L53" s="19"/>
    </row>
    <row r="54" spans="2:12" ht="10.199999999999999" hidden="1">
      <c r="B54" s="19"/>
      <c r="L54" s="19"/>
    </row>
    <row r="55" spans="2:12" ht="10.199999999999999" hidden="1">
      <c r="B55" s="19"/>
      <c r="L55" s="19"/>
    </row>
    <row r="56" spans="2:12" ht="10.199999999999999" hidden="1">
      <c r="B56" s="19"/>
      <c r="L56" s="19"/>
    </row>
    <row r="57" spans="2:12" ht="10.199999999999999" hidden="1">
      <c r="B57" s="19"/>
      <c r="L57" s="19"/>
    </row>
    <row r="58" spans="2:12" ht="10.199999999999999" hidden="1">
      <c r="B58" s="19"/>
      <c r="L58" s="19"/>
    </row>
    <row r="59" spans="2:12" ht="10.199999999999999" hidden="1">
      <c r="B59" s="19"/>
      <c r="L59" s="19"/>
    </row>
    <row r="60" spans="2:12" ht="10.199999999999999" hidden="1">
      <c r="B60" s="19"/>
      <c r="L60" s="19"/>
    </row>
    <row r="61" spans="2:12" s="1" customFormat="1" ht="13.2" hidden="1">
      <c r="B61" s="31"/>
      <c r="D61" s="42" t="s">
        <v>48</v>
      </c>
      <c r="E61" s="33"/>
      <c r="F61" s="94" t="s">
        <v>49</v>
      </c>
      <c r="G61" s="42" t="s">
        <v>48</v>
      </c>
      <c r="H61" s="33"/>
      <c r="I61" s="33"/>
      <c r="J61" s="95" t="s">
        <v>49</v>
      </c>
      <c r="K61" s="33"/>
      <c r="L61" s="31"/>
    </row>
    <row r="62" spans="2:12" ht="10.199999999999999" hidden="1">
      <c r="B62" s="19"/>
      <c r="L62" s="19"/>
    </row>
    <row r="63" spans="2:12" ht="10.199999999999999" hidden="1">
      <c r="B63" s="19"/>
      <c r="L63" s="19"/>
    </row>
    <row r="64" spans="2:12" ht="10.199999999999999" hidden="1">
      <c r="B64" s="19"/>
      <c r="L64" s="19"/>
    </row>
    <row r="65" spans="2:12" s="1" customFormat="1" ht="13.2" hidden="1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0.199999999999999" hidden="1">
      <c r="B66" s="19"/>
      <c r="L66" s="19"/>
    </row>
    <row r="67" spans="2:12" ht="10.199999999999999" hidden="1">
      <c r="B67" s="19"/>
      <c r="L67" s="19"/>
    </row>
    <row r="68" spans="2:12" ht="10.199999999999999" hidden="1">
      <c r="B68" s="19"/>
      <c r="L68" s="19"/>
    </row>
    <row r="69" spans="2:12" ht="10.199999999999999" hidden="1">
      <c r="B69" s="19"/>
      <c r="L69" s="19"/>
    </row>
    <row r="70" spans="2:12" ht="10.199999999999999" hidden="1">
      <c r="B70" s="19"/>
      <c r="L70" s="19"/>
    </row>
    <row r="71" spans="2:12" ht="10.199999999999999" hidden="1">
      <c r="B71" s="19"/>
      <c r="L71" s="19"/>
    </row>
    <row r="72" spans="2:12" ht="10.199999999999999" hidden="1">
      <c r="B72" s="19"/>
      <c r="L72" s="19"/>
    </row>
    <row r="73" spans="2:12" ht="10.199999999999999" hidden="1">
      <c r="B73" s="19"/>
      <c r="L73" s="19"/>
    </row>
    <row r="74" spans="2:12" ht="10.199999999999999" hidden="1">
      <c r="B74" s="19"/>
      <c r="L74" s="19"/>
    </row>
    <row r="75" spans="2:12" ht="10.199999999999999" hidden="1">
      <c r="B75" s="19"/>
      <c r="L75" s="19"/>
    </row>
    <row r="76" spans="2:12" s="1" customFormat="1" ht="13.2" hidden="1">
      <c r="B76" s="31"/>
      <c r="D76" s="42" t="s">
        <v>48</v>
      </c>
      <c r="E76" s="33"/>
      <c r="F76" s="94" t="s">
        <v>49</v>
      </c>
      <c r="G76" s="42" t="s">
        <v>48</v>
      </c>
      <c r="H76" s="33"/>
      <c r="I76" s="33"/>
      <c r="J76" s="95" t="s">
        <v>49</v>
      </c>
      <c r="K76" s="33"/>
      <c r="L76" s="31"/>
    </row>
    <row r="77" spans="2:12" s="1" customFormat="1" ht="14.4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78" spans="2:12" ht="10.199999999999999" hidden="1"/>
    <row r="79" spans="2:12" ht="10.199999999999999" hidden="1"/>
    <row r="80" spans="2:12" ht="10.199999999999999" hidden="1"/>
    <row r="81" spans="2:47" s="1" customFormat="1" ht="6.9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hidden="1" customHeight="1">
      <c r="B82" s="31"/>
      <c r="C82" s="20" t="s">
        <v>93</v>
      </c>
      <c r="L82" s="31"/>
    </row>
    <row r="83" spans="2:47" s="1" customFormat="1" ht="6.9" hidden="1" customHeight="1">
      <c r="B83" s="31"/>
      <c r="L83" s="31"/>
    </row>
    <row r="84" spans="2:47" s="1" customFormat="1" ht="12" hidden="1" customHeight="1">
      <c r="B84" s="31"/>
      <c r="C84" s="26" t="s">
        <v>16</v>
      </c>
      <c r="L84" s="31"/>
    </row>
    <row r="85" spans="2:47" s="1" customFormat="1" ht="16.5" hidden="1" customHeight="1">
      <c r="B85" s="31"/>
      <c r="E85" s="220" t="str">
        <f>E7</f>
        <v>STREETPARK - Žďár nad Sázavou</v>
      </c>
      <c r="F85" s="221"/>
      <c r="G85" s="221"/>
      <c r="H85" s="221"/>
      <c r="L85" s="31"/>
    </row>
    <row r="86" spans="2:47" s="1" customFormat="1" ht="12" hidden="1" customHeight="1">
      <c r="B86" s="31"/>
      <c r="C86" s="26" t="s">
        <v>91</v>
      </c>
      <c r="L86" s="31"/>
    </row>
    <row r="87" spans="2:47" s="1" customFormat="1" ht="16.5" hidden="1" customHeight="1">
      <c r="B87" s="31"/>
      <c r="E87" s="181" t="str">
        <f>E9</f>
        <v>01 - D.1.104 - Hřiště streetball</v>
      </c>
      <c r="F87" s="222"/>
      <c r="G87" s="222"/>
      <c r="H87" s="222"/>
      <c r="L87" s="31"/>
    </row>
    <row r="88" spans="2:47" s="1" customFormat="1" ht="6.9" hidden="1" customHeight="1">
      <c r="B88" s="31"/>
      <c r="L88" s="31"/>
    </row>
    <row r="89" spans="2:47" s="1" customFormat="1" ht="12" hidden="1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4. 6. 2024</v>
      </c>
      <c r="L89" s="31"/>
    </row>
    <row r="90" spans="2:47" s="1" customFormat="1" ht="6.9" hidden="1" customHeight="1">
      <c r="B90" s="31"/>
      <c r="L90" s="31"/>
    </row>
    <row r="91" spans="2:47" s="1" customFormat="1" ht="15.15" hidden="1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15" hidden="1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hidden="1" customHeight="1">
      <c r="B93" s="31"/>
      <c r="L93" s="31"/>
    </row>
    <row r="94" spans="2:47" s="1" customFormat="1" ht="29.25" hidden="1" customHeight="1">
      <c r="B94" s="31"/>
      <c r="C94" s="96" t="s">
        <v>94</v>
      </c>
      <c r="D94" s="88"/>
      <c r="E94" s="88"/>
      <c r="F94" s="88"/>
      <c r="G94" s="88"/>
      <c r="H94" s="88"/>
      <c r="I94" s="88"/>
      <c r="J94" s="97" t="s">
        <v>95</v>
      </c>
      <c r="K94" s="88"/>
      <c r="L94" s="31"/>
    </row>
    <row r="95" spans="2:47" s="1" customFormat="1" ht="10.35" hidden="1" customHeight="1">
      <c r="B95" s="31"/>
      <c r="L95" s="31"/>
    </row>
    <row r="96" spans="2:47" s="1" customFormat="1" ht="22.8" hidden="1" customHeight="1">
      <c r="B96" s="31"/>
      <c r="C96" s="98" t="s">
        <v>96</v>
      </c>
      <c r="J96" s="65">
        <f>J125</f>
        <v>0</v>
      </c>
      <c r="L96" s="31"/>
      <c r="AU96" s="16" t="s">
        <v>97</v>
      </c>
    </row>
    <row r="97" spans="2:12" s="8" customFormat="1" ht="24.9" hidden="1" customHeight="1">
      <c r="B97" s="99"/>
      <c r="D97" s="100" t="s">
        <v>98</v>
      </c>
      <c r="E97" s="101"/>
      <c r="F97" s="101"/>
      <c r="G97" s="101"/>
      <c r="H97" s="101"/>
      <c r="I97" s="101"/>
      <c r="J97" s="102">
        <f>J126</f>
        <v>0</v>
      </c>
      <c r="L97" s="99"/>
    </row>
    <row r="98" spans="2:12" s="9" customFormat="1" ht="19.95" hidden="1" customHeight="1">
      <c r="B98" s="103"/>
      <c r="D98" s="104" t="s">
        <v>99</v>
      </c>
      <c r="E98" s="105"/>
      <c r="F98" s="105"/>
      <c r="G98" s="105"/>
      <c r="H98" s="105"/>
      <c r="I98" s="105"/>
      <c r="J98" s="106">
        <f>J127</f>
        <v>0</v>
      </c>
      <c r="L98" s="103"/>
    </row>
    <row r="99" spans="2:12" s="9" customFormat="1" ht="19.95" hidden="1" customHeight="1">
      <c r="B99" s="103"/>
      <c r="D99" s="104" t="s">
        <v>100</v>
      </c>
      <c r="E99" s="105"/>
      <c r="F99" s="105"/>
      <c r="G99" s="105"/>
      <c r="H99" s="105"/>
      <c r="I99" s="105"/>
      <c r="J99" s="106">
        <f>J163</f>
        <v>0</v>
      </c>
      <c r="L99" s="103"/>
    </row>
    <row r="100" spans="2:12" s="9" customFormat="1" ht="19.95" hidden="1" customHeight="1">
      <c r="B100" s="103"/>
      <c r="D100" s="104" t="s">
        <v>101</v>
      </c>
      <c r="E100" s="105"/>
      <c r="F100" s="105"/>
      <c r="G100" s="105"/>
      <c r="H100" s="105"/>
      <c r="I100" s="105"/>
      <c r="J100" s="106">
        <f>J169</f>
        <v>0</v>
      </c>
      <c r="L100" s="103"/>
    </row>
    <row r="101" spans="2:12" s="9" customFormat="1" ht="19.95" hidden="1" customHeight="1">
      <c r="B101" s="103"/>
      <c r="D101" s="104" t="s">
        <v>102</v>
      </c>
      <c r="E101" s="105"/>
      <c r="F101" s="105"/>
      <c r="G101" s="105"/>
      <c r="H101" s="105"/>
      <c r="I101" s="105"/>
      <c r="J101" s="106">
        <f>J181</f>
        <v>0</v>
      </c>
      <c r="L101" s="103"/>
    </row>
    <row r="102" spans="2:12" s="9" customFormat="1" ht="19.95" hidden="1" customHeight="1">
      <c r="B102" s="103"/>
      <c r="D102" s="104" t="s">
        <v>103</v>
      </c>
      <c r="E102" s="105"/>
      <c r="F102" s="105"/>
      <c r="G102" s="105"/>
      <c r="H102" s="105"/>
      <c r="I102" s="105"/>
      <c r="J102" s="106">
        <f>J202</f>
        <v>0</v>
      </c>
      <c r="L102" s="103"/>
    </row>
    <row r="103" spans="2:12" s="9" customFormat="1" ht="19.95" hidden="1" customHeight="1">
      <c r="B103" s="103"/>
      <c r="D103" s="104" t="s">
        <v>104</v>
      </c>
      <c r="E103" s="105"/>
      <c r="F103" s="105"/>
      <c r="G103" s="105"/>
      <c r="H103" s="105"/>
      <c r="I103" s="105"/>
      <c r="J103" s="106">
        <f>J209</f>
        <v>0</v>
      </c>
      <c r="L103" s="103"/>
    </row>
    <row r="104" spans="2:12" s="8" customFormat="1" ht="24.9" hidden="1" customHeight="1">
      <c r="B104" s="99"/>
      <c r="D104" s="100" t="s">
        <v>105</v>
      </c>
      <c r="E104" s="101"/>
      <c r="F104" s="101"/>
      <c r="G104" s="101"/>
      <c r="H104" s="101"/>
      <c r="I104" s="101"/>
      <c r="J104" s="102">
        <f>J211</f>
        <v>0</v>
      </c>
      <c r="L104" s="99"/>
    </row>
    <row r="105" spans="2:12" s="9" customFormat="1" ht="19.95" hidden="1" customHeight="1">
      <c r="B105" s="103"/>
      <c r="D105" s="104" t="s">
        <v>106</v>
      </c>
      <c r="E105" s="105"/>
      <c r="F105" s="105"/>
      <c r="G105" s="105"/>
      <c r="H105" s="105"/>
      <c r="I105" s="105"/>
      <c r="J105" s="106">
        <f>J212</f>
        <v>0</v>
      </c>
      <c r="L105" s="103"/>
    </row>
    <row r="106" spans="2:12" s="1" customFormat="1" ht="21.75" hidden="1" customHeight="1">
      <c r="B106" s="31"/>
      <c r="L106" s="31"/>
    </row>
    <row r="107" spans="2:12" s="1" customFormat="1" ht="6.9" hidden="1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08" spans="2:12" ht="10.199999999999999" hidden="1"/>
    <row r="109" spans="2:12" ht="10.199999999999999" hidden="1"/>
    <row r="110" spans="2:12" ht="10.199999999999999" hidden="1"/>
    <row r="111" spans="2:12" s="1" customFormat="1" ht="6.9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" customHeight="1">
      <c r="B112" s="31"/>
      <c r="C112" s="20" t="s">
        <v>107</v>
      </c>
      <c r="L112" s="31"/>
    </row>
    <row r="113" spans="2:65" s="1" customFormat="1" ht="6.9" customHeight="1">
      <c r="B113" s="31"/>
      <c r="L113" s="31"/>
    </row>
    <row r="114" spans="2:65" s="1" customFormat="1" ht="12" customHeight="1">
      <c r="B114" s="31"/>
      <c r="C114" s="26" t="s">
        <v>16</v>
      </c>
      <c r="L114" s="31"/>
    </row>
    <row r="115" spans="2:65" s="1" customFormat="1" ht="16.5" customHeight="1">
      <c r="B115" s="31"/>
      <c r="E115" s="220" t="str">
        <f>E7</f>
        <v>STREETPARK - Žďár nad Sázavou</v>
      </c>
      <c r="F115" s="221"/>
      <c r="G115" s="221"/>
      <c r="H115" s="221"/>
      <c r="L115" s="31"/>
    </row>
    <row r="116" spans="2:65" s="1" customFormat="1" ht="12" customHeight="1">
      <c r="B116" s="31"/>
      <c r="C116" s="26" t="s">
        <v>91</v>
      </c>
      <c r="L116" s="31"/>
    </row>
    <row r="117" spans="2:65" s="1" customFormat="1" ht="16.5" customHeight="1">
      <c r="B117" s="31"/>
      <c r="E117" s="181" t="str">
        <f>E9</f>
        <v>01 - D.1.104 - Hřiště streetball</v>
      </c>
      <c r="F117" s="222"/>
      <c r="G117" s="222"/>
      <c r="H117" s="222"/>
      <c r="L117" s="31"/>
    </row>
    <row r="118" spans="2:65" s="1" customFormat="1" ht="6.9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F12</f>
        <v xml:space="preserve"> </v>
      </c>
      <c r="I119" s="26" t="s">
        <v>22</v>
      </c>
      <c r="J119" s="51" t="str">
        <f>IF(J12="","",J12)</f>
        <v>4. 6. 2024</v>
      </c>
      <c r="L119" s="31"/>
    </row>
    <row r="120" spans="2:65" s="1" customFormat="1" ht="6.9" customHeight="1">
      <c r="B120" s="31"/>
      <c r="L120" s="31"/>
    </row>
    <row r="121" spans="2:65" s="1" customFormat="1" ht="15.15" customHeight="1">
      <c r="B121" s="31"/>
      <c r="C121" s="26" t="s">
        <v>24</v>
      </c>
      <c r="F121" s="24" t="str">
        <f>E15</f>
        <v xml:space="preserve"> </v>
      </c>
      <c r="I121" s="26" t="s">
        <v>29</v>
      </c>
      <c r="J121" s="29" t="str">
        <f>E21</f>
        <v xml:space="preserve"> </v>
      </c>
      <c r="L121" s="31"/>
    </row>
    <row r="122" spans="2:65" s="1" customFormat="1" ht="15.15" customHeight="1">
      <c r="B122" s="31"/>
      <c r="C122" s="26" t="s">
        <v>27</v>
      </c>
      <c r="F122" s="24" t="str">
        <f>IF(E18="","",E18)</f>
        <v>Vyplň údaj</v>
      </c>
      <c r="I122" s="26" t="s">
        <v>31</v>
      </c>
      <c r="J122" s="29" t="str">
        <f>E24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07"/>
      <c r="C124" s="108" t="s">
        <v>108</v>
      </c>
      <c r="D124" s="109" t="s">
        <v>58</v>
      </c>
      <c r="E124" s="109" t="s">
        <v>54</v>
      </c>
      <c r="F124" s="109" t="s">
        <v>55</v>
      </c>
      <c r="G124" s="109" t="s">
        <v>109</v>
      </c>
      <c r="H124" s="109" t="s">
        <v>110</v>
      </c>
      <c r="I124" s="109" t="s">
        <v>111</v>
      </c>
      <c r="J124" s="110" t="s">
        <v>95</v>
      </c>
      <c r="K124" s="111" t="s">
        <v>112</v>
      </c>
      <c r="L124" s="107"/>
      <c r="M124" s="58" t="s">
        <v>1</v>
      </c>
      <c r="N124" s="59" t="s">
        <v>37</v>
      </c>
      <c r="O124" s="59" t="s">
        <v>113</v>
      </c>
      <c r="P124" s="59" t="s">
        <v>114</v>
      </c>
      <c r="Q124" s="59" t="s">
        <v>115</v>
      </c>
      <c r="R124" s="59" t="s">
        <v>116</v>
      </c>
      <c r="S124" s="59" t="s">
        <v>117</v>
      </c>
      <c r="T124" s="60" t="s">
        <v>118</v>
      </c>
    </row>
    <row r="125" spans="2:65" s="1" customFormat="1" ht="22.8" customHeight="1">
      <c r="B125" s="31"/>
      <c r="C125" s="63" t="s">
        <v>119</v>
      </c>
      <c r="J125" s="112">
        <f>BK125</f>
        <v>0</v>
      </c>
      <c r="L125" s="31"/>
      <c r="M125" s="61"/>
      <c r="N125" s="52"/>
      <c r="O125" s="52"/>
      <c r="P125" s="113">
        <f>P126+P211</f>
        <v>0</v>
      </c>
      <c r="Q125" s="52"/>
      <c r="R125" s="113">
        <f>R126+R211</f>
        <v>529.32051072000002</v>
      </c>
      <c r="S125" s="52"/>
      <c r="T125" s="114">
        <f>T126+T211</f>
        <v>0</v>
      </c>
      <c r="AT125" s="16" t="s">
        <v>72</v>
      </c>
      <c r="AU125" s="16" t="s">
        <v>97</v>
      </c>
      <c r="BK125" s="115">
        <f>BK126+BK211</f>
        <v>0</v>
      </c>
    </row>
    <row r="126" spans="2:65" s="11" customFormat="1" ht="25.95" customHeight="1">
      <c r="B126" s="116"/>
      <c r="D126" s="117" t="s">
        <v>72</v>
      </c>
      <c r="E126" s="118" t="s">
        <v>120</v>
      </c>
      <c r="F126" s="118" t="s">
        <v>121</v>
      </c>
      <c r="I126" s="119"/>
      <c r="J126" s="120">
        <f>BK126</f>
        <v>0</v>
      </c>
      <c r="L126" s="116"/>
      <c r="M126" s="121"/>
      <c r="P126" s="122">
        <f>P127+P163+P169+P181+P202+P209</f>
        <v>0</v>
      </c>
      <c r="R126" s="122">
        <f>R127+R163+R169+R181+R202+R209</f>
        <v>529.26851071999999</v>
      </c>
      <c r="T126" s="123">
        <f>T127+T163+T169+T181+T202+T209</f>
        <v>0</v>
      </c>
      <c r="AR126" s="117" t="s">
        <v>81</v>
      </c>
      <c r="AT126" s="124" t="s">
        <v>72</v>
      </c>
      <c r="AU126" s="124" t="s">
        <v>73</v>
      </c>
      <c r="AY126" s="117" t="s">
        <v>122</v>
      </c>
      <c r="BK126" s="125">
        <f>BK127+BK163+BK169+BK181+BK202+BK209</f>
        <v>0</v>
      </c>
    </row>
    <row r="127" spans="2:65" s="11" customFormat="1" ht="22.8" customHeight="1">
      <c r="B127" s="116"/>
      <c r="D127" s="117" t="s">
        <v>72</v>
      </c>
      <c r="E127" s="126" t="s">
        <v>81</v>
      </c>
      <c r="F127" s="126" t="s">
        <v>123</v>
      </c>
      <c r="I127" s="119"/>
      <c r="J127" s="127">
        <f>BK127</f>
        <v>0</v>
      </c>
      <c r="L127" s="116"/>
      <c r="M127" s="121"/>
      <c r="P127" s="122">
        <f>SUM(P128:P162)</f>
        <v>0</v>
      </c>
      <c r="R127" s="122">
        <f>SUM(R128:R162)</f>
        <v>0</v>
      </c>
      <c r="T127" s="123">
        <f>SUM(T128:T162)</f>
        <v>0</v>
      </c>
      <c r="AR127" s="117" t="s">
        <v>81</v>
      </c>
      <c r="AT127" s="124" t="s">
        <v>72</v>
      </c>
      <c r="AU127" s="124" t="s">
        <v>81</v>
      </c>
      <c r="AY127" s="117" t="s">
        <v>122</v>
      </c>
      <c r="BK127" s="125">
        <f>SUM(BK128:BK162)</f>
        <v>0</v>
      </c>
    </row>
    <row r="128" spans="2:65" s="1" customFormat="1" ht="24.15" customHeight="1">
      <c r="B128" s="128"/>
      <c r="C128" s="129" t="s">
        <v>81</v>
      </c>
      <c r="D128" s="129" t="s">
        <v>124</v>
      </c>
      <c r="E128" s="130" t="s">
        <v>125</v>
      </c>
      <c r="F128" s="131" t="s">
        <v>126</v>
      </c>
      <c r="G128" s="132" t="s">
        <v>127</v>
      </c>
      <c r="H128" s="133">
        <v>608</v>
      </c>
      <c r="I128" s="134"/>
      <c r="J128" s="135">
        <f>ROUND(I128*H128,2)</f>
        <v>0</v>
      </c>
      <c r="K128" s="136"/>
      <c r="L128" s="31"/>
      <c r="M128" s="137" t="s">
        <v>1</v>
      </c>
      <c r="N128" s="138" t="s">
        <v>38</v>
      </c>
      <c r="P128" s="139">
        <f>O128*H128</f>
        <v>0</v>
      </c>
      <c r="Q128" s="139">
        <v>0</v>
      </c>
      <c r="R128" s="139">
        <f>Q128*H128</f>
        <v>0</v>
      </c>
      <c r="S128" s="139">
        <v>0</v>
      </c>
      <c r="T128" s="140">
        <f>S128*H128</f>
        <v>0</v>
      </c>
      <c r="AR128" s="141" t="s">
        <v>128</v>
      </c>
      <c r="AT128" s="141" t="s">
        <v>124</v>
      </c>
      <c r="AU128" s="141" t="s">
        <v>83</v>
      </c>
      <c r="AY128" s="16" t="s">
        <v>122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6" t="s">
        <v>81</v>
      </c>
      <c r="BK128" s="142">
        <f>ROUND(I128*H128,2)</f>
        <v>0</v>
      </c>
      <c r="BL128" s="16" t="s">
        <v>128</v>
      </c>
      <c r="BM128" s="141" t="s">
        <v>129</v>
      </c>
    </row>
    <row r="129" spans="2:65" s="12" customFormat="1" ht="10.199999999999999">
      <c r="B129" s="143"/>
      <c r="D129" s="144" t="s">
        <v>130</v>
      </c>
      <c r="E129" s="145" t="s">
        <v>1</v>
      </c>
      <c r="F129" s="146" t="s">
        <v>131</v>
      </c>
      <c r="H129" s="145" t="s">
        <v>1</v>
      </c>
      <c r="I129" s="147"/>
      <c r="L129" s="143"/>
      <c r="M129" s="148"/>
      <c r="T129" s="149"/>
      <c r="AT129" s="145" t="s">
        <v>130</v>
      </c>
      <c r="AU129" s="145" t="s">
        <v>83</v>
      </c>
      <c r="AV129" s="12" t="s">
        <v>81</v>
      </c>
      <c r="AW129" s="12" t="s">
        <v>30</v>
      </c>
      <c r="AX129" s="12" t="s">
        <v>73</v>
      </c>
      <c r="AY129" s="145" t="s">
        <v>122</v>
      </c>
    </row>
    <row r="130" spans="2:65" s="13" customFormat="1" ht="10.199999999999999">
      <c r="B130" s="150"/>
      <c r="D130" s="144" t="s">
        <v>130</v>
      </c>
      <c r="E130" s="151" t="s">
        <v>1</v>
      </c>
      <c r="F130" s="152" t="s">
        <v>132</v>
      </c>
      <c r="H130" s="153">
        <v>608</v>
      </c>
      <c r="I130" s="154"/>
      <c r="L130" s="150"/>
      <c r="M130" s="155"/>
      <c r="T130" s="156"/>
      <c r="AT130" s="151" t="s">
        <v>130</v>
      </c>
      <c r="AU130" s="151" t="s">
        <v>83</v>
      </c>
      <c r="AV130" s="13" t="s">
        <v>83</v>
      </c>
      <c r="AW130" s="13" t="s">
        <v>30</v>
      </c>
      <c r="AX130" s="13" t="s">
        <v>81</v>
      </c>
      <c r="AY130" s="151" t="s">
        <v>122</v>
      </c>
    </row>
    <row r="131" spans="2:65" s="1" customFormat="1" ht="33" customHeight="1">
      <c r="B131" s="128"/>
      <c r="C131" s="129" t="s">
        <v>83</v>
      </c>
      <c r="D131" s="129" t="s">
        <v>124</v>
      </c>
      <c r="E131" s="130" t="s">
        <v>133</v>
      </c>
      <c r="F131" s="131" t="s">
        <v>134</v>
      </c>
      <c r="G131" s="132" t="s">
        <v>135</v>
      </c>
      <c r="H131" s="133">
        <v>102</v>
      </c>
      <c r="I131" s="134"/>
      <c r="J131" s="135">
        <f>ROUND(I131*H131,2)</f>
        <v>0</v>
      </c>
      <c r="K131" s="136"/>
      <c r="L131" s="31"/>
      <c r="M131" s="137" t="s">
        <v>1</v>
      </c>
      <c r="N131" s="138" t="s">
        <v>38</v>
      </c>
      <c r="P131" s="139">
        <f>O131*H131</f>
        <v>0</v>
      </c>
      <c r="Q131" s="139">
        <v>0</v>
      </c>
      <c r="R131" s="139">
        <f>Q131*H131</f>
        <v>0</v>
      </c>
      <c r="S131" s="139">
        <v>0</v>
      </c>
      <c r="T131" s="140">
        <f>S131*H131</f>
        <v>0</v>
      </c>
      <c r="AR131" s="141" t="s">
        <v>128</v>
      </c>
      <c r="AT131" s="141" t="s">
        <v>124</v>
      </c>
      <c r="AU131" s="141" t="s">
        <v>83</v>
      </c>
      <c r="AY131" s="16" t="s">
        <v>122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6" t="s">
        <v>81</v>
      </c>
      <c r="BK131" s="142">
        <f>ROUND(I131*H131,2)</f>
        <v>0</v>
      </c>
      <c r="BL131" s="16" t="s">
        <v>128</v>
      </c>
      <c r="BM131" s="141" t="s">
        <v>136</v>
      </c>
    </row>
    <row r="132" spans="2:65" s="12" customFormat="1" ht="10.199999999999999">
      <c r="B132" s="143"/>
      <c r="D132" s="144" t="s">
        <v>130</v>
      </c>
      <c r="E132" s="145" t="s">
        <v>1</v>
      </c>
      <c r="F132" s="146" t="s">
        <v>137</v>
      </c>
      <c r="H132" s="145" t="s">
        <v>1</v>
      </c>
      <c r="I132" s="147"/>
      <c r="L132" s="143"/>
      <c r="M132" s="148"/>
      <c r="T132" s="149"/>
      <c r="AT132" s="145" t="s">
        <v>130</v>
      </c>
      <c r="AU132" s="145" t="s">
        <v>83</v>
      </c>
      <c r="AV132" s="12" t="s">
        <v>81</v>
      </c>
      <c r="AW132" s="12" t="s">
        <v>30</v>
      </c>
      <c r="AX132" s="12" t="s">
        <v>73</v>
      </c>
      <c r="AY132" s="145" t="s">
        <v>122</v>
      </c>
    </row>
    <row r="133" spans="2:65" s="13" customFormat="1" ht="10.199999999999999">
      <c r="B133" s="150"/>
      <c r="D133" s="144" t="s">
        <v>130</v>
      </c>
      <c r="E133" s="151" t="s">
        <v>1</v>
      </c>
      <c r="F133" s="152" t="s">
        <v>138</v>
      </c>
      <c r="H133" s="153">
        <v>102</v>
      </c>
      <c r="I133" s="154"/>
      <c r="L133" s="150"/>
      <c r="M133" s="155"/>
      <c r="T133" s="156"/>
      <c r="AT133" s="151" t="s">
        <v>130</v>
      </c>
      <c r="AU133" s="151" t="s">
        <v>83</v>
      </c>
      <c r="AV133" s="13" t="s">
        <v>83</v>
      </c>
      <c r="AW133" s="13" t="s">
        <v>30</v>
      </c>
      <c r="AX133" s="13" t="s">
        <v>81</v>
      </c>
      <c r="AY133" s="151" t="s">
        <v>122</v>
      </c>
    </row>
    <row r="134" spans="2:65" s="1" customFormat="1" ht="24.15" customHeight="1">
      <c r="B134" s="128"/>
      <c r="C134" s="129" t="s">
        <v>139</v>
      </c>
      <c r="D134" s="129" t="s">
        <v>124</v>
      </c>
      <c r="E134" s="130" t="s">
        <v>140</v>
      </c>
      <c r="F134" s="131" t="s">
        <v>141</v>
      </c>
      <c r="G134" s="132" t="s">
        <v>142</v>
      </c>
      <c r="H134" s="133">
        <v>23.25</v>
      </c>
      <c r="I134" s="134"/>
      <c r="J134" s="135">
        <f>ROUND(I134*H134,2)</f>
        <v>0</v>
      </c>
      <c r="K134" s="136"/>
      <c r="L134" s="31"/>
      <c r="M134" s="137" t="s">
        <v>1</v>
      </c>
      <c r="N134" s="138" t="s">
        <v>38</v>
      </c>
      <c r="P134" s="139">
        <f>O134*H134</f>
        <v>0</v>
      </c>
      <c r="Q134" s="139">
        <v>0</v>
      </c>
      <c r="R134" s="139">
        <f>Q134*H134</f>
        <v>0</v>
      </c>
      <c r="S134" s="139">
        <v>0</v>
      </c>
      <c r="T134" s="140">
        <f>S134*H134</f>
        <v>0</v>
      </c>
      <c r="AR134" s="141" t="s">
        <v>128</v>
      </c>
      <c r="AT134" s="141" t="s">
        <v>124</v>
      </c>
      <c r="AU134" s="141" t="s">
        <v>83</v>
      </c>
      <c r="AY134" s="16" t="s">
        <v>122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6" t="s">
        <v>81</v>
      </c>
      <c r="BK134" s="142">
        <f>ROUND(I134*H134,2)</f>
        <v>0</v>
      </c>
      <c r="BL134" s="16" t="s">
        <v>128</v>
      </c>
      <c r="BM134" s="141" t="s">
        <v>143</v>
      </c>
    </row>
    <row r="135" spans="2:65" s="13" customFormat="1" ht="10.199999999999999">
      <c r="B135" s="150"/>
      <c r="D135" s="144" t="s">
        <v>130</v>
      </c>
      <c r="E135" s="151" t="s">
        <v>1</v>
      </c>
      <c r="F135" s="152" t="s">
        <v>144</v>
      </c>
      <c r="H135" s="153">
        <v>23.25</v>
      </c>
      <c r="I135" s="154"/>
      <c r="L135" s="150"/>
      <c r="M135" s="155"/>
      <c r="T135" s="156"/>
      <c r="AT135" s="151" t="s">
        <v>130</v>
      </c>
      <c r="AU135" s="151" t="s">
        <v>83</v>
      </c>
      <c r="AV135" s="13" t="s">
        <v>83</v>
      </c>
      <c r="AW135" s="13" t="s">
        <v>30</v>
      </c>
      <c r="AX135" s="13" t="s">
        <v>81</v>
      </c>
      <c r="AY135" s="151" t="s">
        <v>122</v>
      </c>
    </row>
    <row r="136" spans="2:65" s="1" customFormat="1" ht="24.15" customHeight="1">
      <c r="B136" s="128"/>
      <c r="C136" s="129" t="s">
        <v>128</v>
      </c>
      <c r="D136" s="129" t="s">
        <v>124</v>
      </c>
      <c r="E136" s="130" t="s">
        <v>145</v>
      </c>
      <c r="F136" s="131" t="s">
        <v>146</v>
      </c>
      <c r="G136" s="132" t="s">
        <v>135</v>
      </c>
      <c r="H136" s="133">
        <v>2</v>
      </c>
      <c r="I136" s="134"/>
      <c r="J136" s="135">
        <f>ROUND(I136*H136,2)</f>
        <v>0</v>
      </c>
      <c r="K136" s="136"/>
      <c r="L136" s="31"/>
      <c r="M136" s="137" t="s">
        <v>1</v>
      </c>
      <c r="N136" s="138" t="s">
        <v>38</v>
      </c>
      <c r="P136" s="139">
        <f>O136*H136</f>
        <v>0</v>
      </c>
      <c r="Q136" s="139">
        <v>0</v>
      </c>
      <c r="R136" s="139">
        <f>Q136*H136</f>
        <v>0</v>
      </c>
      <c r="S136" s="139">
        <v>0</v>
      </c>
      <c r="T136" s="140">
        <f>S136*H136</f>
        <v>0</v>
      </c>
      <c r="AR136" s="141" t="s">
        <v>128</v>
      </c>
      <c r="AT136" s="141" t="s">
        <v>124</v>
      </c>
      <c r="AU136" s="141" t="s">
        <v>83</v>
      </c>
      <c r="AY136" s="16" t="s">
        <v>122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6" t="s">
        <v>81</v>
      </c>
      <c r="BK136" s="142">
        <f>ROUND(I136*H136,2)</f>
        <v>0</v>
      </c>
      <c r="BL136" s="16" t="s">
        <v>128</v>
      </c>
      <c r="BM136" s="141" t="s">
        <v>147</v>
      </c>
    </row>
    <row r="137" spans="2:65" s="12" customFormat="1" ht="10.199999999999999">
      <c r="B137" s="143"/>
      <c r="D137" s="144" t="s">
        <v>130</v>
      </c>
      <c r="E137" s="145" t="s">
        <v>1</v>
      </c>
      <c r="F137" s="146" t="s">
        <v>148</v>
      </c>
      <c r="H137" s="145" t="s">
        <v>1</v>
      </c>
      <c r="I137" s="147"/>
      <c r="L137" s="143"/>
      <c r="M137" s="148"/>
      <c r="T137" s="149"/>
      <c r="AT137" s="145" t="s">
        <v>130</v>
      </c>
      <c r="AU137" s="145" t="s">
        <v>83</v>
      </c>
      <c r="AV137" s="12" t="s">
        <v>81</v>
      </c>
      <c r="AW137" s="12" t="s">
        <v>30</v>
      </c>
      <c r="AX137" s="12" t="s">
        <v>73</v>
      </c>
      <c r="AY137" s="145" t="s">
        <v>122</v>
      </c>
    </row>
    <row r="138" spans="2:65" s="13" customFormat="1" ht="10.199999999999999">
      <c r="B138" s="150"/>
      <c r="D138" s="144" t="s">
        <v>130</v>
      </c>
      <c r="E138" s="151" t="s">
        <v>1</v>
      </c>
      <c r="F138" s="152" t="s">
        <v>149</v>
      </c>
      <c r="H138" s="153">
        <v>2</v>
      </c>
      <c r="I138" s="154"/>
      <c r="L138" s="150"/>
      <c r="M138" s="155"/>
      <c r="T138" s="156"/>
      <c r="AT138" s="151" t="s">
        <v>130</v>
      </c>
      <c r="AU138" s="151" t="s">
        <v>83</v>
      </c>
      <c r="AV138" s="13" t="s">
        <v>83</v>
      </c>
      <c r="AW138" s="13" t="s">
        <v>30</v>
      </c>
      <c r="AX138" s="13" t="s">
        <v>81</v>
      </c>
      <c r="AY138" s="151" t="s">
        <v>122</v>
      </c>
    </row>
    <row r="139" spans="2:65" s="1" customFormat="1" ht="37.799999999999997" customHeight="1">
      <c r="B139" s="128"/>
      <c r="C139" s="129" t="s">
        <v>150</v>
      </c>
      <c r="D139" s="129" t="s">
        <v>124</v>
      </c>
      <c r="E139" s="130" t="s">
        <v>151</v>
      </c>
      <c r="F139" s="131" t="s">
        <v>152</v>
      </c>
      <c r="G139" s="132" t="s">
        <v>135</v>
      </c>
      <c r="H139" s="133">
        <v>508</v>
      </c>
      <c r="I139" s="134"/>
      <c r="J139" s="135">
        <f>ROUND(I139*H139,2)</f>
        <v>0</v>
      </c>
      <c r="K139" s="136"/>
      <c r="L139" s="31"/>
      <c r="M139" s="137" t="s">
        <v>1</v>
      </c>
      <c r="N139" s="138" t="s">
        <v>38</v>
      </c>
      <c r="P139" s="139">
        <f>O139*H139</f>
        <v>0</v>
      </c>
      <c r="Q139" s="139">
        <v>0</v>
      </c>
      <c r="R139" s="139">
        <f>Q139*H139</f>
        <v>0</v>
      </c>
      <c r="S139" s="139">
        <v>0</v>
      </c>
      <c r="T139" s="140">
        <f>S139*H139</f>
        <v>0</v>
      </c>
      <c r="AR139" s="141" t="s">
        <v>128</v>
      </c>
      <c r="AT139" s="141" t="s">
        <v>124</v>
      </c>
      <c r="AU139" s="141" t="s">
        <v>83</v>
      </c>
      <c r="AY139" s="16" t="s">
        <v>122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6" t="s">
        <v>81</v>
      </c>
      <c r="BK139" s="142">
        <f>ROUND(I139*H139,2)</f>
        <v>0</v>
      </c>
      <c r="BL139" s="16" t="s">
        <v>128</v>
      </c>
      <c r="BM139" s="141" t="s">
        <v>153</v>
      </c>
    </row>
    <row r="140" spans="2:65" s="12" customFormat="1" ht="10.199999999999999">
      <c r="B140" s="143"/>
      <c r="D140" s="144" t="s">
        <v>130</v>
      </c>
      <c r="E140" s="145" t="s">
        <v>1</v>
      </c>
      <c r="F140" s="146" t="s">
        <v>154</v>
      </c>
      <c r="H140" s="145" t="s">
        <v>1</v>
      </c>
      <c r="I140" s="147"/>
      <c r="L140" s="143"/>
      <c r="M140" s="148"/>
      <c r="T140" s="149"/>
      <c r="AT140" s="145" t="s">
        <v>130</v>
      </c>
      <c r="AU140" s="145" t="s">
        <v>83</v>
      </c>
      <c r="AV140" s="12" t="s">
        <v>81</v>
      </c>
      <c r="AW140" s="12" t="s">
        <v>30</v>
      </c>
      <c r="AX140" s="12" t="s">
        <v>73</v>
      </c>
      <c r="AY140" s="145" t="s">
        <v>122</v>
      </c>
    </row>
    <row r="141" spans="2:65" s="13" customFormat="1" ht="10.199999999999999">
      <c r="B141" s="150"/>
      <c r="D141" s="144" t="s">
        <v>130</v>
      </c>
      <c r="E141" s="151" t="s">
        <v>1</v>
      </c>
      <c r="F141" s="152" t="s">
        <v>155</v>
      </c>
      <c r="H141" s="153">
        <v>152</v>
      </c>
      <c r="I141" s="154"/>
      <c r="L141" s="150"/>
      <c r="M141" s="155"/>
      <c r="T141" s="156"/>
      <c r="AT141" s="151" t="s">
        <v>130</v>
      </c>
      <c r="AU141" s="151" t="s">
        <v>83</v>
      </c>
      <c r="AV141" s="13" t="s">
        <v>83</v>
      </c>
      <c r="AW141" s="13" t="s">
        <v>30</v>
      </c>
      <c r="AX141" s="13" t="s">
        <v>73</v>
      </c>
      <c r="AY141" s="151" t="s">
        <v>122</v>
      </c>
    </row>
    <row r="142" spans="2:65" s="12" customFormat="1" ht="10.199999999999999">
      <c r="B142" s="143"/>
      <c r="D142" s="144" t="s">
        <v>130</v>
      </c>
      <c r="E142" s="145" t="s">
        <v>1</v>
      </c>
      <c r="F142" s="146" t="s">
        <v>156</v>
      </c>
      <c r="H142" s="145" t="s">
        <v>1</v>
      </c>
      <c r="I142" s="147"/>
      <c r="L142" s="143"/>
      <c r="M142" s="148"/>
      <c r="T142" s="149"/>
      <c r="AT142" s="145" t="s">
        <v>130</v>
      </c>
      <c r="AU142" s="145" t="s">
        <v>83</v>
      </c>
      <c r="AV142" s="12" t="s">
        <v>81</v>
      </c>
      <c r="AW142" s="12" t="s">
        <v>30</v>
      </c>
      <c r="AX142" s="12" t="s">
        <v>73</v>
      </c>
      <c r="AY142" s="145" t="s">
        <v>122</v>
      </c>
    </row>
    <row r="143" spans="2:65" s="13" customFormat="1" ht="10.199999999999999">
      <c r="B143" s="150"/>
      <c r="D143" s="144" t="s">
        <v>130</v>
      </c>
      <c r="E143" s="151" t="s">
        <v>1</v>
      </c>
      <c r="F143" s="152" t="s">
        <v>138</v>
      </c>
      <c r="H143" s="153">
        <v>102</v>
      </c>
      <c r="I143" s="154"/>
      <c r="L143" s="150"/>
      <c r="M143" s="155"/>
      <c r="T143" s="156"/>
      <c r="AT143" s="151" t="s">
        <v>130</v>
      </c>
      <c r="AU143" s="151" t="s">
        <v>83</v>
      </c>
      <c r="AV143" s="13" t="s">
        <v>83</v>
      </c>
      <c r="AW143" s="13" t="s">
        <v>30</v>
      </c>
      <c r="AX143" s="13" t="s">
        <v>73</v>
      </c>
      <c r="AY143" s="151" t="s">
        <v>122</v>
      </c>
    </row>
    <row r="144" spans="2:65" s="12" customFormat="1" ht="10.199999999999999">
      <c r="B144" s="143"/>
      <c r="D144" s="144" t="s">
        <v>130</v>
      </c>
      <c r="E144" s="145" t="s">
        <v>1</v>
      </c>
      <c r="F144" s="146" t="s">
        <v>157</v>
      </c>
      <c r="H144" s="145" t="s">
        <v>1</v>
      </c>
      <c r="I144" s="147"/>
      <c r="L144" s="143"/>
      <c r="M144" s="148"/>
      <c r="T144" s="149"/>
      <c r="AT144" s="145" t="s">
        <v>130</v>
      </c>
      <c r="AU144" s="145" t="s">
        <v>83</v>
      </c>
      <c r="AV144" s="12" t="s">
        <v>81</v>
      </c>
      <c r="AW144" s="12" t="s">
        <v>30</v>
      </c>
      <c r="AX144" s="12" t="s">
        <v>73</v>
      </c>
      <c r="AY144" s="145" t="s">
        <v>122</v>
      </c>
    </row>
    <row r="145" spans="2:65" s="13" customFormat="1" ht="10.199999999999999">
      <c r="B145" s="150"/>
      <c r="D145" s="144" t="s">
        <v>130</v>
      </c>
      <c r="E145" s="151" t="s">
        <v>1</v>
      </c>
      <c r="F145" s="152" t="s">
        <v>158</v>
      </c>
      <c r="H145" s="153">
        <v>254</v>
      </c>
      <c r="I145" s="154"/>
      <c r="L145" s="150"/>
      <c r="M145" s="155"/>
      <c r="T145" s="156"/>
      <c r="AT145" s="151" t="s">
        <v>130</v>
      </c>
      <c r="AU145" s="151" t="s">
        <v>83</v>
      </c>
      <c r="AV145" s="13" t="s">
        <v>83</v>
      </c>
      <c r="AW145" s="13" t="s">
        <v>30</v>
      </c>
      <c r="AX145" s="13" t="s">
        <v>73</v>
      </c>
      <c r="AY145" s="151" t="s">
        <v>122</v>
      </c>
    </row>
    <row r="146" spans="2:65" s="14" customFormat="1" ht="10.199999999999999">
      <c r="B146" s="157"/>
      <c r="D146" s="144" t="s">
        <v>130</v>
      </c>
      <c r="E146" s="158" t="s">
        <v>1</v>
      </c>
      <c r="F146" s="159" t="s">
        <v>159</v>
      </c>
      <c r="H146" s="160">
        <v>508</v>
      </c>
      <c r="I146" s="161"/>
      <c r="L146" s="157"/>
      <c r="M146" s="162"/>
      <c r="T146" s="163"/>
      <c r="AT146" s="158" t="s">
        <v>130</v>
      </c>
      <c r="AU146" s="158" t="s">
        <v>83</v>
      </c>
      <c r="AV146" s="14" t="s">
        <v>128</v>
      </c>
      <c r="AW146" s="14" t="s">
        <v>30</v>
      </c>
      <c r="AX146" s="14" t="s">
        <v>81</v>
      </c>
      <c r="AY146" s="158" t="s">
        <v>122</v>
      </c>
    </row>
    <row r="147" spans="2:65" s="1" customFormat="1" ht="24.15" customHeight="1">
      <c r="B147" s="128"/>
      <c r="C147" s="129" t="s">
        <v>160</v>
      </c>
      <c r="D147" s="129" t="s">
        <v>124</v>
      </c>
      <c r="E147" s="130" t="s">
        <v>161</v>
      </c>
      <c r="F147" s="131" t="s">
        <v>162</v>
      </c>
      <c r="G147" s="132" t="s">
        <v>135</v>
      </c>
      <c r="H147" s="133">
        <v>406</v>
      </c>
      <c r="I147" s="134"/>
      <c r="J147" s="135">
        <f>ROUND(I147*H147,2)</f>
        <v>0</v>
      </c>
      <c r="K147" s="136"/>
      <c r="L147" s="31"/>
      <c r="M147" s="137" t="s">
        <v>1</v>
      </c>
      <c r="N147" s="138" t="s">
        <v>38</v>
      </c>
      <c r="P147" s="139">
        <f>O147*H147</f>
        <v>0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128</v>
      </c>
      <c r="AT147" s="141" t="s">
        <v>124</v>
      </c>
      <c r="AU147" s="141" t="s">
        <v>83</v>
      </c>
      <c r="AY147" s="16" t="s">
        <v>122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6" t="s">
        <v>81</v>
      </c>
      <c r="BK147" s="142">
        <f>ROUND(I147*H147,2)</f>
        <v>0</v>
      </c>
      <c r="BL147" s="16" t="s">
        <v>128</v>
      </c>
      <c r="BM147" s="141" t="s">
        <v>163</v>
      </c>
    </row>
    <row r="148" spans="2:65" s="12" customFormat="1" ht="10.199999999999999">
      <c r="B148" s="143"/>
      <c r="D148" s="144" t="s">
        <v>130</v>
      </c>
      <c r="E148" s="145" t="s">
        <v>1</v>
      </c>
      <c r="F148" s="146" t="s">
        <v>154</v>
      </c>
      <c r="H148" s="145" t="s">
        <v>1</v>
      </c>
      <c r="I148" s="147"/>
      <c r="L148" s="143"/>
      <c r="M148" s="148"/>
      <c r="T148" s="149"/>
      <c r="AT148" s="145" t="s">
        <v>130</v>
      </c>
      <c r="AU148" s="145" t="s">
        <v>83</v>
      </c>
      <c r="AV148" s="12" t="s">
        <v>81</v>
      </c>
      <c r="AW148" s="12" t="s">
        <v>30</v>
      </c>
      <c r="AX148" s="12" t="s">
        <v>73</v>
      </c>
      <c r="AY148" s="145" t="s">
        <v>122</v>
      </c>
    </row>
    <row r="149" spans="2:65" s="13" customFormat="1" ht="10.199999999999999">
      <c r="B149" s="150"/>
      <c r="D149" s="144" t="s">
        <v>130</v>
      </c>
      <c r="E149" s="151" t="s">
        <v>1</v>
      </c>
      <c r="F149" s="152" t="s">
        <v>155</v>
      </c>
      <c r="H149" s="153">
        <v>152</v>
      </c>
      <c r="I149" s="154"/>
      <c r="L149" s="150"/>
      <c r="M149" s="155"/>
      <c r="T149" s="156"/>
      <c r="AT149" s="151" t="s">
        <v>130</v>
      </c>
      <c r="AU149" s="151" t="s">
        <v>83</v>
      </c>
      <c r="AV149" s="13" t="s">
        <v>83</v>
      </c>
      <c r="AW149" s="13" t="s">
        <v>30</v>
      </c>
      <c r="AX149" s="13" t="s">
        <v>73</v>
      </c>
      <c r="AY149" s="151" t="s">
        <v>122</v>
      </c>
    </row>
    <row r="150" spans="2:65" s="12" customFormat="1" ht="10.199999999999999">
      <c r="B150" s="143"/>
      <c r="D150" s="144" t="s">
        <v>130</v>
      </c>
      <c r="E150" s="145" t="s">
        <v>1</v>
      </c>
      <c r="F150" s="146" t="s">
        <v>164</v>
      </c>
      <c r="H150" s="145" t="s">
        <v>1</v>
      </c>
      <c r="I150" s="147"/>
      <c r="L150" s="143"/>
      <c r="M150" s="148"/>
      <c r="T150" s="149"/>
      <c r="AT150" s="145" t="s">
        <v>130</v>
      </c>
      <c r="AU150" s="145" t="s">
        <v>83</v>
      </c>
      <c r="AV150" s="12" t="s">
        <v>81</v>
      </c>
      <c r="AW150" s="12" t="s">
        <v>30</v>
      </c>
      <c r="AX150" s="12" t="s">
        <v>73</v>
      </c>
      <c r="AY150" s="145" t="s">
        <v>122</v>
      </c>
    </row>
    <row r="151" spans="2:65" s="13" customFormat="1" ht="10.199999999999999">
      <c r="B151" s="150"/>
      <c r="D151" s="144" t="s">
        <v>130</v>
      </c>
      <c r="E151" s="151" t="s">
        <v>1</v>
      </c>
      <c r="F151" s="152" t="s">
        <v>138</v>
      </c>
      <c r="H151" s="153">
        <v>102</v>
      </c>
      <c r="I151" s="154"/>
      <c r="L151" s="150"/>
      <c r="M151" s="155"/>
      <c r="T151" s="156"/>
      <c r="AT151" s="151" t="s">
        <v>130</v>
      </c>
      <c r="AU151" s="151" t="s">
        <v>83</v>
      </c>
      <c r="AV151" s="13" t="s">
        <v>83</v>
      </c>
      <c r="AW151" s="13" t="s">
        <v>30</v>
      </c>
      <c r="AX151" s="13" t="s">
        <v>73</v>
      </c>
      <c r="AY151" s="151" t="s">
        <v>122</v>
      </c>
    </row>
    <row r="152" spans="2:65" s="12" customFormat="1" ht="10.199999999999999">
      <c r="B152" s="143"/>
      <c r="D152" s="144" t="s">
        <v>130</v>
      </c>
      <c r="E152" s="145" t="s">
        <v>1</v>
      </c>
      <c r="F152" s="146" t="s">
        <v>165</v>
      </c>
      <c r="H152" s="145" t="s">
        <v>1</v>
      </c>
      <c r="I152" s="147"/>
      <c r="L152" s="143"/>
      <c r="M152" s="148"/>
      <c r="T152" s="149"/>
      <c r="AT152" s="145" t="s">
        <v>130</v>
      </c>
      <c r="AU152" s="145" t="s">
        <v>83</v>
      </c>
      <c r="AV152" s="12" t="s">
        <v>81</v>
      </c>
      <c r="AW152" s="12" t="s">
        <v>30</v>
      </c>
      <c r="AX152" s="12" t="s">
        <v>73</v>
      </c>
      <c r="AY152" s="145" t="s">
        <v>122</v>
      </c>
    </row>
    <row r="153" spans="2:65" s="13" customFormat="1" ht="10.199999999999999">
      <c r="B153" s="150"/>
      <c r="D153" s="144" t="s">
        <v>130</v>
      </c>
      <c r="E153" s="151" t="s">
        <v>1</v>
      </c>
      <c r="F153" s="152" t="s">
        <v>166</v>
      </c>
      <c r="H153" s="153">
        <v>152</v>
      </c>
      <c r="I153" s="154"/>
      <c r="L153" s="150"/>
      <c r="M153" s="155"/>
      <c r="T153" s="156"/>
      <c r="AT153" s="151" t="s">
        <v>130</v>
      </c>
      <c r="AU153" s="151" t="s">
        <v>83</v>
      </c>
      <c r="AV153" s="13" t="s">
        <v>83</v>
      </c>
      <c r="AW153" s="13" t="s">
        <v>30</v>
      </c>
      <c r="AX153" s="13" t="s">
        <v>73</v>
      </c>
      <c r="AY153" s="151" t="s">
        <v>122</v>
      </c>
    </row>
    <row r="154" spans="2:65" s="14" customFormat="1" ht="10.199999999999999">
      <c r="B154" s="157"/>
      <c r="D154" s="144" t="s">
        <v>130</v>
      </c>
      <c r="E154" s="158" t="s">
        <v>1</v>
      </c>
      <c r="F154" s="159" t="s">
        <v>159</v>
      </c>
      <c r="H154" s="160">
        <v>406</v>
      </c>
      <c r="I154" s="161"/>
      <c r="L154" s="157"/>
      <c r="M154" s="162"/>
      <c r="T154" s="163"/>
      <c r="AT154" s="158" t="s">
        <v>130</v>
      </c>
      <c r="AU154" s="158" t="s">
        <v>83</v>
      </c>
      <c r="AV154" s="14" t="s">
        <v>128</v>
      </c>
      <c r="AW154" s="14" t="s">
        <v>30</v>
      </c>
      <c r="AX154" s="14" t="s">
        <v>81</v>
      </c>
      <c r="AY154" s="158" t="s">
        <v>122</v>
      </c>
    </row>
    <row r="155" spans="2:65" s="1" customFormat="1" ht="33" customHeight="1">
      <c r="B155" s="128"/>
      <c r="C155" s="129" t="s">
        <v>167</v>
      </c>
      <c r="D155" s="129" t="s">
        <v>124</v>
      </c>
      <c r="E155" s="130" t="s">
        <v>168</v>
      </c>
      <c r="F155" s="131" t="s">
        <v>169</v>
      </c>
      <c r="G155" s="132" t="s">
        <v>135</v>
      </c>
      <c r="H155" s="133">
        <v>102</v>
      </c>
      <c r="I155" s="134"/>
      <c r="J155" s="135">
        <f>ROUND(I155*H155,2)</f>
        <v>0</v>
      </c>
      <c r="K155" s="136"/>
      <c r="L155" s="31"/>
      <c r="M155" s="137" t="s">
        <v>1</v>
      </c>
      <c r="N155" s="138" t="s">
        <v>38</v>
      </c>
      <c r="P155" s="139">
        <f>O155*H155</f>
        <v>0</v>
      </c>
      <c r="Q155" s="139">
        <v>0</v>
      </c>
      <c r="R155" s="139">
        <f>Q155*H155</f>
        <v>0</v>
      </c>
      <c r="S155" s="139">
        <v>0</v>
      </c>
      <c r="T155" s="140">
        <f>S155*H155</f>
        <v>0</v>
      </c>
      <c r="AR155" s="141" t="s">
        <v>128</v>
      </c>
      <c r="AT155" s="141" t="s">
        <v>124</v>
      </c>
      <c r="AU155" s="141" t="s">
        <v>83</v>
      </c>
      <c r="AY155" s="16" t="s">
        <v>122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6" t="s">
        <v>81</v>
      </c>
      <c r="BK155" s="142">
        <f>ROUND(I155*H155,2)</f>
        <v>0</v>
      </c>
      <c r="BL155" s="16" t="s">
        <v>128</v>
      </c>
      <c r="BM155" s="141" t="s">
        <v>170</v>
      </c>
    </row>
    <row r="156" spans="2:65" s="12" customFormat="1" ht="10.199999999999999">
      <c r="B156" s="143"/>
      <c r="D156" s="144" t="s">
        <v>130</v>
      </c>
      <c r="E156" s="145" t="s">
        <v>1</v>
      </c>
      <c r="F156" s="146" t="s">
        <v>171</v>
      </c>
      <c r="H156" s="145" t="s">
        <v>1</v>
      </c>
      <c r="I156" s="147"/>
      <c r="L156" s="143"/>
      <c r="M156" s="148"/>
      <c r="T156" s="149"/>
      <c r="AT156" s="145" t="s">
        <v>130</v>
      </c>
      <c r="AU156" s="145" t="s">
        <v>83</v>
      </c>
      <c r="AV156" s="12" t="s">
        <v>81</v>
      </c>
      <c r="AW156" s="12" t="s">
        <v>30</v>
      </c>
      <c r="AX156" s="12" t="s">
        <v>73</v>
      </c>
      <c r="AY156" s="145" t="s">
        <v>122</v>
      </c>
    </row>
    <row r="157" spans="2:65" s="13" customFormat="1" ht="10.199999999999999">
      <c r="B157" s="150"/>
      <c r="D157" s="144" t="s">
        <v>130</v>
      </c>
      <c r="E157" s="151" t="s">
        <v>1</v>
      </c>
      <c r="F157" s="152" t="s">
        <v>138</v>
      </c>
      <c r="H157" s="153">
        <v>102</v>
      </c>
      <c r="I157" s="154"/>
      <c r="L157" s="150"/>
      <c r="M157" s="155"/>
      <c r="T157" s="156"/>
      <c r="AT157" s="151" t="s">
        <v>130</v>
      </c>
      <c r="AU157" s="151" t="s">
        <v>83</v>
      </c>
      <c r="AV157" s="13" t="s">
        <v>83</v>
      </c>
      <c r="AW157" s="13" t="s">
        <v>30</v>
      </c>
      <c r="AX157" s="13" t="s">
        <v>81</v>
      </c>
      <c r="AY157" s="151" t="s">
        <v>122</v>
      </c>
    </row>
    <row r="158" spans="2:65" s="1" customFormat="1" ht="37.799999999999997" customHeight="1">
      <c r="B158" s="128"/>
      <c r="C158" s="129" t="s">
        <v>172</v>
      </c>
      <c r="D158" s="129" t="s">
        <v>124</v>
      </c>
      <c r="E158" s="130" t="s">
        <v>173</v>
      </c>
      <c r="F158" s="131" t="s">
        <v>174</v>
      </c>
      <c r="G158" s="132" t="s">
        <v>127</v>
      </c>
      <c r="H158" s="133">
        <v>486.4</v>
      </c>
      <c r="I158" s="134"/>
      <c r="J158" s="135">
        <f>ROUND(I158*H158,2)</f>
        <v>0</v>
      </c>
      <c r="K158" s="136"/>
      <c r="L158" s="31"/>
      <c r="M158" s="137" t="s">
        <v>1</v>
      </c>
      <c r="N158" s="138" t="s">
        <v>38</v>
      </c>
      <c r="P158" s="139">
        <f>O158*H158</f>
        <v>0</v>
      </c>
      <c r="Q158" s="139">
        <v>0</v>
      </c>
      <c r="R158" s="139">
        <f>Q158*H158</f>
        <v>0</v>
      </c>
      <c r="S158" s="139">
        <v>0</v>
      </c>
      <c r="T158" s="140">
        <f>S158*H158</f>
        <v>0</v>
      </c>
      <c r="AR158" s="141" t="s">
        <v>128</v>
      </c>
      <c r="AT158" s="141" t="s">
        <v>124</v>
      </c>
      <c r="AU158" s="141" t="s">
        <v>83</v>
      </c>
      <c r="AY158" s="16" t="s">
        <v>122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6" t="s">
        <v>81</v>
      </c>
      <c r="BK158" s="142">
        <f>ROUND(I158*H158,2)</f>
        <v>0</v>
      </c>
      <c r="BL158" s="16" t="s">
        <v>128</v>
      </c>
      <c r="BM158" s="141" t="s">
        <v>175</v>
      </c>
    </row>
    <row r="159" spans="2:65" s="12" customFormat="1" ht="10.199999999999999">
      <c r="B159" s="143"/>
      <c r="D159" s="144" t="s">
        <v>130</v>
      </c>
      <c r="E159" s="145" t="s">
        <v>1</v>
      </c>
      <c r="F159" s="146" t="s">
        <v>176</v>
      </c>
      <c r="H159" s="145" t="s">
        <v>1</v>
      </c>
      <c r="I159" s="147"/>
      <c r="L159" s="143"/>
      <c r="M159" s="148"/>
      <c r="T159" s="149"/>
      <c r="AT159" s="145" t="s">
        <v>130</v>
      </c>
      <c r="AU159" s="145" t="s">
        <v>83</v>
      </c>
      <c r="AV159" s="12" t="s">
        <v>81</v>
      </c>
      <c r="AW159" s="12" t="s">
        <v>30</v>
      </c>
      <c r="AX159" s="12" t="s">
        <v>73</v>
      </c>
      <c r="AY159" s="145" t="s">
        <v>122</v>
      </c>
    </row>
    <row r="160" spans="2:65" s="13" customFormat="1" ht="10.199999999999999">
      <c r="B160" s="150"/>
      <c r="D160" s="144" t="s">
        <v>130</v>
      </c>
      <c r="E160" s="151" t="s">
        <v>1</v>
      </c>
      <c r="F160" s="152" t="s">
        <v>177</v>
      </c>
      <c r="H160" s="153">
        <v>486.4</v>
      </c>
      <c r="I160" s="154"/>
      <c r="L160" s="150"/>
      <c r="M160" s="155"/>
      <c r="T160" s="156"/>
      <c r="AT160" s="151" t="s">
        <v>130</v>
      </c>
      <c r="AU160" s="151" t="s">
        <v>83</v>
      </c>
      <c r="AV160" s="13" t="s">
        <v>83</v>
      </c>
      <c r="AW160" s="13" t="s">
        <v>30</v>
      </c>
      <c r="AX160" s="13" t="s">
        <v>81</v>
      </c>
      <c r="AY160" s="151" t="s">
        <v>122</v>
      </c>
    </row>
    <row r="161" spans="2:65" s="1" customFormat="1" ht="24.15" customHeight="1">
      <c r="B161" s="128"/>
      <c r="C161" s="129" t="s">
        <v>178</v>
      </c>
      <c r="D161" s="129" t="s">
        <v>124</v>
      </c>
      <c r="E161" s="130" t="s">
        <v>179</v>
      </c>
      <c r="F161" s="131" t="s">
        <v>180</v>
      </c>
      <c r="G161" s="132" t="s">
        <v>127</v>
      </c>
      <c r="H161" s="133">
        <v>608</v>
      </c>
      <c r="I161" s="134"/>
      <c r="J161" s="135">
        <f>ROUND(I161*H161,2)</f>
        <v>0</v>
      </c>
      <c r="K161" s="136"/>
      <c r="L161" s="31"/>
      <c r="M161" s="137" t="s">
        <v>1</v>
      </c>
      <c r="N161" s="138" t="s">
        <v>38</v>
      </c>
      <c r="P161" s="139">
        <f>O161*H161</f>
        <v>0</v>
      </c>
      <c r="Q161" s="139">
        <v>0</v>
      </c>
      <c r="R161" s="139">
        <f>Q161*H161</f>
        <v>0</v>
      </c>
      <c r="S161" s="139">
        <v>0</v>
      </c>
      <c r="T161" s="140">
        <f>S161*H161</f>
        <v>0</v>
      </c>
      <c r="AR161" s="141" t="s">
        <v>128</v>
      </c>
      <c r="AT161" s="141" t="s">
        <v>124</v>
      </c>
      <c r="AU161" s="141" t="s">
        <v>83</v>
      </c>
      <c r="AY161" s="16" t="s">
        <v>122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6" t="s">
        <v>81</v>
      </c>
      <c r="BK161" s="142">
        <f>ROUND(I161*H161,2)</f>
        <v>0</v>
      </c>
      <c r="BL161" s="16" t="s">
        <v>128</v>
      </c>
      <c r="BM161" s="141" t="s">
        <v>181</v>
      </c>
    </row>
    <row r="162" spans="2:65" s="13" customFormat="1" ht="10.199999999999999">
      <c r="B162" s="150"/>
      <c r="D162" s="144" t="s">
        <v>130</v>
      </c>
      <c r="E162" s="151" t="s">
        <v>1</v>
      </c>
      <c r="F162" s="152" t="s">
        <v>132</v>
      </c>
      <c r="H162" s="153">
        <v>608</v>
      </c>
      <c r="I162" s="154"/>
      <c r="L162" s="150"/>
      <c r="M162" s="155"/>
      <c r="T162" s="156"/>
      <c r="AT162" s="151" t="s">
        <v>130</v>
      </c>
      <c r="AU162" s="151" t="s">
        <v>83</v>
      </c>
      <c r="AV162" s="13" t="s">
        <v>83</v>
      </c>
      <c r="AW162" s="13" t="s">
        <v>30</v>
      </c>
      <c r="AX162" s="13" t="s">
        <v>81</v>
      </c>
      <c r="AY162" s="151" t="s">
        <v>122</v>
      </c>
    </row>
    <row r="163" spans="2:65" s="11" customFormat="1" ht="22.8" customHeight="1">
      <c r="B163" s="116"/>
      <c r="D163" s="117" t="s">
        <v>72</v>
      </c>
      <c r="E163" s="126" t="s">
        <v>83</v>
      </c>
      <c r="F163" s="126" t="s">
        <v>182</v>
      </c>
      <c r="I163" s="119"/>
      <c r="J163" s="127">
        <f>BK163</f>
        <v>0</v>
      </c>
      <c r="L163" s="116"/>
      <c r="M163" s="121"/>
      <c r="P163" s="122">
        <f>SUM(P164:P168)</f>
        <v>0</v>
      </c>
      <c r="R163" s="122">
        <f>SUM(R164:R168)</f>
        <v>4.76734072</v>
      </c>
      <c r="T163" s="123">
        <f>SUM(T164:T168)</f>
        <v>0</v>
      </c>
      <c r="AR163" s="117" t="s">
        <v>81</v>
      </c>
      <c r="AT163" s="124" t="s">
        <v>72</v>
      </c>
      <c r="AU163" s="124" t="s">
        <v>81</v>
      </c>
      <c r="AY163" s="117" t="s">
        <v>122</v>
      </c>
      <c r="BK163" s="125">
        <f>SUM(BK164:BK168)</f>
        <v>0</v>
      </c>
    </row>
    <row r="164" spans="2:65" s="1" customFormat="1" ht="24.15" customHeight="1">
      <c r="B164" s="128"/>
      <c r="C164" s="129" t="s">
        <v>183</v>
      </c>
      <c r="D164" s="129" t="s">
        <v>124</v>
      </c>
      <c r="E164" s="130" t="s">
        <v>184</v>
      </c>
      <c r="F164" s="131" t="s">
        <v>185</v>
      </c>
      <c r="G164" s="132" t="s">
        <v>135</v>
      </c>
      <c r="H164" s="133">
        <v>2</v>
      </c>
      <c r="I164" s="134"/>
      <c r="J164" s="135">
        <f>ROUND(I164*H164,2)</f>
        <v>0</v>
      </c>
      <c r="K164" s="136"/>
      <c r="L164" s="31"/>
      <c r="M164" s="137" t="s">
        <v>1</v>
      </c>
      <c r="N164" s="138" t="s">
        <v>38</v>
      </c>
      <c r="P164" s="139">
        <f>O164*H164</f>
        <v>0</v>
      </c>
      <c r="Q164" s="139">
        <v>2.3010199999999998</v>
      </c>
      <c r="R164" s="139">
        <f>Q164*H164</f>
        <v>4.6020399999999997</v>
      </c>
      <c r="S164" s="139">
        <v>0</v>
      </c>
      <c r="T164" s="140">
        <f>S164*H164</f>
        <v>0</v>
      </c>
      <c r="AR164" s="141" t="s">
        <v>128</v>
      </c>
      <c r="AT164" s="141" t="s">
        <v>124</v>
      </c>
      <c r="AU164" s="141" t="s">
        <v>83</v>
      </c>
      <c r="AY164" s="16" t="s">
        <v>122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6" t="s">
        <v>81</v>
      </c>
      <c r="BK164" s="142">
        <f>ROUND(I164*H164,2)</f>
        <v>0</v>
      </c>
      <c r="BL164" s="16" t="s">
        <v>128</v>
      </c>
      <c r="BM164" s="141" t="s">
        <v>186</v>
      </c>
    </row>
    <row r="165" spans="2:65" s="12" customFormat="1" ht="10.199999999999999">
      <c r="B165" s="143"/>
      <c r="D165" s="144" t="s">
        <v>130</v>
      </c>
      <c r="E165" s="145" t="s">
        <v>1</v>
      </c>
      <c r="F165" s="146" t="s">
        <v>187</v>
      </c>
      <c r="H165" s="145" t="s">
        <v>1</v>
      </c>
      <c r="I165" s="147"/>
      <c r="L165" s="143"/>
      <c r="M165" s="148"/>
      <c r="T165" s="149"/>
      <c r="AT165" s="145" t="s">
        <v>130</v>
      </c>
      <c r="AU165" s="145" t="s">
        <v>83</v>
      </c>
      <c r="AV165" s="12" t="s">
        <v>81</v>
      </c>
      <c r="AW165" s="12" t="s">
        <v>30</v>
      </c>
      <c r="AX165" s="12" t="s">
        <v>73</v>
      </c>
      <c r="AY165" s="145" t="s">
        <v>122</v>
      </c>
    </row>
    <row r="166" spans="2:65" s="13" customFormat="1" ht="10.199999999999999">
      <c r="B166" s="150"/>
      <c r="D166" s="144" t="s">
        <v>130</v>
      </c>
      <c r="E166" s="151" t="s">
        <v>1</v>
      </c>
      <c r="F166" s="152" t="s">
        <v>149</v>
      </c>
      <c r="H166" s="153">
        <v>2</v>
      </c>
      <c r="I166" s="154"/>
      <c r="L166" s="150"/>
      <c r="M166" s="155"/>
      <c r="T166" s="156"/>
      <c r="AT166" s="151" t="s">
        <v>130</v>
      </c>
      <c r="AU166" s="151" t="s">
        <v>83</v>
      </c>
      <c r="AV166" s="13" t="s">
        <v>83</v>
      </c>
      <c r="AW166" s="13" t="s">
        <v>30</v>
      </c>
      <c r="AX166" s="13" t="s">
        <v>81</v>
      </c>
      <c r="AY166" s="151" t="s">
        <v>122</v>
      </c>
    </row>
    <row r="167" spans="2:65" s="1" customFormat="1" ht="21.75" customHeight="1">
      <c r="B167" s="128"/>
      <c r="C167" s="129" t="s">
        <v>188</v>
      </c>
      <c r="D167" s="129" t="s">
        <v>124</v>
      </c>
      <c r="E167" s="130" t="s">
        <v>189</v>
      </c>
      <c r="F167" s="131" t="s">
        <v>190</v>
      </c>
      <c r="G167" s="132" t="s">
        <v>191</v>
      </c>
      <c r="H167" s="133">
        <v>0.156</v>
      </c>
      <c r="I167" s="134"/>
      <c r="J167" s="135">
        <f>ROUND(I167*H167,2)</f>
        <v>0</v>
      </c>
      <c r="K167" s="136"/>
      <c r="L167" s="31"/>
      <c r="M167" s="137" t="s">
        <v>1</v>
      </c>
      <c r="N167" s="138" t="s">
        <v>38</v>
      </c>
      <c r="P167" s="139">
        <f>O167*H167</f>
        <v>0</v>
      </c>
      <c r="Q167" s="139">
        <v>1.05962</v>
      </c>
      <c r="R167" s="139">
        <f>Q167*H167</f>
        <v>0.16530072000000001</v>
      </c>
      <c r="S167" s="139">
        <v>0</v>
      </c>
      <c r="T167" s="140">
        <f>S167*H167</f>
        <v>0</v>
      </c>
      <c r="AR167" s="141" t="s">
        <v>128</v>
      </c>
      <c r="AT167" s="141" t="s">
        <v>124</v>
      </c>
      <c r="AU167" s="141" t="s">
        <v>83</v>
      </c>
      <c r="AY167" s="16" t="s">
        <v>122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6" t="s">
        <v>81</v>
      </c>
      <c r="BK167" s="142">
        <f>ROUND(I167*H167,2)</f>
        <v>0</v>
      </c>
      <c r="BL167" s="16" t="s">
        <v>128</v>
      </c>
      <c r="BM167" s="141" t="s">
        <v>192</v>
      </c>
    </row>
    <row r="168" spans="2:65" s="13" customFormat="1" ht="10.199999999999999">
      <c r="B168" s="150"/>
      <c r="D168" s="144" t="s">
        <v>130</v>
      </c>
      <c r="E168" s="151" t="s">
        <v>1</v>
      </c>
      <c r="F168" s="152" t="s">
        <v>193</v>
      </c>
      <c r="H168" s="153">
        <v>0.156</v>
      </c>
      <c r="I168" s="154"/>
      <c r="L168" s="150"/>
      <c r="M168" s="155"/>
      <c r="T168" s="156"/>
      <c r="AT168" s="151" t="s">
        <v>130</v>
      </c>
      <c r="AU168" s="151" t="s">
        <v>83</v>
      </c>
      <c r="AV168" s="13" t="s">
        <v>83</v>
      </c>
      <c r="AW168" s="13" t="s">
        <v>30</v>
      </c>
      <c r="AX168" s="13" t="s">
        <v>81</v>
      </c>
      <c r="AY168" s="151" t="s">
        <v>122</v>
      </c>
    </row>
    <row r="169" spans="2:65" s="11" customFormat="1" ht="22.8" customHeight="1">
      <c r="B169" s="116"/>
      <c r="D169" s="117" t="s">
        <v>72</v>
      </c>
      <c r="E169" s="126" t="s">
        <v>139</v>
      </c>
      <c r="F169" s="126" t="s">
        <v>194</v>
      </c>
      <c r="I169" s="119"/>
      <c r="J169" s="127">
        <f>BK169</f>
        <v>0</v>
      </c>
      <c r="L169" s="116"/>
      <c r="M169" s="121"/>
      <c r="P169" s="122">
        <f>SUM(P170:P180)</f>
        <v>0</v>
      </c>
      <c r="R169" s="122">
        <f>SUM(R170:R180)</f>
        <v>5.9591020000000006</v>
      </c>
      <c r="T169" s="123">
        <f>SUM(T170:T180)</f>
        <v>0</v>
      </c>
      <c r="AR169" s="117" t="s">
        <v>81</v>
      </c>
      <c r="AT169" s="124" t="s">
        <v>72</v>
      </c>
      <c r="AU169" s="124" t="s">
        <v>81</v>
      </c>
      <c r="AY169" s="117" t="s">
        <v>122</v>
      </c>
      <c r="BK169" s="125">
        <f>SUM(BK170:BK180)</f>
        <v>0</v>
      </c>
    </row>
    <row r="170" spans="2:65" s="1" customFormat="1" ht="24.15" customHeight="1">
      <c r="B170" s="128"/>
      <c r="C170" s="129" t="s">
        <v>8</v>
      </c>
      <c r="D170" s="129" t="s">
        <v>124</v>
      </c>
      <c r="E170" s="130" t="s">
        <v>195</v>
      </c>
      <c r="F170" s="131" t="s">
        <v>196</v>
      </c>
      <c r="G170" s="132" t="s">
        <v>197</v>
      </c>
      <c r="H170" s="133">
        <v>31</v>
      </c>
      <c r="I170" s="134"/>
      <c r="J170" s="135">
        <f>ROUND(I170*H170,2)</f>
        <v>0</v>
      </c>
      <c r="K170" s="136"/>
      <c r="L170" s="31"/>
      <c r="M170" s="137" t="s">
        <v>1</v>
      </c>
      <c r="N170" s="138" t="s">
        <v>38</v>
      </c>
      <c r="P170" s="139">
        <f>O170*H170</f>
        <v>0</v>
      </c>
      <c r="Q170" s="139">
        <v>0.17488999999999999</v>
      </c>
      <c r="R170" s="139">
        <f>Q170*H170</f>
        <v>5.4215900000000001</v>
      </c>
      <c r="S170" s="139">
        <v>0</v>
      </c>
      <c r="T170" s="140">
        <f>S170*H170</f>
        <v>0</v>
      </c>
      <c r="AR170" s="141" t="s">
        <v>128</v>
      </c>
      <c r="AT170" s="141" t="s">
        <v>124</v>
      </c>
      <c r="AU170" s="141" t="s">
        <v>83</v>
      </c>
      <c r="AY170" s="16" t="s">
        <v>122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6" t="s">
        <v>81</v>
      </c>
      <c r="BK170" s="142">
        <f>ROUND(I170*H170,2)</f>
        <v>0</v>
      </c>
      <c r="BL170" s="16" t="s">
        <v>128</v>
      </c>
      <c r="BM170" s="141" t="s">
        <v>198</v>
      </c>
    </row>
    <row r="171" spans="2:65" s="13" customFormat="1" ht="10.199999999999999">
      <c r="B171" s="150"/>
      <c r="D171" s="144" t="s">
        <v>130</v>
      </c>
      <c r="E171" s="151" t="s">
        <v>1</v>
      </c>
      <c r="F171" s="152" t="s">
        <v>199</v>
      </c>
      <c r="H171" s="153">
        <v>31</v>
      </c>
      <c r="I171" s="154"/>
      <c r="L171" s="150"/>
      <c r="M171" s="155"/>
      <c r="T171" s="156"/>
      <c r="AT171" s="151" t="s">
        <v>130</v>
      </c>
      <c r="AU171" s="151" t="s">
        <v>83</v>
      </c>
      <c r="AV171" s="13" t="s">
        <v>83</v>
      </c>
      <c r="AW171" s="13" t="s">
        <v>30</v>
      </c>
      <c r="AX171" s="13" t="s">
        <v>81</v>
      </c>
      <c r="AY171" s="151" t="s">
        <v>122</v>
      </c>
    </row>
    <row r="172" spans="2:65" s="1" customFormat="1" ht="16.5" customHeight="1">
      <c r="B172" s="128"/>
      <c r="C172" s="164" t="s">
        <v>200</v>
      </c>
      <c r="D172" s="164" t="s">
        <v>201</v>
      </c>
      <c r="E172" s="165" t="s">
        <v>202</v>
      </c>
      <c r="F172" s="166" t="s">
        <v>203</v>
      </c>
      <c r="G172" s="167" t="s">
        <v>197</v>
      </c>
      <c r="H172" s="168">
        <v>31</v>
      </c>
      <c r="I172" s="169"/>
      <c r="J172" s="170">
        <f>ROUND(I172*H172,2)</f>
        <v>0</v>
      </c>
      <c r="K172" s="171"/>
      <c r="L172" s="172"/>
      <c r="M172" s="173" t="s">
        <v>1</v>
      </c>
      <c r="N172" s="174" t="s">
        <v>38</v>
      </c>
      <c r="P172" s="139">
        <f>O172*H172</f>
        <v>0</v>
      </c>
      <c r="Q172" s="139">
        <v>1.0200000000000001E-2</v>
      </c>
      <c r="R172" s="139">
        <f>Q172*H172</f>
        <v>0.31620000000000004</v>
      </c>
      <c r="S172" s="139">
        <v>0</v>
      </c>
      <c r="T172" s="140">
        <f>S172*H172</f>
        <v>0</v>
      </c>
      <c r="AR172" s="141" t="s">
        <v>172</v>
      </c>
      <c r="AT172" s="141" t="s">
        <v>201</v>
      </c>
      <c r="AU172" s="141" t="s">
        <v>83</v>
      </c>
      <c r="AY172" s="16" t="s">
        <v>122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6" t="s">
        <v>81</v>
      </c>
      <c r="BK172" s="142">
        <f>ROUND(I172*H172,2)</f>
        <v>0</v>
      </c>
      <c r="BL172" s="16" t="s">
        <v>128</v>
      </c>
      <c r="BM172" s="141" t="s">
        <v>204</v>
      </c>
    </row>
    <row r="173" spans="2:65" s="1" customFormat="1" ht="21.75" customHeight="1">
      <c r="B173" s="128"/>
      <c r="C173" s="164" t="s">
        <v>205</v>
      </c>
      <c r="D173" s="164" t="s">
        <v>201</v>
      </c>
      <c r="E173" s="165" t="s">
        <v>206</v>
      </c>
      <c r="F173" s="166" t="s">
        <v>207</v>
      </c>
      <c r="G173" s="167" t="s">
        <v>197</v>
      </c>
      <c r="H173" s="168">
        <v>28</v>
      </c>
      <c r="I173" s="169"/>
      <c r="J173" s="170">
        <f>ROUND(I173*H173,2)</f>
        <v>0</v>
      </c>
      <c r="K173" s="171"/>
      <c r="L173" s="172"/>
      <c r="M173" s="173" t="s">
        <v>1</v>
      </c>
      <c r="N173" s="174" t="s">
        <v>38</v>
      </c>
      <c r="P173" s="139">
        <f>O173*H173</f>
        <v>0</v>
      </c>
      <c r="Q173" s="139">
        <v>4.7999999999999996E-3</v>
      </c>
      <c r="R173" s="139">
        <f>Q173*H173</f>
        <v>0.13439999999999999</v>
      </c>
      <c r="S173" s="139">
        <v>0</v>
      </c>
      <c r="T173" s="140">
        <f>S173*H173</f>
        <v>0</v>
      </c>
      <c r="AR173" s="141" t="s">
        <v>172</v>
      </c>
      <c r="AT173" s="141" t="s">
        <v>201</v>
      </c>
      <c r="AU173" s="141" t="s">
        <v>83</v>
      </c>
      <c r="AY173" s="16" t="s">
        <v>122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6" t="s">
        <v>81</v>
      </c>
      <c r="BK173" s="142">
        <f>ROUND(I173*H173,2)</f>
        <v>0</v>
      </c>
      <c r="BL173" s="16" t="s">
        <v>128</v>
      </c>
      <c r="BM173" s="141" t="s">
        <v>208</v>
      </c>
    </row>
    <row r="174" spans="2:65" s="13" customFormat="1" ht="10.199999999999999">
      <c r="B174" s="150"/>
      <c r="D174" s="144" t="s">
        <v>130</v>
      </c>
      <c r="E174" s="151" t="s">
        <v>1</v>
      </c>
      <c r="F174" s="152" t="s">
        <v>209</v>
      </c>
      <c r="H174" s="153">
        <v>28</v>
      </c>
      <c r="I174" s="154"/>
      <c r="L174" s="150"/>
      <c r="M174" s="155"/>
      <c r="T174" s="156"/>
      <c r="AT174" s="151" t="s">
        <v>130</v>
      </c>
      <c r="AU174" s="151" t="s">
        <v>83</v>
      </c>
      <c r="AV174" s="13" t="s">
        <v>83</v>
      </c>
      <c r="AW174" s="13" t="s">
        <v>30</v>
      </c>
      <c r="AX174" s="13" t="s">
        <v>81</v>
      </c>
      <c r="AY174" s="151" t="s">
        <v>122</v>
      </c>
    </row>
    <row r="175" spans="2:65" s="1" customFormat="1" ht="16.5" customHeight="1">
      <c r="B175" s="128"/>
      <c r="C175" s="129" t="s">
        <v>210</v>
      </c>
      <c r="D175" s="129" t="s">
        <v>124</v>
      </c>
      <c r="E175" s="130" t="s">
        <v>211</v>
      </c>
      <c r="F175" s="131" t="s">
        <v>212</v>
      </c>
      <c r="G175" s="132" t="s">
        <v>142</v>
      </c>
      <c r="H175" s="133">
        <v>77.599999999999994</v>
      </c>
      <c r="I175" s="134"/>
      <c r="J175" s="135">
        <f>ROUND(I175*H175,2)</f>
        <v>0</v>
      </c>
      <c r="K175" s="136"/>
      <c r="L175" s="31"/>
      <c r="M175" s="137" t="s">
        <v>1</v>
      </c>
      <c r="N175" s="138" t="s">
        <v>38</v>
      </c>
      <c r="P175" s="139">
        <f>O175*H175</f>
        <v>0</v>
      </c>
      <c r="Q175" s="139">
        <v>0</v>
      </c>
      <c r="R175" s="139">
        <f>Q175*H175</f>
        <v>0</v>
      </c>
      <c r="S175" s="139">
        <v>0</v>
      </c>
      <c r="T175" s="140">
        <f>S175*H175</f>
        <v>0</v>
      </c>
      <c r="AR175" s="141" t="s">
        <v>128</v>
      </c>
      <c r="AT175" s="141" t="s">
        <v>124</v>
      </c>
      <c r="AU175" s="141" t="s">
        <v>83</v>
      </c>
      <c r="AY175" s="16" t="s">
        <v>122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6" t="s">
        <v>81</v>
      </c>
      <c r="BK175" s="142">
        <f>ROUND(I175*H175,2)</f>
        <v>0</v>
      </c>
      <c r="BL175" s="16" t="s">
        <v>128</v>
      </c>
      <c r="BM175" s="141" t="s">
        <v>213</v>
      </c>
    </row>
    <row r="176" spans="2:65" s="13" customFormat="1" ht="10.199999999999999">
      <c r="B176" s="150"/>
      <c r="D176" s="144" t="s">
        <v>130</v>
      </c>
      <c r="E176" s="151" t="s">
        <v>1</v>
      </c>
      <c r="F176" s="152" t="s">
        <v>214</v>
      </c>
      <c r="H176" s="153">
        <v>77.599999999999994</v>
      </c>
      <c r="I176" s="154"/>
      <c r="L176" s="150"/>
      <c r="M176" s="155"/>
      <c r="T176" s="156"/>
      <c r="AT176" s="151" t="s">
        <v>130</v>
      </c>
      <c r="AU176" s="151" t="s">
        <v>83</v>
      </c>
      <c r="AV176" s="13" t="s">
        <v>83</v>
      </c>
      <c r="AW176" s="13" t="s">
        <v>30</v>
      </c>
      <c r="AX176" s="13" t="s">
        <v>81</v>
      </c>
      <c r="AY176" s="151" t="s">
        <v>122</v>
      </c>
    </row>
    <row r="177" spans="2:65" s="1" customFormat="1" ht="24.15" customHeight="1">
      <c r="B177" s="128"/>
      <c r="C177" s="164" t="s">
        <v>215</v>
      </c>
      <c r="D177" s="164" t="s">
        <v>201</v>
      </c>
      <c r="E177" s="165" t="s">
        <v>216</v>
      </c>
      <c r="F177" s="166" t="s">
        <v>217</v>
      </c>
      <c r="G177" s="167" t="s">
        <v>127</v>
      </c>
      <c r="H177" s="168">
        <v>310.39999999999998</v>
      </c>
      <c r="I177" s="169"/>
      <c r="J177" s="170">
        <f>ROUND(I177*H177,2)</f>
        <v>0</v>
      </c>
      <c r="K177" s="171"/>
      <c r="L177" s="172"/>
      <c r="M177" s="173" t="s">
        <v>1</v>
      </c>
      <c r="N177" s="174" t="s">
        <v>38</v>
      </c>
      <c r="P177" s="139">
        <f>O177*H177</f>
        <v>0</v>
      </c>
      <c r="Q177" s="139">
        <v>2.7999999999999998E-4</v>
      </c>
      <c r="R177" s="139">
        <f>Q177*H177</f>
        <v>8.6911999999999989E-2</v>
      </c>
      <c r="S177" s="139">
        <v>0</v>
      </c>
      <c r="T177" s="140">
        <f>S177*H177</f>
        <v>0</v>
      </c>
      <c r="AR177" s="141" t="s">
        <v>172</v>
      </c>
      <c r="AT177" s="141" t="s">
        <v>201</v>
      </c>
      <c r="AU177" s="141" t="s">
        <v>83</v>
      </c>
      <c r="AY177" s="16" t="s">
        <v>122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6" t="s">
        <v>81</v>
      </c>
      <c r="BK177" s="142">
        <f>ROUND(I177*H177,2)</f>
        <v>0</v>
      </c>
      <c r="BL177" s="16" t="s">
        <v>128</v>
      </c>
      <c r="BM177" s="141" t="s">
        <v>218</v>
      </c>
    </row>
    <row r="178" spans="2:65" s="13" customFormat="1" ht="10.199999999999999">
      <c r="B178" s="150"/>
      <c r="D178" s="144" t="s">
        <v>130</v>
      </c>
      <c r="E178" s="151" t="s">
        <v>1</v>
      </c>
      <c r="F178" s="152" t="s">
        <v>219</v>
      </c>
      <c r="H178" s="153">
        <v>310.39999999999998</v>
      </c>
      <c r="I178" s="154"/>
      <c r="L178" s="150"/>
      <c r="M178" s="155"/>
      <c r="T178" s="156"/>
      <c r="AT178" s="151" t="s">
        <v>130</v>
      </c>
      <c r="AU178" s="151" t="s">
        <v>83</v>
      </c>
      <c r="AV178" s="13" t="s">
        <v>83</v>
      </c>
      <c r="AW178" s="13" t="s">
        <v>30</v>
      </c>
      <c r="AX178" s="13" t="s">
        <v>81</v>
      </c>
      <c r="AY178" s="151" t="s">
        <v>122</v>
      </c>
    </row>
    <row r="179" spans="2:65" s="1" customFormat="1" ht="16.5" customHeight="1">
      <c r="B179" s="128"/>
      <c r="C179" s="164" t="s">
        <v>220</v>
      </c>
      <c r="D179" s="164" t="s">
        <v>201</v>
      </c>
      <c r="E179" s="165" t="s">
        <v>221</v>
      </c>
      <c r="F179" s="166" t="s">
        <v>222</v>
      </c>
      <c r="G179" s="167" t="s">
        <v>142</v>
      </c>
      <c r="H179" s="168">
        <v>77</v>
      </c>
      <c r="I179" s="169"/>
      <c r="J179" s="170">
        <f>ROUND(I179*H179,2)</f>
        <v>0</v>
      </c>
      <c r="K179" s="171"/>
      <c r="L179" s="172"/>
      <c r="M179" s="173" t="s">
        <v>1</v>
      </c>
      <c r="N179" s="174" t="s">
        <v>38</v>
      </c>
      <c r="P179" s="139">
        <f>O179*H179</f>
        <v>0</v>
      </c>
      <c r="Q179" s="139">
        <v>0</v>
      </c>
      <c r="R179" s="139">
        <f>Q179*H179</f>
        <v>0</v>
      </c>
      <c r="S179" s="139">
        <v>0</v>
      </c>
      <c r="T179" s="140">
        <f>S179*H179</f>
        <v>0</v>
      </c>
      <c r="AR179" s="141" t="s">
        <v>172</v>
      </c>
      <c r="AT179" s="141" t="s">
        <v>201</v>
      </c>
      <c r="AU179" s="141" t="s">
        <v>83</v>
      </c>
      <c r="AY179" s="16" t="s">
        <v>122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6" t="s">
        <v>81</v>
      </c>
      <c r="BK179" s="142">
        <f>ROUND(I179*H179,2)</f>
        <v>0</v>
      </c>
      <c r="BL179" s="16" t="s">
        <v>128</v>
      </c>
      <c r="BM179" s="141" t="s">
        <v>223</v>
      </c>
    </row>
    <row r="180" spans="2:65" s="13" customFormat="1" ht="10.199999999999999">
      <c r="B180" s="150"/>
      <c r="D180" s="144" t="s">
        <v>130</v>
      </c>
      <c r="E180" s="151" t="s">
        <v>1</v>
      </c>
      <c r="F180" s="152" t="s">
        <v>224</v>
      </c>
      <c r="H180" s="153">
        <v>77</v>
      </c>
      <c r="I180" s="154"/>
      <c r="L180" s="150"/>
      <c r="M180" s="155"/>
      <c r="T180" s="156"/>
      <c r="AT180" s="151" t="s">
        <v>130</v>
      </c>
      <c r="AU180" s="151" t="s">
        <v>83</v>
      </c>
      <c r="AV180" s="13" t="s">
        <v>83</v>
      </c>
      <c r="AW180" s="13" t="s">
        <v>30</v>
      </c>
      <c r="AX180" s="13" t="s">
        <v>81</v>
      </c>
      <c r="AY180" s="151" t="s">
        <v>122</v>
      </c>
    </row>
    <row r="181" spans="2:65" s="11" customFormat="1" ht="22.8" customHeight="1">
      <c r="B181" s="116"/>
      <c r="D181" s="117" t="s">
        <v>72</v>
      </c>
      <c r="E181" s="126" t="s">
        <v>150</v>
      </c>
      <c r="F181" s="126" t="s">
        <v>225</v>
      </c>
      <c r="I181" s="119"/>
      <c r="J181" s="127">
        <f>BK181</f>
        <v>0</v>
      </c>
      <c r="L181" s="116"/>
      <c r="M181" s="121"/>
      <c r="P181" s="122">
        <f>SUM(P182:P201)</f>
        <v>0</v>
      </c>
      <c r="R181" s="122">
        <f>SUM(R182:R201)</f>
        <v>502.05404799999997</v>
      </c>
      <c r="T181" s="123">
        <f>SUM(T182:T201)</f>
        <v>0</v>
      </c>
      <c r="AR181" s="117" t="s">
        <v>81</v>
      </c>
      <c r="AT181" s="124" t="s">
        <v>72</v>
      </c>
      <c r="AU181" s="124" t="s">
        <v>81</v>
      </c>
      <c r="AY181" s="117" t="s">
        <v>122</v>
      </c>
      <c r="BK181" s="125">
        <f>SUM(BK182:BK201)</f>
        <v>0</v>
      </c>
    </row>
    <row r="182" spans="2:65" s="1" customFormat="1" ht="33" customHeight="1">
      <c r="B182" s="128"/>
      <c r="C182" s="129" t="s">
        <v>226</v>
      </c>
      <c r="D182" s="129" t="s">
        <v>124</v>
      </c>
      <c r="E182" s="130" t="s">
        <v>227</v>
      </c>
      <c r="F182" s="131" t="s">
        <v>228</v>
      </c>
      <c r="G182" s="132" t="s">
        <v>127</v>
      </c>
      <c r="H182" s="133">
        <v>510</v>
      </c>
      <c r="I182" s="134"/>
      <c r="J182" s="135">
        <f>ROUND(I182*H182,2)</f>
        <v>0</v>
      </c>
      <c r="K182" s="136"/>
      <c r="L182" s="31"/>
      <c r="M182" s="137" t="s">
        <v>1</v>
      </c>
      <c r="N182" s="138" t="s">
        <v>38</v>
      </c>
      <c r="P182" s="139">
        <f>O182*H182</f>
        <v>0</v>
      </c>
      <c r="Q182" s="139">
        <v>1.54E-2</v>
      </c>
      <c r="R182" s="139">
        <f>Q182*H182</f>
        <v>7.8540000000000001</v>
      </c>
      <c r="S182" s="139">
        <v>0</v>
      </c>
      <c r="T182" s="140">
        <f>S182*H182</f>
        <v>0</v>
      </c>
      <c r="AR182" s="141" t="s">
        <v>128</v>
      </c>
      <c r="AT182" s="141" t="s">
        <v>124</v>
      </c>
      <c r="AU182" s="141" t="s">
        <v>83</v>
      </c>
      <c r="AY182" s="16" t="s">
        <v>122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6" t="s">
        <v>81</v>
      </c>
      <c r="BK182" s="142">
        <f>ROUND(I182*H182,2)</f>
        <v>0</v>
      </c>
      <c r="BL182" s="16" t="s">
        <v>128</v>
      </c>
      <c r="BM182" s="141" t="s">
        <v>229</v>
      </c>
    </row>
    <row r="183" spans="2:65" s="13" customFormat="1" ht="10.199999999999999">
      <c r="B183" s="150"/>
      <c r="D183" s="144" t="s">
        <v>130</v>
      </c>
      <c r="E183" s="151" t="s">
        <v>1</v>
      </c>
      <c r="F183" s="152" t="s">
        <v>230</v>
      </c>
      <c r="H183" s="153">
        <v>510</v>
      </c>
      <c r="I183" s="154"/>
      <c r="L183" s="150"/>
      <c r="M183" s="155"/>
      <c r="T183" s="156"/>
      <c r="AT183" s="151" t="s">
        <v>130</v>
      </c>
      <c r="AU183" s="151" t="s">
        <v>83</v>
      </c>
      <c r="AV183" s="13" t="s">
        <v>83</v>
      </c>
      <c r="AW183" s="13" t="s">
        <v>30</v>
      </c>
      <c r="AX183" s="13" t="s">
        <v>81</v>
      </c>
      <c r="AY183" s="151" t="s">
        <v>122</v>
      </c>
    </row>
    <row r="184" spans="2:65" s="1" customFormat="1" ht="16.5" customHeight="1">
      <c r="B184" s="128"/>
      <c r="C184" s="129" t="s">
        <v>231</v>
      </c>
      <c r="D184" s="129" t="s">
        <v>124</v>
      </c>
      <c r="E184" s="130" t="s">
        <v>232</v>
      </c>
      <c r="F184" s="131" t="s">
        <v>233</v>
      </c>
      <c r="G184" s="132" t="s">
        <v>127</v>
      </c>
      <c r="H184" s="133">
        <v>510</v>
      </c>
      <c r="I184" s="134"/>
      <c r="J184" s="135">
        <f>ROUND(I184*H184,2)</f>
        <v>0</v>
      </c>
      <c r="K184" s="136"/>
      <c r="L184" s="31"/>
      <c r="M184" s="137" t="s">
        <v>1</v>
      </c>
      <c r="N184" s="138" t="s">
        <v>38</v>
      </c>
      <c r="P184" s="139">
        <f>O184*H184</f>
        <v>0</v>
      </c>
      <c r="Q184" s="139">
        <v>0.13188</v>
      </c>
      <c r="R184" s="139">
        <f>Q184*H184</f>
        <v>67.258799999999994</v>
      </c>
      <c r="S184" s="139">
        <v>0</v>
      </c>
      <c r="T184" s="140">
        <f>S184*H184</f>
        <v>0</v>
      </c>
      <c r="AR184" s="141" t="s">
        <v>128</v>
      </c>
      <c r="AT184" s="141" t="s">
        <v>124</v>
      </c>
      <c r="AU184" s="141" t="s">
        <v>83</v>
      </c>
      <c r="AY184" s="16" t="s">
        <v>122</v>
      </c>
      <c r="BE184" s="142">
        <f>IF(N184="základní",J184,0)</f>
        <v>0</v>
      </c>
      <c r="BF184" s="142">
        <f>IF(N184="snížená",J184,0)</f>
        <v>0</v>
      </c>
      <c r="BG184" s="142">
        <f>IF(N184="zákl. přenesená",J184,0)</f>
        <v>0</v>
      </c>
      <c r="BH184" s="142">
        <f>IF(N184="sníž. přenesená",J184,0)</f>
        <v>0</v>
      </c>
      <c r="BI184" s="142">
        <f>IF(N184="nulová",J184,0)</f>
        <v>0</v>
      </c>
      <c r="BJ184" s="16" t="s">
        <v>81</v>
      </c>
      <c r="BK184" s="142">
        <f>ROUND(I184*H184,2)</f>
        <v>0</v>
      </c>
      <c r="BL184" s="16" t="s">
        <v>128</v>
      </c>
      <c r="BM184" s="141" t="s">
        <v>234</v>
      </c>
    </row>
    <row r="185" spans="2:65" s="13" customFormat="1" ht="10.199999999999999">
      <c r="B185" s="150"/>
      <c r="D185" s="144" t="s">
        <v>130</v>
      </c>
      <c r="E185" s="151" t="s">
        <v>1</v>
      </c>
      <c r="F185" s="152" t="s">
        <v>230</v>
      </c>
      <c r="H185" s="153">
        <v>510</v>
      </c>
      <c r="I185" s="154"/>
      <c r="L185" s="150"/>
      <c r="M185" s="155"/>
      <c r="T185" s="156"/>
      <c r="AT185" s="151" t="s">
        <v>130</v>
      </c>
      <c r="AU185" s="151" t="s">
        <v>83</v>
      </c>
      <c r="AV185" s="13" t="s">
        <v>83</v>
      </c>
      <c r="AW185" s="13" t="s">
        <v>30</v>
      </c>
      <c r="AX185" s="13" t="s">
        <v>81</v>
      </c>
      <c r="AY185" s="151" t="s">
        <v>122</v>
      </c>
    </row>
    <row r="186" spans="2:65" s="1" customFormat="1" ht="21.75" customHeight="1">
      <c r="B186" s="128"/>
      <c r="C186" s="129" t="s">
        <v>235</v>
      </c>
      <c r="D186" s="129" t="s">
        <v>124</v>
      </c>
      <c r="E186" s="130" t="s">
        <v>236</v>
      </c>
      <c r="F186" s="131" t="s">
        <v>237</v>
      </c>
      <c r="G186" s="132" t="s">
        <v>127</v>
      </c>
      <c r="H186" s="133">
        <v>510</v>
      </c>
      <c r="I186" s="134"/>
      <c r="J186" s="135">
        <f>ROUND(I186*H186,2)</f>
        <v>0</v>
      </c>
      <c r="K186" s="136"/>
      <c r="L186" s="31"/>
      <c r="M186" s="137" t="s">
        <v>1</v>
      </c>
      <c r="N186" s="138" t="s">
        <v>38</v>
      </c>
      <c r="P186" s="139">
        <f>O186*H186</f>
        <v>0</v>
      </c>
      <c r="Q186" s="139">
        <v>7.1000000000000002E-4</v>
      </c>
      <c r="R186" s="139">
        <f>Q186*H186</f>
        <v>0.36210000000000003</v>
      </c>
      <c r="S186" s="139">
        <v>0</v>
      </c>
      <c r="T186" s="140">
        <f>S186*H186</f>
        <v>0</v>
      </c>
      <c r="AR186" s="141" t="s">
        <v>128</v>
      </c>
      <c r="AT186" s="141" t="s">
        <v>124</v>
      </c>
      <c r="AU186" s="141" t="s">
        <v>83</v>
      </c>
      <c r="AY186" s="16" t="s">
        <v>122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6" t="s">
        <v>81</v>
      </c>
      <c r="BK186" s="142">
        <f>ROUND(I186*H186,2)</f>
        <v>0</v>
      </c>
      <c r="BL186" s="16" t="s">
        <v>128</v>
      </c>
      <c r="BM186" s="141" t="s">
        <v>238</v>
      </c>
    </row>
    <row r="187" spans="2:65" s="13" customFormat="1" ht="10.199999999999999">
      <c r="B187" s="150"/>
      <c r="D187" s="144" t="s">
        <v>130</v>
      </c>
      <c r="E187" s="151" t="s">
        <v>1</v>
      </c>
      <c r="F187" s="152" t="s">
        <v>230</v>
      </c>
      <c r="H187" s="153">
        <v>510</v>
      </c>
      <c r="I187" s="154"/>
      <c r="L187" s="150"/>
      <c r="M187" s="155"/>
      <c r="T187" s="156"/>
      <c r="AT187" s="151" t="s">
        <v>130</v>
      </c>
      <c r="AU187" s="151" t="s">
        <v>83</v>
      </c>
      <c r="AV187" s="13" t="s">
        <v>83</v>
      </c>
      <c r="AW187" s="13" t="s">
        <v>30</v>
      </c>
      <c r="AX187" s="13" t="s">
        <v>81</v>
      </c>
      <c r="AY187" s="151" t="s">
        <v>122</v>
      </c>
    </row>
    <row r="188" spans="2:65" s="1" customFormat="1" ht="16.5" customHeight="1">
      <c r="B188" s="128"/>
      <c r="C188" s="129" t="s">
        <v>7</v>
      </c>
      <c r="D188" s="129" t="s">
        <v>124</v>
      </c>
      <c r="E188" s="130" t="s">
        <v>239</v>
      </c>
      <c r="F188" s="131" t="s">
        <v>240</v>
      </c>
      <c r="G188" s="132" t="s">
        <v>127</v>
      </c>
      <c r="H188" s="133">
        <v>510</v>
      </c>
      <c r="I188" s="134"/>
      <c r="J188" s="135">
        <f>ROUND(I188*H188,2)</f>
        <v>0</v>
      </c>
      <c r="K188" s="136"/>
      <c r="L188" s="31"/>
      <c r="M188" s="137" t="s">
        <v>1</v>
      </c>
      <c r="N188" s="138" t="s">
        <v>38</v>
      </c>
      <c r="P188" s="139">
        <f>O188*H188</f>
        <v>0</v>
      </c>
      <c r="Q188" s="139">
        <v>0.12966</v>
      </c>
      <c r="R188" s="139">
        <f>Q188*H188</f>
        <v>66.126599999999996</v>
      </c>
      <c r="S188" s="139">
        <v>0</v>
      </c>
      <c r="T188" s="140">
        <f>S188*H188</f>
        <v>0</v>
      </c>
      <c r="AR188" s="141" t="s">
        <v>128</v>
      </c>
      <c r="AT188" s="141" t="s">
        <v>124</v>
      </c>
      <c r="AU188" s="141" t="s">
        <v>83</v>
      </c>
      <c r="AY188" s="16" t="s">
        <v>122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6" t="s">
        <v>81</v>
      </c>
      <c r="BK188" s="142">
        <f>ROUND(I188*H188,2)</f>
        <v>0</v>
      </c>
      <c r="BL188" s="16" t="s">
        <v>128</v>
      </c>
      <c r="BM188" s="141" t="s">
        <v>241</v>
      </c>
    </row>
    <row r="189" spans="2:65" s="13" customFormat="1" ht="10.199999999999999">
      <c r="B189" s="150"/>
      <c r="D189" s="144" t="s">
        <v>130</v>
      </c>
      <c r="E189" s="151" t="s">
        <v>1</v>
      </c>
      <c r="F189" s="152" t="s">
        <v>230</v>
      </c>
      <c r="H189" s="153">
        <v>510</v>
      </c>
      <c r="I189" s="154"/>
      <c r="L189" s="150"/>
      <c r="M189" s="155"/>
      <c r="T189" s="156"/>
      <c r="AT189" s="151" t="s">
        <v>130</v>
      </c>
      <c r="AU189" s="151" t="s">
        <v>83</v>
      </c>
      <c r="AV189" s="13" t="s">
        <v>83</v>
      </c>
      <c r="AW189" s="13" t="s">
        <v>30</v>
      </c>
      <c r="AX189" s="13" t="s">
        <v>81</v>
      </c>
      <c r="AY189" s="151" t="s">
        <v>122</v>
      </c>
    </row>
    <row r="190" spans="2:65" s="1" customFormat="1" ht="24.15" customHeight="1">
      <c r="B190" s="128"/>
      <c r="C190" s="129" t="s">
        <v>242</v>
      </c>
      <c r="D190" s="129" t="s">
        <v>124</v>
      </c>
      <c r="E190" s="130" t="s">
        <v>243</v>
      </c>
      <c r="F190" s="131" t="s">
        <v>244</v>
      </c>
      <c r="G190" s="132" t="s">
        <v>127</v>
      </c>
      <c r="H190" s="133">
        <v>510</v>
      </c>
      <c r="I190" s="134"/>
      <c r="J190" s="135">
        <f>ROUND(I190*H190,2)</f>
        <v>0</v>
      </c>
      <c r="K190" s="136"/>
      <c r="L190" s="31"/>
      <c r="M190" s="137" t="s">
        <v>1</v>
      </c>
      <c r="N190" s="138" t="s">
        <v>38</v>
      </c>
      <c r="P190" s="139">
        <f>O190*H190</f>
        <v>0</v>
      </c>
      <c r="Q190" s="139">
        <v>6.5199999999999998E-3</v>
      </c>
      <c r="R190" s="139">
        <f>Q190*H190</f>
        <v>3.3251999999999997</v>
      </c>
      <c r="S190" s="139">
        <v>0</v>
      </c>
      <c r="T190" s="140">
        <f>S190*H190</f>
        <v>0</v>
      </c>
      <c r="AR190" s="141" t="s">
        <v>128</v>
      </c>
      <c r="AT190" s="141" t="s">
        <v>124</v>
      </c>
      <c r="AU190" s="141" t="s">
        <v>83</v>
      </c>
      <c r="AY190" s="16" t="s">
        <v>122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6" t="s">
        <v>81</v>
      </c>
      <c r="BK190" s="142">
        <f>ROUND(I190*H190,2)</f>
        <v>0</v>
      </c>
      <c r="BL190" s="16" t="s">
        <v>128</v>
      </c>
      <c r="BM190" s="141" t="s">
        <v>245</v>
      </c>
    </row>
    <row r="191" spans="2:65" s="13" customFormat="1" ht="10.199999999999999">
      <c r="B191" s="150"/>
      <c r="D191" s="144" t="s">
        <v>130</v>
      </c>
      <c r="E191" s="151" t="s">
        <v>1</v>
      </c>
      <c r="F191" s="152" t="s">
        <v>230</v>
      </c>
      <c r="H191" s="153">
        <v>510</v>
      </c>
      <c r="I191" s="154"/>
      <c r="L191" s="150"/>
      <c r="M191" s="155"/>
      <c r="T191" s="156"/>
      <c r="AT191" s="151" t="s">
        <v>130</v>
      </c>
      <c r="AU191" s="151" t="s">
        <v>83</v>
      </c>
      <c r="AV191" s="13" t="s">
        <v>83</v>
      </c>
      <c r="AW191" s="13" t="s">
        <v>30</v>
      </c>
      <c r="AX191" s="13" t="s">
        <v>81</v>
      </c>
      <c r="AY191" s="151" t="s">
        <v>122</v>
      </c>
    </row>
    <row r="192" spans="2:65" s="1" customFormat="1" ht="21.75" customHeight="1">
      <c r="B192" s="128"/>
      <c r="C192" s="129" t="s">
        <v>246</v>
      </c>
      <c r="D192" s="129" t="s">
        <v>124</v>
      </c>
      <c r="E192" s="130" t="s">
        <v>247</v>
      </c>
      <c r="F192" s="131" t="s">
        <v>248</v>
      </c>
      <c r="G192" s="132" t="s">
        <v>127</v>
      </c>
      <c r="H192" s="133">
        <v>510</v>
      </c>
      <c r="I192" s="134"/>
      <c r="J192" s="135">
        <f>ROUND(I192*H192,2)</f>
        <v>0</v>
      </c>
      <c r="K192" s="136"/>
      <c r="L192" s="31"/>
      <c r="M192" s="137" t="s">
        <v>1</v>
      </c>
      <c r="N192" s="138" t="s">
        <v>38</v>
      </c>
      <c r="P192" s="139">
        <f>O192*H192</f>
        <v>0</v>
      </c>
      <c r="Q192" s="139">
        <v>0.115</v>
      </c>
      <c r="R192" s="139">
        <f>Q192*H192</f>
        <v>58.650000000000006</v>
      </c>
      <c r="S192" s="139">
        <v>0</v>
      </c>
      <c r="T192" s="140">
        <f>S192*H192</f>
        <v>0</v>
      </c>
      <c r="AR192" s="141" t="s">
        <v>128</v>
      </c>
      <c r="AT192" s="141" t="s">
        <v>124</v>
      </c>
      <c r="AU192" s="141" t="s">
        <v>83</v>
      </c>
      <c r="AY192" s="16" t="s">
        <v>122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6" t="s">
        <v>81</v>
      </c>
      <c r="BK192" s="142">
        <f>ROUND(I192*H192,2)</f>
        <v>0</v>
      </c>
      <c r="BL192" s="16" t="s">
        <v>128</v>
      </c>
      <c r="BM192" s="141" t="s">
        <v>249</v>
      </c>
    </row>
    <row r="193" spans="2:65" s="13" customFormat="1" ht="10.199999999999999">
      <c r="B193" s="150"/>
      <c r="D193" s="144" t="s">
        <v>130</v>
      </c>
      <c r="E193" s="151" t="s">
        <v>1</v>
      </c>
      <c r="F193" s="152" t="s">
        <v>230</v>
      </c>
      <c r="H193" s="153">
        <v>510</v>
      </c>
      <c r="I193" s="154"/>
      <c r="L193" s="150"/>
      <c r="M193" s="155"/>
      <c r="T193" s="156"/>
      <c r="AT193" s="151" t="s">
        <v>130</v>
      </c>
      <c r="AU193" s="151" t="s">
        <v>83</v>
      </c>
      <c r="AV193" s="13" t="s">
        <v>83</v>
      </c>
      <c r="AW193" s="13" t="s">
        <v>30</v>
      </c>
      <c r="AX193" s="13" t="s">
        <v>81</v>
      </c>
      <c r="AY193" s="151" t="s">
        <v>122</v>
      </c>
    </row>
    <row r="194" spans="2:65" s="1" customFormat="1" ht="24.15" customHeight="1">
      <c r="B194" s="128"/>
      <c r="C194" s="129" t="s">
        <v>250</v>
      </c>
      <c r="D194" s="129" t="s">
        <v>124</v>
      </c>
      <c r="E194" s="130" t="s">
        <v>251</v>
      </c>
      <c r="F194" s="131" t="s">
        <v>252</v>
      </c>
      <c r="G194" s="132" t="s">
        <v>127</v>
      </c>
      <c r="H194" s="133">
        <v>510</v>
      </c>
      <c r="I194" s="134"/>
      <c r="J194" s="135">
        <f>ROUND(I194*H194,2)</f>
        <v>0</v>
      </c>
      <c r="K194" s="136"/>
      <c r="L194" s="31"/>
      <c r="M194" s="137" t="s">
        <v>1</v>
      </c>
      <c r="N194" s="138" t="s">
        <v>38</v>
      </c>
      <c r="P194" s="139">
        <f>O194*H194</f>
        <v>0</v>
      </c>
      <c r="Q194" s="139">
        <v>0.19800000000000001</v>
      </c>
      <c r="R194" s="139">
        <f>Q194*H194</f>
        <v>100.98</v>
      </c>
      <c r="S194" s="139">
        <v>0</v>
      </c>
      <c r="T194" s="140">
        <f>S194*H194</f>
        <v>0</v>
      </c>
      <c r="AR194" s="141" t="s">
        <v>128</v>
      </c>
      <c r="AT194" s="141" t="s">
        <v>124</v>
      </c>
      <c r="AU194" s="141" t="s">
        <v>83</v>
      </c>
      <c r="AY194" s="16" t="s">
        <v>122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6" t="s">
        <v>81</v>
      </c>
      <c r="BK194" s="142">
        <f>ROUND(I194*H194,2)</f>
        <v>0</v>
      </c>
      <c r="BL194" s="16" t="s">
        <v>128</v>
      </c>
      <c r="BM194" s="141" t="s">
        <v>253</v>
      </c>
    </row>
    <row r="195" spans="2:65" s="13" customFormat="1" ht="10.199999999999999">
      <c r="B195" s="150"/>
      <c r="D195" s="144" t="s">
        <v>130</v>
      </c>
      <c r="E195" s="151" t="s">
        <v>1</v>
      </c>
      <c r="F195" s="152" t="s">
        <v>230</v>
      </c>
      <c r="H195" s="153">
        <v>510</v>
      </c>
      <c r="I195" s="154"/>
      <c r="L195" s="150"/>
      <c r="M195" s="155"/>
      <c r="T195" s="156"/>
      <c r="AT195" s="151" t="s">
        <v>130</v>
      </c>
      <c r="AU195" s="151" t="s">
        <v>83</v>
      </c>
      <c r="AV195" s="13" t="s">
        <v>83</v>
      </c>
      <c r="AW195" s="13" t="s">
        <v>30</v>
      </c>
      <c r="AX195" s="13" t="s">
        <v>81</v>
      </c>
      <c r="AY195" s="151" t="s">
        <v>122</v>
      </c>
    </row>
    <row r="196" spans="2:65" s="1" customFormat="1" ht="24.15" customHeight="1">
      <c r="B196" s="128"/>
      <c r="C196" s="129" t="s">
        <v>254</v>
      </c>
      <c r="D196" s="129" t="s">
        <v>124</v>
      </c>
      <c r="E196" s="130" t="s">
        <v>255</v>
      </c>
      <c r="F196" s="131" t="s">
        <v>256</v>
      </c>
      <c r="G196" s="132" t="s">
        <v>127</v>
      </c>
      <c r="H196" s="133">
        <v>510</v>
      </c>
      <c r="I196" s="134"/>
      <c r="J196" s="135">
        <f>ROUND(I196*H196,2)</f>
        <v>0</v>
      </c>
      <c r="K196" s="136"/>
      <c r="L196" s="31"/>
      <c r="M196" s="137" t="s">
        <v>1</v>
      </c>
      <c r="N196" s="138" t="s">
        <v>38</v>
      </c>
      <c r="P196" s="139">
        <f>O196*H196</f>
        <v>0</v>
      </c>
      <c r="Q196" s="139">
        <v>0.38700000000000001</v>
      </c>
      <c r="R196" s="139">
        <f>Q196*H196</f>
        <v>197.37</v>
      </c>
      <c r="S196" s="139">
        <v>0</v>
      </c>
      <c r="T196" s="140">
        <f>S196*H196</f>
        <v>0</v>
      </c>
      <c r="AR196" s="141" t="s">
        <v>128</v>
      </c>
      <c r="AT196" s="141" t="s">
        <v>124</v>
      </c>
      <c r="AU196" s="141" t="s">
        <v>83</v>
      </c>
      <c r="AY196" s="16" t="s">
        <v>122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6" t="s">
        <v>81</v>
      </c>
      <c r="BK196" s="142">
        <f>ROUND(I196*H196,2)</f>
        <v>0</v>
      </c>
      <c r="BL196" s="16" t="s">
        <v>128</v>
      </c>
      <c r="BM196" s="141" t="s">
        <v>257</v>
      </c>
    </row>
    <row r="197" spans="2:65" s="13" customFormat="1" ht="10.199999999999999">
      <c r="B197" s="150"/>
      <c r="D197" s="144" t="s">
        <v>130</v>
      </c>
      <c r="E197" s="151" t="s">
        <v>1</v>
      </c>
      <c r="F197" s="152" t="s">
        <v>230</v>
      </c>
      <c r="H197" s="153">
        <v>510</v>
      </c>
      <c r="I197" s="154"/>
      <c r="L197" s="150"/>
      <c r="M197" s="155"/>
      <c r="T197" s="156"/>
      <c r="AT197" s="151" t="s">
        <v>130</v>
      </c>
      <c r="AU197" s="151" t="s">
        <v>83</v>
      </c>
      <c r="AV197" s="13" t="s">
        <v>83</v>
      </c>
      <c r="AW197" s="13" t="s">
        <v>30</v>
      </c>
      <c r="AX197" s="13" t="s">
        <v>81</v>
      </c>
      <c r="AY197" s="151" t="s">
        <v>122</v>
      </c>
    </row>
    <row r="198" spans="2:65" s="1" customFormat="1" ht="24.15" customHeight="1">
      <c r="B198" s="128"/>
      <c r="C198" s="129" t="s">
        <v>258</v>
      </c>
      <c r="D198" s="129" t="s">
        <v>124</v>
      </c>
      <c r="E198" s="130" t="s">
        <v>259</v>
      </c>
      <c r="F198" s="131" t="s">
        <v>260</v>
      </c>
      <c r="G198" s="132" t="s">
        <v>142</v>
      </c>
      <c r="H198" s="133">
        <v>410.8</v>
      </c>
      <c r="I198" s="134"/>
      <c r="J198" s="135">
        <f>ROUND(I198*H198,2)</f>
        <v>0</v>
      </c>
      <c r="K198" s="136"/>
      <c r="L198" s="31"/>
      <c r="M198" s="137" t="s">
        <v>1</v>
      </c>
      <c r="N198" s="138" t="s">
        <v>38</v>
      </c>
      <c r="P198" s="139">
        <f>O198*H198</f>
        <v>0</v>
      </c>
      <c r="Q198" s="139">
        <v>3.1E-4</v>
      </c>
      <c r="R198" s="139">
        <f>Q198*H198</f>
        <v>0.12734800000000002</v>
      </c>
      <c r="S198" s="139">
        <v>0</v>
      </c>
      <c r="T198" s="140">
        <f>S198*H198</f>
        <v>0</v>
      </c>
      <c r="AR198" s="141" t="s">
        <v>128</v>
      </c>
      <c r="AT198" s="141" t="s">
        <v>124</v>
      </c>
      <c r="AU198" s="141" t="s">
        <v>83</v>
      </c>
      <c r="AY198" s="16" t="s">
        <v>122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6" t="s">
        <v>81</v>
      </c>
      <c r="BK198" s="142">
        <f>ROUND(I198*H198,2)</f>
        <v>0</v>
      </c>
      <c r="BL198" s="16" t="s">
        <v>128</v>
      </c>
      <c r="BM198" s="141" t="s">
        <v>261</v>
      </c>
    </row>
    <row r="199" spans="2:65" s="13" customFormat="1" ht="10.199999999999999">
      <c r="B199" s="150"/>
      <c r="D199" s="144" t="s">
        <v>130</v>
      </c>
      <c r="E199" s="151" t="s">
        <v>1</v>
      </c>
      <c r="F199" s="152" t="s">
        <v>262</v>
      </c>
      <c r="H199" s="153">
        <v>139.19999999999999</v>
      </c>
      <c r="I199" s="154"/>
      <c r="L199" s="150"/>
      <c r="M199" s="155"/>
      <c r="T199" s="156"/>
      <c r="AT199" s="151" t="s">
        <v>130</v>
      </c>
      <c r="AU199" s="151" t="s">
        <v>83</v>
      </c>
      <c r="AV199" s="13" t="s">
        <v>83</v>
      </c>
      <c r="AW199" s="13" t="s">
        <v>30</v>
      </c>
      <c r="AX199" s="13" t="s">
        <v>73</v>
      </c>
      <c r="AY199" s="151" t="s">
        <v>122</v>
      </c>
    </row>
    <row r="200" spans="2:65" s="13" customFormat="1" ht="10.199999999999999">
      <c r="B200" s="150"/>
      <c r="D200" s="144" t="s">
        <v>130</v>
      </c>
      <c r="E200" s="151" t="s">
        <v>1</v>
      </c>
      <c r="F200" s="152" t="s">
        <v>263</v>
      </c>
      <c r="H200" s="153">
        <v>271.60000000000002</v>
      </c>
      <c r="I200" s="154"/>
      <c r="L200" s="150"/>
      <c r="M200" s="155"/>
      <c r="T200" s="156"/>
      <c r="AT200" s="151" t="s">
        <v>130</v>
      </c>
      <c r="AU200" s="151" t="s">
        <v>83</v>
      </c>
      <c r="AV200" s="13" t="s">
        <v>83</v>
      </c>
      <c r="AW200" s="13" t="s">
        <v>30</v>
      </c>
      <c r="AX200" s="13" t="s">
        <v>73</v>
      </c>
      <c r="AY200" s="151" t="s">
        <v>122</v>
      </c>
    </row>
    <row r="201" spans="2:65" s="14" customFormat="1" ht="10.199999999999999">
      <c r="B201" s="157"/>
      <c r="D201" s="144" t="s">
        <v>130</v>
      </c>
      <c r="E201" s="158" t="s">
        <v>1</v>
      </c>
      <c r="F201" s="159" t="s">
        <v>159</v>
      </c>
      <c r="H201" s="160">
        <v>410.8</v>
      </c>
      <c r="I201" s="161"/>
      <c r="L201" s="157"/>
      <c r="M201" s="162"/>
      <c r="T201" s="163"/>
      <c r="AT201" s="158" t="s">
        <v>130</v>
      </c>
      <c r="AU201" s="158" t="s">
        <v>83</v>
      </c>
      <c r="AV201" s="14" t="s">
        <v>128</v>
      </c>
      <c r="AW201" s="14" t="s">
        <v>30</v>
      </c>
      <c r="AX201" s="14" t="s">
        <v>81</v>
      </c>
      <c r="AY201" s="158" t="s">
        <v>122</v>
      </c>
    </row>
    <row r="202" spans="2:65" s="11" customFormat="1" ht="22.8" customHeight="1">
      <c r="B202" s="116"/>
      <c r="D202" s="117" t="s">
        <v>72</v>
      </c>
      <c r="E202" s="126" t="s">
        <v>178</v>
      </c>
      <c r="F202" s="126" t="s">
        <v>264</v>
      </c>
      <c r="I202" s="119"/>
      <c r="J202" s="127">
        <f>BK202</f>
        <v>0</v>
      </c>
      <c r="L202" s="116"/>
      <c r="M202" s="121"/>
      <c r="P202" s="122">
        <f>SUM(P203:P208)</f>
        <v>0</v>
      </c>
      <c r="R202" s="122">
        <f>SUM(R203:R208)</f>
        <v>16.488019999999999</v>
      </c>
      <c r="T202" s="123">
        <f>SUM(T203:T208)</f>
        <v>0</v>
      </c>
      <c r="AR202" s="117" t="s">
        <v>81</v>
      </c>
      <c r="AT202" s="124" t="s">
        <v>72</v>
      </c>
      <c r="AU202" s="124" t="s">
        <v>81</v>
      </c>
      <c r="AY202" s="117" t="s">
        <v>122</v>
      </c>
      <c r="BK202" s="125">
        <f>SUM(BK203:BK208)</f>
        <v>0</v>
      </c>
    </row>
    <row r="203" spans="2:65" s="1" customFormat="1" ht="33" customHeight="1">
      <c r="B203" s="128"/>
      <c r="C203" s="129" t="s">
        <v>265</v>
      </c>
      <c r="D203" s="129" t="s">
        <v>124</v>
      </c>
      <c r="E203" s="130" t="s">
        <v>266</v>
      </c>
      <c r="F203" s="131" t="s">
        <v>267</v>
      </c>
      <c r="G203" s="132" t="s">
        <v>142</v>
      </c>
      <c r="H203" s="133">
        <v>94</v>
      </c>
      <c r="I203" s="134"/>
      <c r="J203" s="135">
        <f>ROUND(I203*H203,2)</f>
        <v>0</v>
      </c>
      <c r="K203" s="136"/>
      <c r="L203" s="31"/>
      <c r="M203" s="137" t="s">
        <v>1</v>
      </c>
      <c r="N203" s="138" t="s">
        <v>38</v>
      </c>
      <c r="P203" s="139">
        <f>O203*H203</f>
        <v>0</v>
      </c>
      <c r="Q203" s="139">
        <v>0.1295</v>
      </c>
      <c r="R203" s="139">
        <f>Q203*H203</f>
        <v>12.173</v>
      </c>
      <c r="S203" s="139">
        <v>0</v>
      </c>
      <c r="T203" s="140">
        <f>S203*H203</f>
        <v>0</v>
      </c>
      <c r="AR203" s="141" t="s">
        <v>128</v>
      </c>
      <c r="AT203" s="141" t="s">
        <v>124</v>
      </c>
      <c r="AU203" s="141" t="s">
        <v>83</v>
      </c>
      <c r="AY203" s="16" t="s">
        <v>122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6" t="s">
        <v>81</v>
      </c>
      <c r="BK203" s="142">
        <f>ROUND(I203*H203,2)</f>
        <v>0</v>
      </c>
      <c r="BL203" s="16" t="s">
        <v>128</v>
      </c>
      <c r="BM203" s="141" t="s">
        <v>268</v>
      </c>
    </row>
    <row r="204" spans="2:65" s="13" customFormat="1" ht="10.199999999999999">
      <c r="B204" s="150"/>
      <c r="D204" s="144" t="s">
        <v>130</v>
      </c>
      <c r="E204" s="151" t="s">
        <v>1</v>
      </c>
      <c r="F204" s="152" t="s">
        <v>269</v>
      </c>
      <c r="H204" s="153">
        <v>94</v>
      </c>
      <c r="I204" s="154"/>
      <c r="L204" s="150"/>
      <c r="M204" s="155"/>
      <c r="T204" s="156"/>
      <c r="AT204" s="151" t="s">
        <v>130</v>
      </c>
      <c r="AU204" s="151" t="s">
        <v>83</v>
      </c>
      <c r="AV204" s="13" t="s">
        <v>83</v>
      </c>
      <c r="AW204" s="13" t="s">
        <v>30</v>
      </c>
      <c r="AX204" s="13" t="s">
        <v>81</v>
      </c>
      <c r="AY204" s="151" t="s">
        <v>122</v>
      </c>
    </row>
    <row r="205" spans="2:65" s="1" customFormat="1" ht="16.5" customHeight="1">
      <c r="B205" s="128"/>
      <c r="C205" s="164" t="s">
        <v>270</v>
      </c>
      <c r="D205" s="164" t="s">
        <v>201</v>
      </c>
      <c r="E205" s="165" t="s">
        <v>271</v>
      </c>
      <c r="F205" s="166" t="s">
        <v>272</v>
      </c>
      <c r="G205" s="167" t="s">
        <v>142</v>
      </c>
      <c r="H205" s="168">
        <v>95.88</v>
      </c>
      <c r="I205" s="169"/>
      <c r="J205" s="170">
        <f>ROUND(I205*H205,2)</f>
        <v>0</v>
      </c>
      <c r="K205" s="171"/>
      <c r="L205" s="172"/>
      <c r="M205" s="173" t="s">
        <v>1</v>
      </c>
      <c r="N205" s="174" t="s">
        <v>38</v>
      </c>
      <c r="P205" s="139">
        <f>O205*H205</f>
        <v>0</v>
      </c>
      <c r="Q205" s="139">
        <v>4.4999999999999998E-2</v>
      </c>
      <c r="R205" s="139">
        <f>Q205*H205</f>
        <v>4.3145999999999995</v>
      </c>
      <c r="S205" s="139">
        <v>0</v>
      </c>
      <c r="T205" s="140">
        <f>S205*H205</f>
        <v>0</v>
      </c>
      <c r="AR205" s="141" t="s">
        <v>172</v>
      </c>
      <c r="AT205" s="141" t="s">
        <v>201</v>
      </c>
      <c r="AU205" s="141" t="s">
        <v>83</v>
      </c>
      <c r="AY205" s="16" t="s">
        <v>122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16" t="s">
        <v>81</v>
      </c>
      <c r="BK205" s="142">
        <f>ROUND(I205*H205,2)</f>
        <v>0</v>
      </c>
      <c r="BL205" s="16" t="s">
        <v>128</v>
      </c>
      <c r="BM205" s="141" t="s">
        <v>273</v>
      </c>
    </row>
    <row r="206" spans="2:65" s="13" customFormat="1" ht="10.199999999999999">
      <c r="B206" s="150"/>
      <c r="D206" s="144" t="s">
        <v>130</v>
      </c>
      <c r="F206" s="152" t="s">
        <v>274</v>
      </c>
      <c r="H206" s="153">
        <v>95.88</v>
      </c>
      <c r="I206" s="154"/>
      <c r="L206" s="150"/>
      <c r="M206" s="155"/>
      <c r="T206" s="156"/>
      <c r="AT206" s="151" t="s">
        <v>130</v>
      </c>
      <c r="AU206" s="151" t="s">
        <v>83</v>
      </c>
      <c r="AV206" s="13" t="s">
        <v>83</v>
      </c>
      <c r="AW206" s="13" t="s">
        <v>3</v>
      </c>
      <c r="AX206" s="13" t="s">
        <v>81</v>
      </c>
      <c r="AY206" s="151" t="s">
        <v>122</v>
      </c>
    </row>
    <row r="207" spans="2:65" s="1" customFormat="1" ht="16.5" customHeight="1">
      <c r="B207" s="128"/>
      <c r="C207" s="129" t="s">
        <v>275</v>
      </c>
      <c r="D207" s="129" t="s">
        <v>124</v>
      </c>
      <c r="E207" s="130" t="s">
        <v>276</v>
      </c>
      <c r="F207" s="131" t="s">
        <v>277</v>
      </c>
      <c r="G207" s="132" t="s">
        <v>197</v>
      </c>
      <c r="H207" s="133">
        <v>2</v>
      </c>
      <c r="I207" s="134"/>
      <c r="J207" s="135">
        <f>ROUND(I207*H207,2)</f>
        <v>0</v>
      </c>
      <c r="K207" s="136"/>
      <c r="L207" s="31"/>
      <c r="M207" s="137" t="s">
        <v>1</v>
      </c>
      <c r="N207" s="138" t="s">
        <v>38</v>
      </c>
      <c r="P207" s="139">
        <f>O207*H207</f>
        <v>0</v>
      </c>
      <c r="Q207" s="139">
        <v>0</v>
      </c>
      <c r="R207" s="139">
        <f>Q207*H207</f>
        <v>0</v>
      </c>
      <c r="S207" s="139">
        <v>0</v>
      </c>
      <c r="T207" s="140">
        <f>S207*H207</f>
        <v>0</v>
      </c>
      <c r="AR207" s="141" t="s">
        <v>128</v>
      </c>
      <c r="AT207" s="141" t="s">
        <v>124</v>
      </c>
      <c r="AU207" s="141" t="s">
        <v>83</v>
      </c>
      <c r="AY207" s="16" t="s">
        <v>122</v>
      </c>
      <c r="BE207" s="142">
        <f>IF(N207="základní",J207,0)</f>
        <v>0</v>
      </c>
      <c r="BF207" s="142">
        <f>IF(N207="snížená",J207,0)</f>
        <v>0</v>
      </c>
      <c r="BG207" s="142">
        <f>IF(N207="zákl. přenesená",J207,0)</f>
        <v>0</v>
      </c>
      <c r="BH207" s="142">
        <f>IF(N207="sníž. přenesená",J207,0)</f>
        <v>0</v>
      </c>
      <c r="BI207" s="142">
        <f>IF(N207="nulová",J207,0)</f>
        <v>0</v>
      </c>
      <c r="BJ207" s="16" t="s">
        <v>81</v>
      </c>
      <c r="BK207" s="142">
        <f>ROUND(I207*H207,2)</f>
        <v>0</v>
      </c>
      <c r="BL207" s="16" t="s">
        <v>128</v>
      </c>
      <c r="BM207" s="141" t="s">
        <v>278</v>
      </c>
    </row>
    <row r="208" spans="2:65" s="1" customFormat="1" ht="16.5" customHeight="1">
      <c r="B208" s="128"/>
      <c r="C208" s="164" t="s">
        <v>279</v>
      </c>
      <c r="D208" s="164" t="s">
        <v>201</v>
      </c>
      <c r="E208" s="165" t="s">
        <v>280</v>
      </c>
      <c r="F208" s="166" t="s">
        <v>281</v>
      </c>
      <c r="G208" s="167" t="s">
        <v>197</v>
      </c>
      <c r="H208" s="168">
        <v>2</v>
      </c>
      <c r="I208" s="169"/>
      <c r="J208" s="170">
        <f>ROUND(I208*H208,2)</f>
        <v>0</v>
      </c>
      <c r="K208" s="171"/>
      <c r="L208" s="172"/>
      <c r="M208" s="173" t="s">
        <v>1</v>
      </c>
      <c r="N208" s="174" t="s">
        <v>38</v>
      </c>
      <c r="P208" s="139">
        <f>O208*H208</f>
        <v>0</v>
      </c>
      <c r="Q208" s="139">
        <v>2.1000000000000001E-4</v>
      </c>
      <c r="R208" s="139">
        <f>Q208*H208</f>
        <v>4.2000000000000002E-4</v>
      </c>
      <c r="S208" s="139">
        <v>0</v>
      </c>
      <c r="T208" s="140">
        <f>S208*H208</f>
        <v>0</v>
      </c>
      <c r="AR208" s="141" t="s">
        <v>172</v>
      </c>
      <c r="AT208" s="141" t="s">
        <v>201</v>
      </c>
      <c r="AU208" s="141" t="s">
        <v>83</v>
      </c>
      <c r="AY208" s="16" t="s">
        <v>122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6" t="s">
        <v>81</v>
      </c>
      <c r="BK208" s="142">
        <f>ROUND(I208*H208,2)</f>
        <v>0</v>
      </c>
      <c r="BL208" s="16" t="s">
        <v>128</v>
      </c>
      <c r="BM208" s="141" t="s">
        <v>282</v>
      </c>
    </row>
    <row r="209" spans="2:65" s="11" customFormat="1" ht="22.8" customHeight="1">
      <c r="B209" s="116"/>
      <c r="D209" s="117" t="s">
        <v>72</v>
      </c>
      <c r="E209" s="126" t="s">
        <v>283</v>
      </c>
      <c r="F209" s="126" t="s">
        <v>284</v>
      </c>
      <c r="I209" s="119"/>
      <c r="J209" s="127">
        <f>BK209</f>
        <v>0</v>
      </c>
      <c r="L209" s="116"/>
      <c r="M209" s="121"/>
      <c r="P209" s="122">
        <f>P210</f>
        <v>0</v>
      </c>
      <c r="R209" s="122">
        <f>R210</f>
        <v>0</v>
      </c>
      <c r="T209" s="123">
        <f>T210</f>
        <v>0</v>
      </c>
      <c r="AR209" s="117" t="s">
        <v>81</v>
      </c>
      <c r="AT209" s="124" t="s">
        <v>72</v>
      </c>
      <c r="AU209" s="124" t="s">
        <v>81</v>
      </c>
      <c r="AY209" s="117" t="s">
        <v>122</v>
      </c>
      <c r="BK209" s="125">
        <f>BK210</f>
        <v>0</v>
      </c>
    </row>
    <row r="210" spans="2:65" s="1" customFormat="1" ht="16.5" customHeight="1">
      <c r="B210" s="128"/>
      <c r="C210" s="129" t="s">
        <v>285</v>
      </c>
      <c r="D210" s="129" t="s">
        <v>124</v>
      </c>
      <c r="E210" s="130" t="s">
        <v>286</v>
      </c>
      <c r="F210" s="131" t="s">
        <v>287</v>
      </c>
      <c r="G210" s="132" t="s">
        <v>191</v>
      </c>
      <c r="H210" s="133">
        <v>529.26900000000001</v>
      </c>
      <c r="I210" s="134"/>
      <c r="J210" s="135">
        <f>ROUND(I210*H210,2)</f>
        <v>0</v>
      </c>
      <c r="K210" s="136"/>
      <c r="L210" s="31"/>
      <c r="M210" s="137" t="s">
        <v>1</v>
      </c>
      <c r="N210" s="138" t="s">
        <v>38</v>
      </c>
      <c r="P210" s="139">
        <f>O210*H210</f>
        <v>0</v>
      </c>
      <c r="Q210" s="139">
        <v>0</v>
      </c>
      <c r="R210" s="139">
        <f>Q210*H210</f>
        <v>0</v>
      </c>
      <c r="S210" s="139">
        <v>0</v>
      </c>
      <c r="T210" s="140">
        <f>S210*H210</f>
        <v>0</v>
      </c>
      <c r="AR210" s="141" t="s">
        <v>128</v>
      </c>
      <c r="AT210" s="141" t="s">
        <v>124</v>
      </c>
      <c r="AU210" s="141" t="s">
        <v>83</v>
      </c>
      <c r="AY210" s="16" t="s">
        <v>122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16" t="s">
        <v>81</v>
      </c>
      <c r="BK210" s="142">
        <f>ROUND(I210*H210,2)</f>
        <v>0</v>
      </c>
      <c r="BL210" s="16" t="s">
        <v>128</v>
      </c>
      <c r="BM210" s="141" t="s">
        <v>288</v>
      </c>
    </row>
    <row r="211" spans="2:65" s="11" customFormat="1" ht="25.95" customHeight="1">
      <c r="B211" s="116"/>
      <c r="D211" s="117" t="s">
        <v>72</v>
      </c>
      <c r="E211" s="118" t="s">
        <v>289</v>
      </c>
      <c r="F211" s="118" t="s">
        <v>290</v>
      </c>
      <c r="I211" s="119"/>
      <c r="J211" s="120">
        <f>BK211</f>
        <v>0</v>
      </c>
      <c r="L211" s="116"/>
      <c r="M211" s="121"/>
      <c r="P211" s="122">
        <f>P212</f>
        <v>0</v>
      </c>
      <c r="R211" s="122">
        <f>R212</f>
        <v>5.1999999999999998E-2</v>
      </c>
      <c r="T211" s="123">
        <f>T212</f>
        <v>0</v>
      </c>
      <c r="AR211" s="117" t="s">
        <v>83</v>
      </c>
      <c r="AT211" s="124" t="s">
        <v>72</v>
      </c>
      <c r="AU211" s="124" t="s">
        <v>73</v>
      </c>
      <c r="AY211" s="117" t="s">
        <v>122</v>
      </c>
      <c r="BK211" s="125">
        <f>BK212</f>
        <v>0</v>
      </c>
    </row>
    <row r="212" spans="2:65" s="11" customFormat="1" ht="22.8" customHeight="1">
      <c r="B212" s="116"/>
      <c r="D212" s="117" t="s">
        <v>72</v>
      </c>
      <c r="E212" s="126" t="s">
        <v>291</v>
      </c>
      <c r="F212" s="126" t="s">
        <v>292</v>
      </c>
      <c r="I212" s="119"/>
      <c r="J212" s="127">
        <f>BK212</f>
        <v>0</v>
      </c>
      <c r="L212" s="116"/>
      <c r="M212" s="121"/>
      <c r="P212" s="122">
        <f>SUM(P213:P217)</f>
        <v>0</v>
      </c>
      <c r="R212" s="122">
        <f>SUM(R213:R217)</f>
        <v>5.1999999999999998E-2</v>
      </c>
      <c r="T212" s="123">
        <f>SUM(T213:T217)</f>
        <v>0</v>
      </c>
      <c r="AR212" s="117" t="s">
        <v>83</v>
      </c>
      <c r="AT212" s="124" t="s">
        <v>72</v>
      </c>
      <c r="AU212" s="124" t="s">
        <v>81</v>
      </c>
      <c r="AY212" s="117" t="s">
        <v>122</v>
      </c>
      <c r="BK212" s="125">
        <f>SUM(BK213:BK217)</f>
        <v>0</v>
      </c>
    </row>
    <row r="213" spans="2:65" s="1" customFormat="1" ht="16.5" customHeight="1">
      <c r="B213" s="128"/>
      <c r="C213" s="129" t="s">
        <v>293</v>
      </c>
      <c r="D213" s="129" t="s">
        <v>124</v>
      </c>
      <c r="E213" s="130" t="s">
        <v>294</v>
      </c>
      <c r="F213" s="131" t="s">
        <v>295</v>
      </c>
      <c r="G213" s="132" t="s">
        <v>197</v>
      </c>
      <c r="H213" s="133">
        <v>2</v>
      </c>
      <c r="I213" s="134"/>
      <c r="J213" s="135">
        <f>ROUND(I213*H213,2)</f>
        <v>0</v>
      </c>
      <c r="K213" s="136"/>
      <c r="L213" s="31"/>
      <c r="M213" s="137" t="s">
        <v>1</v>
      </c>
      <c r="N213" s="138" t="s">
        <v>38</v>
      </c>
      <c r="P213" s="139">
        <f>O213*H213</f>
        <v>0</v>
      </c>
      <c r="Q213" s="139">
        <v>0</v>
      </c>
      <c r="R213" s="139">
        <f>Q213*H213</f>
        <v>0</v>
      </c>
      <c r="S213" s="139">
        <v>0</v>
      </c>
      <c r="T213" s="140">
        <f>S213*H213</f>
        <v>0</v>
      </c>
      <c r="AR213" s="141" t="s">
        <v>215</v>
      </c>
      <c r="AT213" s="141" t="s">
        <v>124</v>
      </c>
      <c r="AU213" s="141" t="s">
        <v>83</v>
      </c>
      <c r="AY213" s="16" t="s">
        <v>122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6" t="s">
        <v>81</v>
      </c>
      <c r="BK213" s="142">
        <f>ROUND(I213*H213,2)</f>
        <v>0</v>
      </c>
      <c r="BL213" s="16" t="s">
        <v>215</v>
      </c>
      <c r="BM213" s="141" t="s">
        <v>296</v>
      </c>
    </row>
    <row r="214" spans="2:65" s="1" customFormat="1" ht="16.5" customHeight="1">
      <c r="B214" s="128"/>
      <c r="C214" s="164" t="s">
        <v>297</v>
      </c>
      <c r="D214" s="164" t="s">
        <v>201</v>
      </c>
      <c r="E214" s="165" t="s">
        <v>298</v>
      </c>
      <c r="F214" s="166" t="s">
        <v>299</v>
      </c>
      <c r="G214" s="167" t="s">
        <v>197</v>
      </c>
      <c r="H214" s="168">
        <v>2</v>
      </c>
      <c r="I214" s="169"/>
      <c r="J214" s="170">
        <f>ROUND(I214*H214,2)</f>
        <v>0</v>
      </c>
      <c r="K214" s="171"/>
      <c r="L214" s="172"/>
      <c r="M214" s="173" t="s">
        <v>1</v>
      </c>
      <c r="N214" s="174" t="s">
        <v>38</v>
      </c>
      <c r="P214" s="139">
        <f>O214*H214</f>
        <v>0</v>
      </c>
      <c r="Q214" s="139">
        <v>1.0999999999999999E-2</v>
      </c>
      <c r="R214" s="139">
        <f>Q214*H214</f>
        <v>2.1999999999999999E-2</v>
      </c>
      <c r="S214" s="139">
        <v>0</v>
      </c>
      <c r="T214" s="140">
        <f>S214*H214</f>
        <v>0</v>
      </c>
      <c r="AR214" s="141" t="s">
        <v>279</v>
      </c>
      <c r="AT214" s="141" t="s">
        <v>201</v>
      </c>
      <c r="AU214" s="141" t="s">
        <v>83</v>
      </c>
      <c r="AY214" s="16" t="s">
        <v>122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6" t="s">
        <v>81</v>
      </c>
      <c r="BK214" s="142">
        <f>ROUND(I214*H214,2)</f>
        <v>0</v>
      </c>
      <c r="BL214" s="16" t="s">
        <v>215</v>
      </c>
      <c r="BM214" s="141" t="s">
        <v>300</v>
      </c>
    </row>
    <row r="215" spans="2:65" s="1" customFormat="1" ht="16.5" customHeight="1">
      <c r="B215" s="128"/>
      <c r="C215" s="129" t="s">
        <v>301</v>
      </c>
      <c r="D215" s="129" t="s">
        <v>124</v>
      </c>
      <c r="E215" s="130" t="s">
        <v>302</v>
      </c>
      <c r="F215" s="131" t="s">
        <v>303</v>
      </c>
      <c r="G215" s="132" t="s">
        <v>197</v>
      </c>
      <c r="H215" s="133">
        <v>2</v>
      </c>
      <c r="I215" s="134"/>
      <c r="J215" s="135">
        <f>ROUND(I215*H215,2)</f>
        <v>0</v>
      </c>
      <c r="K215" s="136"/>
      <c r="L215" s="31"/>
      <c r="M215" s="137" t="s">
        <v>1</v>
      </c>
      <c r="N215" s="138" t="s">
        <v>38</v>
      </c>
      <c r="P215" s="139">
        <f>O215*H215</f>
        <v>0</v>
      </c>
      <c r="Q215" s="139">
        <v>0</v>
      </c>
      <c r="R215" s="139">
        <f>Q215*H215</f>
        <v>0</v>
      </c>
      <c r="S215" s="139">
        <v>0</v>
      </c>
      <c r="T215" s="140">
        <f>S215*H215</f>
        <v>0</v>
      </c>
      <c r="AR215" s="141" t="s">
        <v>215</v>
      </c>
      <c r="AT215" s="141" t="s">
        <v>124</v>
      </c>
      <c r="AU215" s="141" t="s">
        <v>83</v>
      </c>
      <c r="AY215" s="16" t="s">
        <v>122</v>
      </c>
      <c r="BE215" s="142">
        <f>IF(N215="základní",J215,0)</f>
        <v>0</v>
      </c>
      <c r="BF215" s="142">
        <f>IF(N215="snížená",J215,0)</f>
        <v>0</v>
      </c>
      <c r="BG215" s="142">
        <f>IF(N215="zákl. přenesená",J215,0)</f>
        <v>0</v>
      </c>
      <c r="BH215" s="142">
        <f>IF(N215="sníž. přenesená",J215,0)</f>
        <v>0</v>
      </c>
      <c r="BI215" s="142">
        <f>IF(N215="nulová",J215,0)</f>
        <v>0</v>
      </c>
      <c r="BJ215" s="16" t="s">
        <v>81</v>
      </c>
      <c r="BK215" s="142">
        <f>ROUND(I215*H215,2)</f>
        <v>0</v>
      </c>
      <c r="BL215" s="16" t="s">
        <v>215</v>
      </c>
      <c r="BM215" s="141" t="s">
        <v>304</v>
      </c>
    </row>
    <row r="216" spans="2:65" s="1" customFormat="1" ht="16.5" customHeight="1">
      <c r="B216" s="128"/>
      <c r="C216" s="164" t="s">
        <v>305</v>
      </c>
      <c r="D216" s="164" t="s">
        <v>201</v>
      </c>
      <c r="E216" s="165" t="s">
        <v>306</v>
      </c>
      <c r="F216" s="166" t="s">
        <v>307</v>
      </c>
      <c r="G216" s="167" t="s">
        <v>197</v>
      </c>
      <c r="H216" s="168">
        <v>2</v>
      </c>
      <c r="I216" s="169"/>
      <c r="J216" s="170">
        <f>ROUND(I216*H216,2)</f>
        <v>0</v>
      </c>
      <c r="K216" s="171"/>
      <c r="L216" s="172"/>
      <c r="M216" s="173" t="s">
        <v>1</v>
      </c>
      <c r="N216" s="174" t="s">
        <v>38</v>
      </c>
      <c r="P216" s="139">
        <f>O216*H216</f>
        <v>0</v>
      </c>
      <c r="Q216" s="139">
        <v>1.4999999999999999E-2</v>
      </c>
      <c r="R216" s="139">
        <f>Q216*H216</f>
        <v>0.03</v>
      </c>
      <c r="S216" s="139">
        <v>0</v>
      </c>
      <c r="T216" s="140">
        <f>S216*H216</f>
        <v>0</v>
      </c>
      <c r="AR216" s="141" t="s">
        <v>279</v>
      </c>
      <c r="AT216" s="141" t="s">
        <v>201</v>
      </c>
      <c r="AU216" s="141" t="s">
        <v>83</v>
      </c>
      <c r="AY216" s="16" t="s">
        <v>122</v>
      </c>
      <c r="BE216" s="142">
        <f>IF(N216="základní",J216,0)</f>
        <v>0</v>
      </c>
      <c r="BF216" s="142">
        <f>IF(N216="snížená",J216,0)</f>
        <v>0</v>
      </c>
      <c r="BG216" s="142">
        <f>IF(N216="zákl. přenesená",J216,0)</f>
        <v>0</v>
      </c>
      <c r="BH216" s="142">
        <f>IF(N216="sníž. přenesená",J216,0)</f>
        <v>0</v>
      </c>
      <c r="BI216" s="142">
        <f>IF(N216="nulová",J216,0)</f>
        <v>0</v>
      </c>
      <c r="BJ216" s="16" t="s">
        <v>81</v>
      </c>
      <c r="BK216" s="142">
        <f>ROUND(I216*H216,2)</f>
        <v>0</v>
      </c>
      <c r="BL216" s="16" t="s">
        <v>215</v>
      </c>
      <c r="BM216" s="141" t="s">
        <v>308</v>
      </c>
    </row>
    <row r="217" spans="2:65" s="1" customFormat="1" ht="24.15" customHeight="1">
      <c r="B217" s="128"/>
      <c r="C217" s="129" t="s">
        <v>309</v>
      </c>
      <c r="D217" s="129" t="s">
        <v>124</v>
      </c>
      <c r="E217" s="130" t="s">
        <v>310</v>
      </c>
      <c r="F217" s="131" t="s">
        <v>311</v>
      </c>
      <c r="G217" s="132" t="s">
        <v>312</v>
      </c>
      <c r="H217" s="175"/>
      <c r="I217" s="134"/>
      <c r="J217" s="135">
        <f>ROUND(I217*H217,2)</f>
        <v>0</v>
      </c>
      <c r="K217" s="136"/>
      <c r="L217" s="31"/>
      <c r="M217" s="176" t="s">
        <v>1</v>
      </c>
      <c r="N217" s="177" t="s">
        <v>38</v>
      </c>
      <c r="O217" s="178"/>
      <c r="P217" s="179">
        <f>O217*H217</f>
        <v>0</v>
      </c>
      <c r="Q217" s="179">
        <v>0</v>
      </c>
      <c r="R217" s="179">
        <f>Q217*H217</f>
        <v>0</v>
      </c>
      <c r="S217" s="179">
        <v>0</v>
      </c>
      <c r="T217" s="180">
        <f>S217*H217</f>
        <v>0</v>
      </c>
      <c r="AR217" s="141" t="s">
        <v>215</v>
      </c>
      <c r="AT217" s="141" t="s">
        <v>124</v>
      </c>
      <c r="AU217" s="141" t="s">
        <v>83</v>
      </c>
      <c r="AY217" s="16" t="s">
        <v>122</v>
      </c>
      <c r="BE217" s="142">
        <f>IF(N217="základní",J217,0)</f>
        <v>0</v>
      </c>
      <c r="BF217" s="142">
        <f>IF(N217="snížená",J217,0)</f>
        <v>0</v>
      </c>
      <c r="BG217" s="142">
        <f>IF(N217="zákl. přenesená",J217,0)</f>
        <v>0</v>
      </c>
      <c r="BH217" s="142">
        <f>IF(N217="sníž. přenesená",J217,0)</f>
        <v>0</v>
      </c>
      <c r="BI217" s="142">
        <f>IF(N217="nulová",J217,0)</f>
        <v>0</v>
      </c>
      <c r="BJ217" s="16" t="s">
        <v>81</v>
      </c>
      <c r="BK217" s="142">
        <f>ROUND(I217*H217,2)</f>
        <v>0</v>
      </c>
      <c r="BL217" s="16" t="s">
        <v>215</v>
      </c>
      <c r="BM217" s="141" t="s">
        <v>313</v>
      </c>
    </row>
    <row r="218" spans="2:65" s="1" customFormat="1" ht="6.9" customHeight="1">
      <c r="B218" s="43"/>
      <c r="C218" s="44"/>
      <c r="D218" s="44"/>
      <c r="E218" s="44"/>
      <c r="F218" s="44"/>
      <c r="G218" s="44"/>
      <c r="H218" s="44"/>
      <c r="I218" s="44"/>
      <c r="J218" s="44"/>
      <c r="K218" s="44"/>
      <c r="L218" s="31"/>
    </row>
  </sheetData>
  <autoFilter ref="C124:K217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1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9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6" t="s">
        <v>86</v>
      </c>
    </row>
    <row r="3" spans="2:46" ht="6.9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" hidden="1" customHeight="1">
      <c r="B4" s="19"/>
      <c r="D4" s="20" t="s">
        <v>90</v>
      </c>
      <c r="L4" s="19"/>
      <c r="M4" s="83" t="s">
        <v>10</v>
      </c>
      <c r="AT4" s="16" t="s">
        <v>3</v>
      </c>
    </row>
    <row r="5" spans="2:46" ht="6.9" hidden="1" customHeight="1">
      <c r="B5" s="19"/>
      <c r="L5" s="19"/>
    </row>
    <row r="6" spans="2:46" ht="12" hidden="1" customHeight="1">
      <c r="B6" s="19"/>
      <c r="D6" s="26" t="s">
        <v>16</v>
      </c>
      <c r="L6" s="19"/>
    </row>
    <row r="7" spans="2:46" ht="16.5" hidden="1" customHeight="1">
      <c r="B7" s="19"/>
      <c r="E7" s="220" t="str">
        <f>'Rekapitulace stavby'!K6</f>
        <v>STREETPARK - Žďár nad Sázavou</v>
      </c>
      <c r="F7" s="221"/>
      <c r="G7" s="221"/>
      <c r="H7" s="221"/>
      <c r="L7" s="19"/>
    </row>
    <row r="8" spans="2:46" s="1" customFormat="1" ht="12" hidden="1" customHeight="1">
      <c r="B8" s="31"/>
      <c r="D8" s="26" t="s">
        <v>91</v>
      </c>
      <c r="L8" s="31"/>
    </row>
    <row r="9" spans="2:46" s="1" customFormat="1" ht="16.5" hidden="1" customHeight="1">
      <c r="B9" s="31"/>
      <c r="E9" s="181" t="s">
        <v>314</v>
      </c>
      <c r="F9" s="222"/>
      <c r="G9" s="222"/>
      <c r="H9" s="222"/>
      <c r="L9" s="31"/>
    </row>
    <row r="10" spans="2:46" s="1" customFormat="1" ht="10.199999999999999" hidden="1">
      <c r="B10" s="31"/>
      <c r="L10" s="31"/>
    </row>
    <row r="11" spans="2:46" s="1" customFormat="1" ht="12" hidden="1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hidden="1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4. 6. 2024</v>
      </c>
      <c r="L12" s="31"/>
    </row>
    <row r="13" spans="2:46" s="1" customFormat="1" ht="10.8" hidden="1" customHeight="1">
      <c r="B13" s="31"/>
      <c r="L13" s="31"/>
    </row>
    <row r="14" spans="2:46" s="1" customFormat="1" ht="12" hidden="1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hidden="1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" hidden="1" customHeight="1">
      <c r="B16" s="31"/>
      <c r="L16" s="31"/>
    </row>
    <row r="17" spans="2:12" s="1" customFormat="1" ht="12" hidden="1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hidden="1" customHeight="1">
      <c r="B18" s="31"/>
      <c r="E18" s="223" t="str">
        <f>'Rekapitulace stavby'!E14</f>
        <v>Vyplň údaj</v>
      </c>
      <c r="F18" s="203"/>
      <c r="G18" s="203"/>
      <c r="H18" s="203"/>
      <c r="I18" s="26" t="s">
        <v>26</v>
      </c>
      <c r="J18" s="27" t="str">
        <f>'Rekapitulace stavby'!AN14</f>
        <v>Vyplň údaj</v>
      </c>
      <c r="L18" s="31"/>
    </row>
    <row r="19" spans="2:12" s="1" customFormat="1" ht="6.9" hidden="1" customHeight="1">
      <c r="B19" s="31"/>
      <c r="L19" s="31"/>
    </row>
    <row r="20" spans="2:12" s="1" customFormat="1" ht="12" hidden="1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hidden="1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" hidden="1" customHeight="1">
      <c r="B22" s="31"/>
      <c r="L22" s="31"/>
    </row>
    <row r="23" spans="2:12" s="1" customFormat="1" ht="12" hidden="1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hidden="1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" hidden="1" customHeight="1">
      <c r="B25" s="31"/>
      <c r="L25" s="31"/>
    </row>
    <row r="26" spans="2:12" s="1" customFormat="1" ht="12" hidden="1" customHeight="1">
      <c r="B26" s="31"/>
      <c r="D26" s="26" t="s">
        <v>32</v>
      </c>
      <c r="L26" s="31"/>
    </row>
    <row r="27" spans="2:12" s="7" customFormat="1" ht="16.5" hidden="1" customHeight="1">
      <c r="B27" s="84"/>
      <c r="E27" s="208" t="s">
        <v>1</v>
      </c>
      <c r="F27" s="208"/>
      <c r="G27" s="208"/>
      <c r="H27" s="208"/>
      <c r="L27" s="84"/>
    </row>
    <row r="28" spans="2:12" s="1" customFormat="1" ht="6.9" hidden="1" customHeight="1">
      <c r="B28" s="31"/>
      <c r="L28" s="31"/>
    </row>
    <row r="29" spans="2:12" s="1" customFormat="1" ht="6.9" hidden="1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hidden="1" customHeight="1">
      <c r="B30" s="31"/>
      <c r="D30" s="85" t="s">
        <v>33</v>
      </c>
      <c r="J30" s="65">
        <f>ROUND(J124, 2)</f>
        <v>0</v>
      </c>
      <c r="L30" s="31"/>
    </row>
    <row r="31" spans="2:12" s="1" customFormat="1" ht="6.9" hidden="1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hidden="1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" hidden="1" customHeight="1">
      <c r="B33" s="31"/>
      <c r="D33" s="54" t="s">
        <v>37</v>
      </c>
      <c r="E33" s="26" t="s">
        <v>38</v>
      </c>
      <c r="F33" s="86">
        <f>ROUND((SUM(BE124:BE160)),  2)</f>
        <v>0</v>
      </c>
      <c r="I33" s="87">
        <v>0.21</v>
      </c>
      <c r="J33" s="86">
        <f>ROUND(((SUM(BE124:BE160))*I33),  2)</f>
        <v>0</v>
      </c>
      <c r="L33" s="31"/>
    </row>
    <row r="34" spans="2:12" s="1" customFormat="1" ht="14.4" hidden="1" customHeight="1">
      <c r="B34" s="31"/>
      <c r="E34" s="26" t="s">
        <v>39</v>
      </c>
      <c r="F34" s="86">
        <f>ROUND((SUM(BF124:BF160)),  2)</f>
        <v>0</v>
      </c>
      <c r="I34" s="87">
        <v>0.12</v>
      </c>
      <c r="J34" s="86">
        <f>ROUND(((SUM(BF124:BF160))*I34),  2)</f>
        <v>0</v>
      </c>
      <c r="L34" s="31"/>
    </row>
    <row r="35" spans="2:12" s="1" customFormat="1" ht="14.4" hidden="1" customHeight="1">
      <c r="B35" s="31"/>
      <c r="E35" s="26" t="s">
        <v>40</v>
      </c>
      <c r="F35" s="86">
        <f>ROUND((SUM(BG124:BG160)),  2)</f>
        <v>0</v>
      </c>
      <c r="I35" s="87">
        <v>0.21</v>
      </c>
      <c r="J35" s="86">
        <f>0</f>
        <v>0</v>
      </c>
      <c r="L35" s="31"/>
    </row>
    <row r="36" spans="2:12" s="1" customFormat="1" ht="14.4" hidden="1" customHeight="1">
      <c r="B36" s="31"/>
      <c r="E36" s="26" t="s">
        <v>41</v>
      </c>
      <c r="F36" s="86">
        <f>ROUND((SUM(BH124:BH160)),  2)</f>
        <v>0</v>
      </c>
      <c r="I36" s="87">
        <v>0.12</v>
      </c>
      <c r="J36" s="86">
        <f>0</f>
        <v>0</v>
      </c>
      <c r="L36" s="31"/>
    </row>
    <row r="37" spans="2:12" s="1" customFormat="1" ht="14.4" hidden="1" customHeight="1">
      <c r="B37" s="31"/>
      <c r="E37" s="26" t="s">
        <v>42</v>
      </c>
      <c r="F37" s="86">
        <f>ROUND((SUM(BI124:BI160)),  2)</f>
        <v>0</v>
      </c>
      <c r="I37" s="87">
        <v>0</v>
      </c>
      <c r="J37" s="86">
        <f>0</f>
        <v>0</v>
      </c>
      <c r="L37" s="31"/>
    </row>
    <row r="38" spans="2:12" s="1" customFormat="1" ht="6.9" hidden="1" customHeight="1">
      <c r="B38" s="31"/>
      <c r="L38" s="31"/>
    </row>
    <row r="39" spans="2:12" s="1" customFormat="1" ht="25.35" hidden="1" customHeight="1">
      <c r="B39" s="31"/>
      <c r="C39" s="88"/>
      <c r="D39" s="89" t="s">
        <v>43</v>
      </c>
      <c r="E39" s="56"/>
      <c r="F39" s="56"/>
      <c r="G39" s="90" t="s">
        <v>44</v>
      </c>
      <c r="H39" s="91" t="s">
        <v>45</v>
      </c>
      <c r="I39" s="56"/>
      <c r="J39" s="92">
        <f>SUM(J30:J37)</f>
        <v>0</v>
      </c>
      <c r="K39" s="93"/>
      <c r="L39" s="31"/>
    </row>
    <row r="40" spans="2:12" s="1" customFormat="1" ht="14.4" hidden="1" customHeight="1">
      <c r="B40" s="31"/>
      <c r="L40" s="31"/>
    </row>
    <row r="41" spans="2:12" ht="14.4" hidden="1" customHeight="1">
      <c r="B41" s="19"/>
      <c r="L41" s="19"/>
    </row>
    <row r="42" spans="2:12" ht="14.4" hidden="1" customHeight="1">
      <c r="B42" s="19"/>
      <c r="L42" s="19"/>
    </row>
    <row r="43" spans="2:12" ht="14.4" hidden="1" customHeight="1">
      <c r="B43" s="19"/>
      <c r="L43" s="19"/>
    </row>
    <row r="44" spans="2:12" ht="14.4" hidden="1" customHeight="1">
      <c r="B44" s="19"/>
      <c r="L44" s="19"/>
    </row>
    <row r="45" spans="2:12" ht="14.4" hidden="1" customHeight="1">
      <c r="B45" s="19"/>
      <c r="L45" s="19"/>
    </row>
    <row r="46" spans="2:12" ht="14.4" hidden="1" customHeight="1">
      <c r="B46" s="19"/>
      <c r="L46" s="19"/>
    </row>
    <row r="47" spans="2:12" ht="14.4" hidden="1" customHeight="1">
      <c r="B47" s="19"/>
      <c r="L47" s="19"/>
    </row>
    <row r="48" spans="2:12" ht="14.4" hidden="1" customHeight="1">
      <c r="B48" s="19"/>
      <c r="L48" s="19"/>
    </row>
    <row r="49" spans="2:12" ht="14.4" hidden="1" customHeight="1">
      <c r="B49" s="19"/>
      <c r="L49" s="19"/>
    </row>
    <row r="50" spans="2:12" s="1" customFormat="1" ht="14.4" hidden="1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0.199999999999999" hidden="1">
      <c r="B51" s="19"/>
      <c r="L51" s="19"/>
    </row>
    <row r="52" spans="2:12" ht="10.199999999999999" hidden="1">
      <c r="B52" s="19"/>
      <c r="L52" s="19"/>
    </row>
    <row r="53" spans="2:12" ht="10.199999999999999" hidden="1">
      <c r="B53" s="19"/>
      <c r="L53" s="19"/>
    </row>
    <row r="54" spans="2:12" ht="10.199999999999999" hidden="1">
      <c r="B54" s="19"/>
      <c r="L54" s="19"/>
    </row>
    <row r="55" spans="2:12" ht="10.199999999999999" hidden="1">
      <c r="B55" s="19"/>
      <c r="L55" s="19"/>
    </row>
    <row r="56" spans="2:12" ht="10.199999999999999" hidden="1">
      <c r="B56" s="19"/>
      <c r="L56" s="19"/>
    </row>
    <row r="57" spans="2:12" ht="10.199999999999999" hidden="1">
      <c r="B57" s="19"/>
      <c r="L57" s="19"/>
    </row>
    <row r="58" spans="2:12" ht="10.199999999999999" hidden="1">
      <c r="B58" s="19"/>
      <c r="L58" s="19"/>
    </row>
    <row r="59" spans="2:12" ht="10.199999999999999" hidden="1">
      <c r="B59" s="19"/>
      <c r="L59" s="19"/>
    </row>
    <row r="60" spans="2:12" ht="10.199999999999999" hidden="1">
      <c r="B60" s="19"/>
      <c r="L60" s="19"/>
    </row>
    <row r="61" spans="2:12" s="1" customFormat="1" ht="13.2" hidden="1">
      <c r="B61" s="31"/>
      <c r="D61" s="42" t="s">
        <v>48</v>
      </c>
      <c r="E61" s="33"/>
      <c r="F61" s="94" t="s">
        <v>49</v>
      </c>
      <c r="G61" s="42" t="s">
        <v>48</v>
      </c>
      <c r="H61" s="33"/>
      <c r="I61" s="33"/>
      <c r="J61" s="95" t="s">
        <v>49</v>
      </c>
      <c r="K61" s="33"/>
      <c r="L61" s="31"/>
    </row>
    <row r="62" spans="2:12" ht="10.199999999999999" hidden="1">
      <c r="B62" s="19"/>
      <c r="L62" s="19"/>
    </row>
    <row r="63" spans="2:12" ht="10.199999999999999" hidden="1">
      <c r="B63" s="19"/>
      <c r="L63" s="19"/>
    </row>
    <row r="64" spans="2:12" ht="10.199999999999999" hidden="1">
      <c r="B64" s="19"/>
      <c r="L64" s="19"/>
    </row>
    <row r="65" spans="2:12" s="1" customFormat="1" ht="13.2" hidden="1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0.199999999999999" hidden="1">
      <c r="B66" s="19"/>
      <c r="L66" s="19"/>
    </row>
    <row r="67" spans="2:12" ht="10.199999999999999" hidden="1">
      <c r="B67" s="19"/>
      <c r="L67" s="19"/>
    </row>
    <row r="68" spans="2:12" ht="10.199999999999999" hidden="1">
      <c r="B68" s="19"/>
      <c r="L68" s="19"/>
    </row>
    <row r="69" spans="2:12" ht="10.199999999999999" hidden="1">
      <c r="B69" s="19"/>
      <c r="L69" s="19"/>
    </row>
    <row r="70" spans="2:12" ht="10.199999999999999" hidden="1">
      <c r="B70" s="19"/>
      <c r="L70" s="19"/>
    </row>
    <row r="71" spans="2:12" ht="10.199999999999999" hidden="1">
      <c r="B71" s="19"/>
      <c r="L71" s="19"/>
    </row>
    <row r="72" spans="2:12" ht="10.199999999999999" hidden="1">
      <c r="B72" s="19"/>
      <c r="L72" s="19"/>
    </row>
    <row r="73" spans="2:12" ht="10.199999999999999" hidden="1">
      <c r="B73" s="19"/>
      <c r="L73" s="19"/>
    </row>
    <row r="74" spans="2:12" ht="10.199999999999999" hidden="1">
      <c r="B74" s="19"/>
      <c r="L74" s="19"/>
    </row>
    <row r="75" spans="2:12" ht="10.199999999999999" hidden="1">
      <c r="B75" s="19"/>
      <c r="L75" s="19"/>
    </row>
    <row r="76" spans="2:12" s="1" customFormat="1" ht="13.2" hidden="1">
      <c r="B76" s="31"/>
      <c r="D76" s="42" t="s">
        <v>48</v>
      </c>
      <c r="E76" s="33"/>
      <c r="F76" s="94" t="s">
        <v>49</v>
      </c>
      <c r="G76" s="42" t="s">
        <v>48</v>
      </c>
      <c r="H76" s="33"/>
      <c r="I76" s="33"/>
      <c r="J76" s="95" t="s">
        <v>49</v>
      </c>
      <c r="K76" s="33"/>
      <c r="L76" s="31"/>
    </row>
    <row r="77" spans="2:12" s="1" customFormat="1" ht="14.4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78" spans="2:12" ht="10.199999999999999" hidden="1"/>
    <row r="79" spans="2:12" ht="10.199999999999999" hidden="1"/>
    <row r="80" spans="2:12" ht="10.199999999999999" hidden="1"/>
    <row r="81" spans="2:47" s="1" customFormat="1" ht="6.9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hidden="1" customHeight="1">
      <c r="B82" s="31"/>
      <c r="C82" s="20" t="s">
        <v>93</v>
      </c>
      <c r="L82" s="31"/>
    </row>
    <row r="83" spans="2:47" s="1" customFormat="1" ht="6.9" hidden="1" customHeight="1">
      <c r="B83" s="31"/>
      <c r="L83" s="31"/>
    </row>
    <row r="84" spans="2:47" s="1" customFormat="1" ht="12" hidden="1" customHeight="1">
      <c r="B84" s="31"/>
      <c r="C84" s="26" t="s">
        <v>16</v>
      </c>
      <c r="L84" s="31"/>
    </row>
    <row r="85" spans="2:47" s="1" customFormat="1" ht="16.5" hidden="1" customHeight="1">
      <c r="B85" s="31"/>
      <c r="E85" s="220" t="str">
        <f>E7</f>
        <v>STREETPARK - Žďár nad Sázavou</v>
      </c>
      <c r="F85" s="221"/>
      <c r="G85" s="221"/>
      <c r="H85" s="221"/>
      <c r="L85" s="31"/>
    </row>
    <row r="86" spans="2:47" s="1" customFormat="1" ht="12" hidden="1" customHeight="1">
      <c r="B86" s="31"/>
      <c r="C86" s="26" t="s">
        <v>91</v>
      </c>
      <c r="L86" s="31"/>
    </row>
    <row r="87" spans="2:47" s="1" customFormat="1" ht="16.5" hidden="1" customHeight="1">
      <c r="B87" s="31"/>
      <c r="E87" s="181" t="str">
        <f>E9</f>
        <v>02 - D.1.105 - Parkour</v>
      </c>
      <c r="F87" s="222"/>
      <c r="G87" s="222"/>
      <c r="H87" s="222"/>
      <c r="L87" s="31"/>
    </row>
    <row r="88" spans="2:47" s="1" customFormat="1" ht="6.9" hidden="1" customHeight="1">
      <c r="B88" s="31"/>
      <c r="L88" s="31"/>
    </row>
    <row r="89" spans="2:47" s="1" customFormat="1" ht="12" hidden="1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4. 6. 2024</v>
      </c>
      <c r="L89" s="31"/>
    </row>
    <row r="90" spans="2:47" s="1" customFormat="1" ht="6.9" hidden="1" customHeight="1">
      <c r="B90" s="31"/>
      <c r="L90" s="31"/>
    </row>
    <row r="91" spans="2:47" s="1" customFormat="1" ht="15.15" hidden="1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15" hidden="1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hidden="1" customHeight="1">
      <c r="B93" s="31"/>
      <c r="L93" s="31"/>
    </row>
    <row r="94" spans="2:47" s="1" customFormat="1" ht="29.25" hidden="1" customHeight="1">
      <c r="B94" s="31"/>
      <c r="C94" s="96" t="s">
        <v>94</v>
      </c>
      <c r="D94" s="88"/>
      <c r="E94" s="88"/>
      <c r="F94" s="88"/>
      <c r="G94" s="88"/>
      <c r="H94" s="88"/>
      <c r="I94" s="88"/>
      <c r="J94" s="97" t="s">
        <v>95</v>
      </c>
      <c r="K94" s="88"/>
      <c r="L94" s="31"/>
    </row>
    <row r="95" spans="2:47" s="1" customFormat="1" ht="10.35" hidden="1" customHeight="1">
      <c r="B95" s="31"/>
      <c r="L95" s="31"/>
    </row>
    <row r="96" spans="2:47" s="1" customFormat="1" ht="22.8" hidden="1" customHeight="1">
      <c r="B96" s="31"/>
      <c r="C96" s="98" t="s">
        <v>96</v>
      </c>
      <c r="J96" s="65">
        <f>J124</f>
        <v>0</v>
      </c>
      <c r="L96" s="31"/>
      <c r="AU96" s="16" t="s">
        <v>97</v>
      </c>
    </row>
    <row r="97" spans="2:12" s="8" customFormat="1" ht="24.9" hidden="1" customHeight="1">
      <c r="B97" s="99"/>
      <c r="D97" s="100" t="s">
        <v>98</v>
      </c>
      <c r="E97" s="101"/>
      <c r="F97" s="101"/>
      <c r="G97" s="101"/>
      <c r="H97" s="101"/>
      <c r="I97" s="101"/>
      <c r="J97" s="102">
        <f>J125</f>
        <v>0</v>
      </c>
      <c r="L97" s="99"/>
    </row>
    <row r="98" spans="2:12" s="9" customFormat="1" ht="19.95" hidden="1" customHeight="1">
      <c r="B98" s="103"/>
      <c r="D98" s="104" t="s">
        <v>102</v>
      </c>
      <c r="E98" s="105"/>
      <c r="F98" s="105"/>
      <c r="G98" s="105"/>
      <c r="H98" s="105"/>
      <c r="I98" s="105"/>
      <c r="J98" s="106">
        <f>J126</f>
        <v>0</v>
      </c>
      <c r="L98" s="103"/>
    </row>
    <row r="99" spans="2:12" s="9" customFormat="1" ht="19.95" hidden="1" customHeight="1">
      <c r="B99" s="103"/>
      <c r="D99" s="104" t="s">
        <v>103</v>
      </c>
      <c r="E99" s="105"/>
      <c r="F99" s="105"/>
      <c r="G99" s="105"/>
      <c r="H99" s="105"/>
      <c r="I99" s="105"/>
      <c r="J99" s="106">
        <f>J134</f>
        <v>0</v>
      </c>
      <c r="L99" s="103"/>
    </row>
    <row r="100" spans="2:12" s="9" customFormat="1" ht="19.95" hidden="1" customHeight="1">
      <c r="B100" s="103"/>
      <c r="D100" s="104" t="s">
        <v>104</v>
      </c>
      <c r="E100" s="105"/>
      <c r="F100" s="105"/>
      <c r="G100" s="105"/>
      <c r="H100" s="105"/>
      <c r="I100" s="105"/>
      <c r="J100" s="106">
        <f>J137</f>
        <v>0</v>
      </c>
      <c r="L100" s="103"/>
    </row>
    <row r="101" spans="2:12" s="8" customFormat="1" ht="24.9" hidden="1" customHeight="1">
      <c r="B101" s="99"/>
      <c r="D101" s="100" t="s">
        <v>105</v>
      </c>
      <c r="E101" s="101"/>
      <c r="F101" s="101"/>
      <c r="G101" s="101"/>
      <c r="H101" s="101"/>
      <c r="I101" s="101"/>
      <c r="J101" s="102">
        <f>J139</f>
        <v>0</v>
      </c>
      <c r="L101" s="99"/>
    </row>
    <row r="102" spans="2:12" s="9" customFormat="1" ht="19.95" hidden="1" customHeight="1">
      <c r="B102" s="103"/>
      <c r="D102" s="104" t="s">
        <v>315</v>
      </c>
      <c r="E102" s="105"/>
      <c r="F102" s="105"/>
      <c r="G102" s="105"/>
      <c r="H102" s="105"/>
      <c r="I102" s="105"/>
      <c r="J102" s="106">
        <f>J140</f>
        <v>0</v>
      </c>
      <c r="L102" s="103"/>
    </row>
    <row r="103" spans="2:12" s="8" customFormat="1" ht="24.9" hidden="1" customHeight="1">
      <c r="B103" s="99"/>
      <c r="D103" s="100" t="s">
        <v>316</v>
      </c>
      <c r="E103" s="101"/>
      <c r="F103" s="101"/>
      <c r="G103" s="101"/>
      <c r="H103" s="101"/>
      <c r="I103" s="101"/>
      <c r="J103" s="102">
        <f>J155</f>
        <v>0</v>
      </c>
      <c r="L103" s="99"/>
    </row>
    <row r="104" spans="2:12" s="9" customFormat="1" ht="19.95" hidden="1" customHeight="1">
      <c r="B104" s="103"/>
      <c r="D104" s="104" t="s">
        <v>317</v>
      </c>
      <c r="E104" s="105"/>
      <c r="F104" s="105"/>
      <c r="G104" s="105"/>
      <c r="H104" s="105"/>
      <c r="I104" s="105"/>
      <c r="J104" s="106">
        <f>J156</f>
        <v>0</v>
      </c>
      <c r="L104" s="103"/>
    </row>
    <row r="105" spans="2:12" s="1" customFormat="1" ht="21.75" hidden="1" customHeight="1">
      <c r="B105" s="31"/>
      <c r="L105" s="31"/>
    </row>
    <row r="106" spans="2:12" s="1" customFormat="1" ht="6.9" hidden="1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07" spans="2:12" ht="10.199999999999999" hidden="1"/>
    <row r="108" spans="2:12" ht="10.199999999999999" hidden="1"/>
    <row r="109" spans="2:12" ht="10.199999999999999" hidden="1"/>
    <row r="110" spans="2:12" s="1" customFormat="1" ht="6.9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12" s="1" customFormat="1" ht="24.9" customHeight="1">
      <c r="B111" s="31"/>
      <c r="C111" s="20" t="s">
        <v>107</v>
      </c>
      <c r="L111" s="31"/>
    </row>
    <row r="112" spans="2:12" s="1" customFormat="1" ht="6.9" customHeight="1">
      <c r="B112" s="31"/>
      <c r="L112" s="31"/>
    </row>
    <row r="113" spans="2:65" s="1" customFormat="1" ht="12" customHeight="1">
      <c r="B113" s="31"/>
      <c r="C113" s="26" t="s">
        <v>16</v>
      </c>
      <c r="L113" s="31"/>
    </row>
    <row r="114" spans="2:65" s="1" customFormat="1" ht="16.5" customHeight="1">
      <c r="B114" s="31"/>
      <c r="E114" s="220" t="str">
        <f>E7</f>
        <v>STREETPARK - Žďár nad Sázavou</v>
      </c>
      <c r="F114" s="221"/>
      <c r="G114" s="221"/>
      <c r="H114" s="221"/>
      <c r="L114" s="31"/>
    </row>
    <row r="115" spans="2:65" s="1" customFormat="1" ht="12" customHeight="1">
      <c r="B115" s="31"/>
      <c r="C115" s="26" t="s">
        <v>91</v>
      </c>
      <c r="L115" s="31"/>
    </row>
    <row r="116" spans="2:65" s="1" customFormat="1" ht="16.5" customHeight="1">
      <c r="B116" s="31"/>
      <c r="E116" s="181" t="str">
        <f>E9</f>
        <v>02 - D.1.105 - Parkour</v>
      </c>
      <c r="F116" s="222"/>
      <c r="G116" s="222"/>
      <c r="H116" s="222"/>
      <c r="L116" s="31"/>
    </row>
    <row r="117" spans="2:65" s="1" customFormat="1" ht="6.9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F12</f>
        <v xml:space="preserve"> </v>
      </c>
      <c r="I118" s="26" t="s">
        <v>22</v>
      </c>
      <c r="J118" s="51" t="str">
        <f>IF(J12="","",J12)</f>
        <v>4. 6. 2024</v>
      </c>
      <c r="L118" s="31"/>
    </row>
    <row r="119" spans="2:65" s="1" customFormat="1" ht="6.9" customHeight="1">
      <c r="B119" s="31"/>
      <c r="L119" s="31"/>
    </row>
    <row r="120" spans="2:65" s="1" customFormat="1" ht="15.15" customHeight="1">
      <c r="B120" s="31"/>
      <c r="C120" s="26" t="s">
        <v>24</v>
      </c>
      <c r="F120" s="24" t="str">
        <f>E15</f>
        <v xml:space="preserve"> </v>
      </c>
      <c r="I120" s="26" t="s">
        <v>29</v>
      </c>
      <c r="J120" s="29" t="str">
        <f>E21</f>
        <v xml:space="preserve"> </v>
      </c>
      <c r="L120" s="31"/>
    </row>
    <row r="121" spans="2:65" s="1" customFormat="1" ht="15.15" customHeight="1">
      <c r="B121" s="31"/>
      <c r="C121" s="26" t="s">
        <v>27</v>
      </c>
      <c r="F121" s="24" t="str">
        <f>IF(E18="","",E18)</f>
        <v>Vyplň údaj</v>
      </c>
      <c r="I121" s="26" t="s">
        <v>31</v>
      </c>
      <c r="J121" s="29" t="str">
        <f>E24</f>
        <v xml:space="preserve"> 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07"/>
      <c r="C123" s="108" t="s">
        <v>108</v>
      </c>
      <c r="D123" s="109" t="s">
        <v>58</v>
      </c>
      <c r="E123" s="109" t="s">
        <v>54</v>
      </c>
      <c r="F123" s="109" t="s">
        <v>55</v>
      </c>
      <c r="G123" s="109" t="s">
        <v>109</v>
      </c>
      <c r="H123" s="109" t="s">
        <v>110</v>
      </c>
      <c r="I123" s="109" t="s">
        <v>111</v>
      </c>
      <c r="J123" s="110" t="s">
        <v>95</v>
      </c>
      <c r="K123" s="111" t="s">
        <v>112</v>
      </c>
      <c r="L123" s="107"/>
      <c r="M123" s="58" t="s">
        <v>1</v>
      </c>
      <c r="N123" s="59" t="s">
        <v>37</v>
      </c>
      <c r="O123" s="59" t="s">
        <v>113</v>
      </c>
      <c r="P123" s="59" t="s">
        <v>114</v>
      </c>
      <c r="Q123" s="59" t="s">
        <v>115</v>
      </c>
      <c r="R123" s="59" t="s">
        <v>116</v>
      </c>
      <c r="S123" s="59" t="s">
        <v>117</v>
      </c>
      <c r="T123" s="60" t="s">
        <v>118</v>
      </c>
    </row>
    <row r="124" spans="2:65" s="1" customFormat="1" ht="22.8" customHeight="1">
      <c r="B124" s="31"/>
      <c r="C124" s="63" t="s">
        <v>119</v>
      </c>
      <c r="J124" s="112">
        <f>BK124</f>
        <v>0</v>
      </c>
      <c r="L124" s="31"/>
      <c r="M124" s="61"/>
      <c r="N124" s="52"/>
      <c r="O124" s="52"/>
      <c r="P124" s="113">
        <f>P125+P139+P155</f>
        <v>0</v>
      </c>
      <c r="Q124" s="52"/>
      <c r="R124" s="113">
        <f>R125+R139+R155</f>
        <v>176.59757999999999</v>
      </c>
      <c r="S124" s="52"/>
      <c r="T124" s="114">
        <f>T125+T139+T155</f>
        <v>0</v>
      </c>
      <c r="AT124" s="16" t="s">
        <v>72</v>
      </c>
      <c r="AU124" s="16" t="s">
        <v>97</v>
      </c>
      <c r="BK124" s="115">
        <f>BK125+BK139+BK155</f>
        <v>0</v>
      </c>
    </row>
    <row r="125" spans="2:65" s="11" customFormat="1" ht="25.95" customHeight="1">
      <c r="B125" s="116"/>
      <c r="D125" s="117" t="s">
        <v>72</v>
      </c>
      <c r="E125" s="118" t="s">
        <v>120</v>
      </c>
      <c r="F125" s="118" t="s">
        <v>121</v>
      </c>
      <c r="I125" s="119"/>
      <c r="J125" s="120">
        <f>BK125</f>
        <v>0</v>
      </c>
      <c r="L125" s="116"/>
      <c r="M125" s="121"/>
      <c r="P125" s="122">
        <f>P126+P134+P137</f>
        <v>0</v>
      </c>
      <c r="R125" s="122">
        <f>R126+R134+R137</f>
        <v>176.59757999999999</v>
      </c>
      <c r="T125" s="123">
        <f>T126+T134+T137</f>
        <v>0</v>
      </c>
      <c r="AR125" s="117" t="s">
        <v>81</v>
      </c>
      <c r="AT125" s="124" t="s">
        <v>72</v>
      </c>
      <c r="AU125" s="124" t="s">
        <v>73</v>
      </c>
      <c r="AY125" s="117" t="s">
        <v>122</v>
      </c>
      <c r="BK125" s="125">
        <f>BK126+BK134+BK137</f>
        <v>0</v>
      </c>
    </row>
    <row r="126" spans="2:65" s="11" customFormat="1" ht="22.8" customHeight="1">
      <c r="B126" s="116"/>
      <c r="D126" s="117" t="s">
        <v>72</v>
      </c>
      <c r="E126" s="126" t="s">
        <v>150</v>
      </c>
      <c r="F126" s="126" t="s">
        <v>225</v>
      </c>
      <c r="I126" s="119"/>
      <c r="J126" s="127">
        <f>BK126</f>
        <v>0</v>
      </c>
      <c r="L126" s="116"/>
      <c r="M126" s="121"/>
      <c r="P126" s="122">
        <f>SUM(P127:P133)</f>
        <v>0</v>
      </c>
      <c r="R126" s="122">
        <f>SUM(R127:R133)</f>
        <v>164.06959000000001</v>
      </c>
      <c r="T126" s="123">
        <f>SUM(T127:T133)</f>
        <v>0</v>
      </c>
      <c r="AR126" s="117" t="s">
        <v>81</v>
      </c>
      <c r="AT126" s="124" t="s">
        <v>72</v>
      </c>
      <c r="AU126" s="124" t="s">
        <v>81</v>
      </c>
      <c r="AY126" s="117" t="s">
        <v>122</v>
      </c>
      <c r="BK126" s="125">
        <f>SUM(BK127:BK133)</f>
        <v>0</v>
      </c>
    </row>
    <row r="127" spans="2:65" s="1" customFormat="1" ht="21.75" customHeight="1">
      <c r="B127" s="128"/>
      <c r="C127" s="129" t="s">
        <v>81</v>
      </c>
      <c r="D127" s="129" t="s">
        <v>124</v>
      </c>
      <c r="E127" s="130" t="s">
        <v>318</v>
      </c>
      <c r="F127" s="131" t="s">
        <v>319</v>
      </c>
      <c r="G127" s="132" t="s">
        <v>127</v>
      </c>
      <c r="H127" s="133">
        <v>275</v>
      </c>
      <c r="I127" s="134"/>
      <c r="J127" s="135">
        <f t="shared" ref="J127:J133" si="0">ROUND(I127*H127,2)</f>
        <v>0</v>
      </c>
      <c r="K127" s="136"/>
      <c r="L127" s="31"/>
      <c r="M127" s="137" t="s">
        <v>1</v>
      </c>
      <c r="N127" s="138" t="s">
        <v>38</v>
      </c>
      <c r="P127" s="139">
        <f t="shared" ref="P127:P133" si="1">O127*H127</f>
        <v>0</v>
      </c>
      <c r="Q127" s="139">
        <v>0.46</v>
      </c>
      <c r="R127" s="139">
        <f t="shared" ref="R127:R133" si="2">Q127*H127</f>
        <v>126.5</v>
      </c>
      <c r="S127" s="139">
        <v>0</v>
      </c>
      <c r="T127" s="140">
        <f t="shared" ref="T127:T133" si="3">S127*H127</f>
        <v>0</v>
      </c>
      <c r="AR127" s="141" t="s">
        <v>128</v>
      </c>
      <c r="AT127" s="141" t="s">
        <v>124</v>
      </c>
      <c r="AU127" s="141" t="s">
        <v>83</v>
      </c>
      <c r="AY127" s="16" t="s">
        <v>122</v>
      </c>
      <c r="BE127" s="142">
        <f t="shared" ref="BE127:BE133" si="4">IF(N127="základní",J127,0)</f>
        <v>0</v>
      </c>
      <c r="BF127" s="142">
        <f t="shared" ref="BF127:BF133" si="5">IF(N127="snížená",J127,0)</f>
        <v>0</v>
      </c>
      <c r="BG127" s="142">
        <f t="shared" ref="BG127:BG133" si="6">IF(N127="zákl. přenesená",J127,0)</f>
        <v>0</v>
      </c>
      <c r="BH127" s="142">
        <f t="shared" ref="BH127:BH133" si="7">IF(N127="sníž. přenesená",J127,0)</f>
        <v>0</v>
      </c>
      <c r="BI127" s="142">
        <f t="shared" ref="BI127:BI133" si="8">IF(N127="nulová",J127,0)</f>
        <v>0</v>
      </c>
      <c r="BJ127" s="16" t="s">
        <v>81</v>
      </c>
      <c r="BK127" s="142">
        <f t="shared" ref="BK127:BK133" si="9">ROUND(I127*H127,2)</f>
        <v>0</v>
      </c>
      <c r="BL127" s="16" t="s">
        <v>128</v>
      </c>
      <c r="BM127" s="141" t="s">
        <v>320</v>
      </c>
    </row>
    <row r="128" spans="2:65" s="1" customFormat="1" ht="24.15" customHeight="1">
      <c r="B128" s="128"/>
      <c r="C128" s="129" t="s">
        <v>83</v>
      </c>
      <c r="D128" s="129" t="s">
        <v>124</v>
      </c>
      <c r="E128" s="130" t="s">
        <v>321</v>
      </c>
      <c r="F128" s="131" t="s">
        <v>322</v>
      </c>
      <c r="G128" s="132" t="s">
        <v>127</v>
      </c>
      <c r="H128" s="133">
        <v>48</v>
      </c>
      <c r="I128" s="134"/>
      <c r="J128" s="135">
        <f t="shared" si="0"/>
        <v>0</v>
      </c>
      <c r="K128" s="136"/>
      <c r="L128" s="31"/>
      <c r="M128" s="137" t="s">
        <v>1</v>
      </c>
      <c r="N128" s="138" t="s">
        <v>38</v>
      </c>
      <c r="P128" s="139">
        <f t="shared" si="1"/>
        <v>0</v>
      </c>
      <c r="Q128" s="139">
        <v>0.69</v>
      </c>
      <c r="R128" s="139">
        <f t="shared" si="2"/>
        <v>33.119999999999997</v>
      </c>
      <c r="S128" s="139">
        <v>0</v>
      </c>
      <c r="T128" s="140">
        <f t="shared" si="3"/>
        <v>0</v>
      </c>
      <c r="AR128" s="141" t="s">
        <v>128</v>
      </c>
      <c r="AT128" s="141" t="s">
        <v>124</v>
      </c>
      <c r="AU128" s="141" t="s">
        <v>83</v>
      </c>
      <c r="AY128" s="16" t="s">
        <v>122</v>
      </c>
      <c r="BE128" s="142">
        <f t="shared" si="4"/>
        <v>0</v>
      </c>
      <c r="BF128" s="142">
        <f t="shared" si="5"/>
        <v>0</v>
      </c>
      <c r="BG128" s="142">
        <f t="shared" si="6"/>
        <v>0</v>
      </c>
      <c r="BH128" s="142">
        <f t="shared" si="7"/>
        <v>0</v>
      </c>
      <c r="BI128" s="142">
        <f t="shared" si="8"/>
        <v>0</v>
      </c>
      <c r="BJ128" s="16" t="s">
        <v>81</v>
      </c>
      <c r="BK128" s="142">
        <f t="shared" si="9"/>
        <v>0</v>
      </c>
      <c r="BL128" s="16" t="s">
        <v>128</v>
      </c>
      <c r="BM128" s="141" t="s">
        <v>323</v>
      </c>
    </row>
    <row r="129" spans="2:65" s="1" customFormat="1" ht="16.5" customHeight="1">
      <c r="B129" s="128"/>
      <c r="C129" s="129" t="s">
        <v>139</v>
      </c>
      <c r="D129" s="129" t="s">
        <v>124</v>
      </c>
      <c r="E129" s="130" t="s">
        <v>324</v>
      </c>
      <c r="F129" s="131" t="s">
        <v>325</v>
      </c>
      <c r="G129" s="132" t="s">
        <v>127</v>
      </c>
      <c r="H129" s="133">
        <v>151</v>
      </c>
      <c r="I129" s="134"/>
      <c r="J129" s="135">
        <f t="shared" si="0"/>
        <v>0</v>
      </c>
      <c r="K129" s="136"/>
      <c r="L129" s="31"/>
      <c r="M129" s="137" t="s">
        <v>1</v>
      </c>
      <c r="N129" s="138" t="s">
        <v>38</v>
      </c>
      <c r="P129" s="139">
        <f t="shared" si="1"/>
        <v>0</v>
      </c>
      <c r="Q129" s="139">
        <v>1.54E-2</v>
      </c>
      <c r="R129" s="139">
        <f t="shared" si="2"/>
        <v>2.3254000000000001</v>
      </c>
      <c r="S129" s="139">
        <v>0</v>
      </c>
      <c r="T129" s="140">
        <f t="shared" si="3"/>
        <v>0</v>
      </c>
      <c r="AR129" s="141" t="s">
        <v>128</v>
      </c>
      <c r="AT129" s="141" t="s">
        <v>124</v>
      </c>
      <c r="AU129" s="141" t="s">
        <v>83</v>
      </c>
      <c r="AY129" s="16" t="s">
        <v>122</v>
      </c>
      <c r="BE129" s="142">
        <f t="shared" si="4"/>
        <v>0</v>
      </c>
      <c r="BF129" s="142">
        <f t="shared" si="5"/>
        <v>0</v>
      </c>
      <c r="BG129" s="142">
        <f t="shared" si="6"/>
        <v>0</v>
      </c>
      <c r="BH129" s="142">
        <f t="shared" si="7"/>
        <v>0</v>
      </c>
      <c r="BI129" s="142">
        <f t="shared" si="8"/>
        <v>0</v>
      </c>
      <c r="BJ129" s="16" t="s">
        <v>81</v>
      </c>
      <c r="BK129" s="142">
        <f t="shared" si="9"/>
        <v>0</v>
      </c>
      <c r="BL129" s="16" t="s">
        <v>128</v>
      </c>
      <c r="BM129" s="141" t="s">
        <v>326</v>
      </c>
    </row>
    <row r="130" spans="2:65" s="1" customFormat="1" ht="16.5" customHeight="1">
      <c r="B130" s="128"/>
      <c r="C130" s="129" t="s">
        <v>128</v>
      </c>
      <c r="D130" s="129" t="s">
        <v>124</v>
      </c>
      <c r="E130" s="130" t="s">
        <v>327</v>
      </c>
      <c r="F130" s="131" t="s">
        <v>328</v>
      </c>
      <c r="G130" s="132" t="s">
        <v>127</v>
      </c>
      <c r="H130" s="133">
        <v>61</v>
      </c>
      <c r="I130" s="134"/>
      <c r="J130" s="135">
        <f t="shared" si="0"/>
        <v>0</v>
      </c>
      <c r="K130" s="136"/>
      <c r="L130" s="31"/>
      <c r="M130" s="137" t="s">
        <v>1</v>
      </c>
      <c r="N130" s="138" t="s">
        <v>38</v>
      </c>
      <c r="P130" s="139">
        <f t="shared" si="1"/>
        <v>0</v>
      </c>
      <c r="Q130" s="139">
        <v>1.54E-2</v>
      </c>
      <c r="R130" s="139">
        <f t="shared" si="2"/>
        <v>0.93940000000000001</v>
      </c>
      <c r="S130" s="139">
        <v>0</v>
      </c>
      <c r="T130" s="140">
        <f t="shared" si="3"/>
        <v>0</v>
      </c>
      <c r="AR130" s="141" t="s">
        <v>128</v>
      </c>
      <c r="AT130" s="141" t="s">
        <v>124</v>
      </c>
      <c r="AU130" s="141" t="s">
        <v>83</v>
      </c>
      <c r="AY130" s="16" t="s">
        <v>122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6" t="s">
        <v>81</v>
      </c>
      <c r="BK130" s="142">
        <f t="shared" si="9"/>
        <v>0</v>
      </c>
      <c r="BL130" s="16" t="s">
        <v>128</v>
      </c>
      <c r="BM130" s="141" t="s">
        <v>329</v>
      </c>
    </row>
    <row r="131" spans="2:65" s="1" customFormat="1" ht="16.5" customHeight="1">
      <c r="B131" s="128"/>
      <c r="C131" s="129" t="s">
        <v>150</v>
      </c>
      <c r="D131" s="129" t="s">
        <v>124</v>
      </c>
      <c r="E131" s="130" t="s">
        <v>330</v>
      </c>
      <c r="F131" s="131" t="s">
        <v>331</v>
      </c>
      <c r="G131" s="132" t="s">
        <v>127</v>
      </c>
      <c r="H131" s="133">
        <v>32</v>
      </c>
      <c r="I131" s="134"/>
      <c r="J131" s="135">
        <f t="shared" si="0"/>
        <v>0</v>
      </c>
      <c r="K131" s="136"/>
      <c r="L131" s="31"/>
      <c r="M131" s="137" t="s">
        <v>1</v>
      </c>
      <c r="N131" s="138" t="s">
        <v>38</v>
      </c>
      <c r="P131" s="139">
        <f t="shared" si="1"/>
        <v>0</v>
      </c>
      <c r="Q131" s="139">
        <v>1.54E-2</v>
      </c>
      <c r="R131" s="139">
        <f t="shared" si="2"/>
        <v>0.49280000000000002</v>
      </c>
      <c r="S131" s="139">
        <v>0</v>
      </c>
      <c r="T131" s="140">
        <f t="shared" si="3"/>
        <v>0</v>
      </c>
      <c r="AR131" s="141" t="s">
        <v>128</v>
      </c>
      <c r="AT131" s="141" t="s">
        <v>124</v>
      </c>
      <c r="AU131" s="141" t="s">
        <v>83</v>
      </c>
      <c r="AY131" s="16" t="s">
        <v>122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6" t="s">
        <v>81</v>
      </c>
      <c r="BK131" s="142">
        <f t="shared" si="9"/>
        <v>0</v>
      </c>
      <c r="BL131" s="16" t="s">
        <v>128</v>
      </c>
      <c r="BM131" s="141" t="s">
        <v>332</v>
      </c>
    </row>
    <row r="132" spans="2:65" s="1" customFormat="1" ht="16.5" customHeight="1">
      <c r="B132" s="128"/>
      <c r="C132" s="129" t="s">
        <v>160</v>
      </c>
      <c r="D132" s="129" t="s">
        <v>124</v>
      </c>
      <c r="E132" s="130" t="s">
        <v>333</v>
      </c>
      <c r="F132" s="131" t="s">
        <v>334</v>
      </c>
      <c r="G132" s="132" t="s">
        <v>127</v>
      </c>
      <c r="H132" s="133">
        <v>44</v>
      </c>
      <c r="I132" s="134"/>
      <c r="J132" s="135">
        <f t="shared" si="0"/>
        <v>0</v>
      </c>
      <c r="K132" s="136"/>
      <c r="L132" s="31"/>
      <c r="M132" s="137" t="s">
        <v>1</v>
      </c>
      <c r="N132" s="138" t="s">
        <v>38</v>
      </c>
      <c r="P132" s="139">
        <f t="shared" si="1"/>
        <v>0</v>
      </c>
      <c r="Q132" s="139">
        <v>1.54E-2</v>
      </c>
      <c r="R132" s="139">
        <f t="shared" si="2"/>
        <v>0.67759999999999998</v>
      </c>
      <c r="S132" s="139">
        <v>0</v>
      </c>
      <c r="T132" s="140">
        <f t="shared" si="3"/>
        <v>0</v>
      </c>
      <c r="AR132" s="141" t="s">
        <v>128</v>
      </c>
      <c r="AT132" s="141" t="s">
        <v>124</v>
      </c>
      <c r="AU132" s="141" t="s">
        <v>83</v>
      </c>
      <c r="AY132" s="16" t="s">
        <v>122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6" t="s">
        <v>81</v>
      </c>
      <c r="BK132" s="142">
        <f t="shared" si="9"/>
        <v>0</v>
      </c>
      <c r="BL132" s="16" t="s">
        <v>128</v>
      </c>
      <c r="BM132" s="141" t="s">
        <v>335</v>
      </c>
    </row>
    <row r="133" spans="2:65" s="1" customFormat="1" ht="16.5" customHeight="1">
      <c r="B133" s="128"/>
      <c r="C133" s="129" t="s">
        <v>167</v>
      </c>
      <c r="D133" s="129" t="s">
        <v>124</v>
      </c>
      <c r="E133" s="130" t="s">
        <v>336</v>
      </c>
      <c r="F133" s="131" t="s">
        <v>337</v>
      </c>
      <c r="G133" s="132" t="s">
        <v>338</v>
      </c>
      <c r="H133" s="133">
        <v>1</v>
      </c>
      <c r="I133" s="134"/>
      <c r="J133" s="135">
        <f t="shared" si="0"/>
        <v>0</v>
      </c>
      <c r="K133" s="136"/>
      <c r="L133" s="31"/>
      <c r="M133" s="137" t="s">
        <v>1</v>
      </c>
      <c r="N133" s="138" t="s">
        <v>38</v>
      </c>
      <c r="P133" s="139">
        <f t="shared" si="1"/>
        <v>0</v>
      </c>
      <c r="Q133" s="139">
        <v>1.439E-2</v>
      </c>
      <c r="R133" s="139">
        <f t="shared" si="2"/>
        <v>1.439E-2</v>
      </c>
      <c r="S133" s="139">
        <v>0</v>
      </c>
      <c r="T133" s="140">
        <f t="shared" si="3"/>
        <v>0</v>
      </c>
      <c r="AR133" s="141" t="s">
        <v>128</v>
      </c>
      <c r="AT133" s="141" t="s">
        <v>124</v>
      </c>
      <c r="AU133" s="141" t="s">
        <v>83</v>
      </c>
      <c r="AY133" s="16" t="s">
        <v>122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6" t="s">
        <v>81</v>
      </c>
      <c r="BK133" s="142">
        <f t="shared" si="9"/>
        <v>0</v>
      </c>
      <c r="BL133" s="16" t="s">
        <v>128</v>
      </c>
      <c r="BM133" s="141" t="s">
        <v>339</v>
      </c>
    </row>
    <row r="134" spans="2:65" s="11" customFormat="1" ht="22.8" customHeight="1">
      <c r="B134" s="116"/>
      <c r="D134" s="117" t="s">
        <v>72</v>
      </c>
      <c r="E134" s="126" t="s">
        <v>178</v>
      </c>
      <c r="F134" s="126" t="s">
        <v>264</v>
      </c>
      <c r="I134" s="119"/>
      <c r="J134" s="127">
        <f>BK134</f>
        <v>0</v>
      </c>
      <c r="L134" s="116"/>
      <c r="M134" s="121"/>
      <c r="P134" s="122">
        <f>SUM(P135:P136)</f>
        <v>0</v>
      </c>
      <c r="R134" s="122">
        <f>SUM(R135:R136)</f>
        <v>12.527990000000001</v>
      </c>
      <c r="T134" s="123">
        <f>SUM(T135:T136)</f>
        <v>0</v>
      </c>
      <c r="AR134" s="117" t="s">
        <v>81</v>
      </c>
      <c r="AT134" s="124" t="s">
        <v>72</v>
      </c>
      <c r="AU134" s="124" t="s">
        <v>81</v>
      </c>
      <c r="AY134" s="117" t="s">
        <v>122</v>
      </c>
      <c r="BK134" s="125">
        <f>SUM(BK135:BK136)</f>
        <v>0</v>
      </c>
    </row>
    <row r="135" spans="2:65" s="1" customFormat="1" ht="16.5" customHeight="1">
      <c r="B135" s="128"/>
      <c r="C135" s="129" t="s">
        <v>172</v>
      </c>
      <c r="D135" s="129" t="s">
        <v>124</v>
      </c>
      <c r="E135" s="130" t="s">
        <v>340</v>
      </c>
      <c r="F135" s="131" t="s">
        <v>341</v>
      </c>
      <c r="G135" s="132" t="s">
        <v>142</v>
      </c>
      <c r="H135" s="133">
        <v>80</v>
      </c>
      <c r="I135" s="134"/>
      <c r="J135" s="135">
        <f>ROUND(I135*H135,2)</f>
        <v>0</v>
      </c>
      <c r="K135" s="136"/>
      <c r="L135" s="31"/>
      <c r="M135" s="137" t="s">
        <v>1</v>
      </c>
      <c r="N135" s="138" t="s">
        <v>38</v>
      </c>
      <c r="P135" s="139">
        <f>O135*H135</f>
        <v>0</v>
      </c>
      <c r="Q135" s="139">
        <v>0.15540000000000001</v>
      </c>
      <c r="R135" s="139">
        <f>Q135*H135</f>
        <v>12.432</v>
      </c>
      <c r="S135" s="139">
        <v>0</v>
      </c>
      <c r="T135" s="140">
        <f>S135*H135</f>
        <v>0</v>
      </c>
      <c r="AR135" s="141" t="s">
        <v>128</v>
      </c>
      <c r="AT135" s="141" t="s">
        <v>124</v>
      </c>
      <c r="AU135" s="141" t="s">
        <v>83</v>
      </c>
      <c r="AY135" s="16" t="s">
        <v>122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6" t="s">
        <v>81</v>
      </c>
      <c r="BK135" s="142">
        <f>ROUND(I135*H135,2)</f>
        <v>0</v>
      </c>
      <c r="BL135" s="16" t="s">
        <v>128</v>
      </c>
      <c r="BM135" s="141" t="s">
        <v>342</v>
      </c>
    </row>
    <row r="136" spans="2:65" s="1" customFormat="1" ht="16.5" customHeight="1">
      <c r="B136" s="128"/>
      <c r="C136" s="129" t="s">
        <v>178</v>
      </c>
      <c r="D136" s="129" t="s">
        <v>124</v>
      </c>
      <c r="E136" s="130" t="s">
        <v>343</v>
      </c>
      <c r="F136" s="131" t="s">
        <v>344</v>
      </c>
      <c r="G136" s="132" t="s">
        <v>338</v>
      </c>
      <c r="H136" s="133">
        <v>1</v>
      </c>
      <c r="I136" s="134"/>
      <c r="J136" s="135">
        <f>ROUND(I136*H136,2)</f>
        <v>0</v>
      </c>
      <c r="K136" s="136"/>
      <c r="L136" s="31"/>
      <c r="M136" s="137" t="s">
        <v>1</v>
      </c>
      <c r="N136" s="138" t="s">
        <v>38</v>
      </c>
      <c r="P136" s="139">
        <f>O136*H136</f>
        <v>0</v>
      </c>
      <c r="Q136" s="139">
        <v>9.5990000000000006E-2</v>
      </c>
      <c r="R136" s="139">
        <f>Q136*H136</f>
        <v>9.5990000000000006E-2</v>
      </c>
      <c r="S136" s="139">
        <v>0</v>
      </c>
      <c r="T136" s="140">
        <f>S136*H136</f>
        <v>0</v>
      </c>
      <c r="AR136" s="141" t="s">
        <v>128</v>
      </c>
      <c r="AT136" s="141" t="s">
        <v>124</v>
      </c>
      <c r="AU136" s="141" t="s">
        <v>83</v>
      </c>
      <c r="AY136" s="16" t="s">
        <v>122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6" t="s">
        <v>81</v>
      </c>
      <c r="BK136" s="142">
        <f>ROUND(I136*H136,2)</f>
        <v>0</v>
      </c>
      <c r="BL136" s="16" t="s">
        <v>128</v>
      </c>
      <c r="BM136" s="141" t="s">
        <v>345</v>
      </c>
    </row>
    <row r="137" spans="2:65" s="11" customFormat="1" ht="22.8" customHeight="1">
      <c r="B137" s="116"/>
      <c r="D137" s="117" t="s">
        <v>72</v>
      </c>
      <c r="E137" s="126" t="s">
        <v>283</v>
      </c>
      <c r="F137" s="126" t="s">
        <v>284</v>
      </c>
      <c r="I137" s="119"/>
      <c r="J137" s="127">
        <f>BK137</f>
        <v>0</v>
      </c>
      <c r="L137" s="116"/>
      <c r="M137" s="121"/>
      <c r="P137" s="122">
        <f>P138</f>
        <v>0</v>
      </c>
      <c r="R137" s="122">
        <f>R138</f>
        <v>0</v>
      </c>
      <c r="T137" s="123">
        <f>T138</f>
        <v>0</v>
      </c>
      <c r="AR137" s="117" t="s">
        <v>81</v>
      </c>
      <c r="AT137" s="124" t="s">
        <v>72</v>
      </c>
      <c r="AU137" s="124" t="s">
        <v>81</v>
      </c>
      <c r="AY137" s="117" t="s">
        <v>122</v>
      </c>
      <c r="BK137" s="125">
        <f>BK138</f>
        <v>0</v>
      </c>
    </row>
    <row r="138" spans="2:65" s="1" customFormat="1" ht="16.5" customHeight="1">
      <c r="B138" s="128"/>
      <c r="C138" s="129" t="s">
        <v>183</v>
      </c>
      <c r="D138" s="129" t="s">
        <v>124</v>
      </c>
      <c r="E138" s="130" t="s">
        <v>286</v>
      </c>
      <c r="F138" s="131" t="s">
        <v>287</v>
      </c>
      <c r="G138" s="132" t="s">
        <v>191</v>
      </c>
      <c r="H138" s="133">
        <v>176.59800000000001</v>
      </c>
      <c r="I138" s="134"/>
      <c r="J138" s="135">
        <f>ROUND(I138*H138,2)</f>
        <v>0</v>
      </c>
      <c r="K138" s="136"/>
      <c r="L138" s="31"/>
      <c r="M138" s="137" t="s">
        <v>1</v>
      </c>
      <c r="N138" s="138" t="s">
        <v>38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128</v>
      </c>
      <c r="AT138" s="141" t="s">
        <v>124</v>
      </c>
      <c r="AU138" s="141" t="s">
        <v>83</v>
      </c>
      <c r="AY138" s="16" t="s">
        <v>122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6" t="s">
        <v>81</v>
      </c>
      <c r="BK138" s="142">
        <f>ROUND(I138*H138,2)</f>
        <v>0</v>
      </c>
      <c r="BL138" s="16" t="s">
        <v>128</v>
      </c>
      <c r="BM138" s="141" t="s">
        <v>346</v>
      </c>
    </row>
    <row r="139" spans="2:65" s="11" customFormat="1" ht="25.95" customHeight="1">
      <c r="B139" s="116"/>
      <c r="D139" s="117" t="s">
        <v>72</v>
      </c>
      <c r="E139" s="118" t="s">
        <v>289</v>
      </c>
      <c r="F139" s="118" t="s">
        <v>290</v>
      </c>
      <c r="I139" s="119"/>
      <c r="J139" s="120">
        <f>BK139</f>
        <v>0</v>
      </c>
      <c r="L139" s="116"/>
      <c r="M139" s="121"/>
      <c r="P139" s="122">
        <f>P140</f>
        <v>0</v>
      </c>
      <c r="R139" s="122">
        <f>R140</f>
        <v>0</v>
      </c>
      <c r="T139" s="123">
        <f>T140</f>
        <v>0</v>
      </c>
      <c r="AR139" s="117" t="s">
        <v>83</v>
      </c>
      <c r="AT139" s="124" t="s">
        <v>72</v>
      </c>
      <c r="AU139" s="124" t="s">
        <v>73</v>
      </c>
      <c r="AY139" s="117" t="s">
        <v>122</v>
      </c>
      <c r="BK139" s="125">
        <f>BK140</f>
        <v>0</v>
      </c>
    </row>
    <row r="140" spans="2:65" s="11" customFormat="1" ht="22.8" customHeight="1">
      <c r="B140" s="116"/>
      <c r="D140" s="117" t="s">
        <v>72</v>
      </c>
      <c r="E140" s="126" t="s">
        <v>347</v>
      </c>
      <c r="F140" s="126" t="s">
        <v>348</v>
      </c>
      <c r="I140" s="119"/>
      <c r="J140" s="127">
        <f>BK140</f>
        <v>0</v>
      </c>
      <c r="L140" s="116"/>
      <c r="M140" s="121"/>
      <c r="P140" s="122">
        <f>SUM(P141:P154)</f>
        <v>0</v>
      </c>
      <c r="R140" s="122">
        <f>SUM(R141:R154)</f>
        <v>0</v>
      </c>
      <c r="T140" s="123">
        <f>SUM(T141:T154)</f>
        <v>0</v>
      </c>
      <c r="AR140" s="117" t="s">
        <v>83</v>
      </c>
      <c r="AT140" s="124" t="s">
        <v>72</v>
      </c>
      <c r="AU140" s="124" t="s">
        <v>81</v>
      </c>
      <c r="AY140" s="117" t="s">
        <v>122</v>
      </c>
      <c r="BK140" s="125">
        <f>SUM(BK141:BK154)</f>
        <v>0</v>
      </c>
    </row>
    <row r="141" spans="2:65" s="1" customFormat="1" ht="16.5" customHeight="1">
      <c r="B141" s="128"/>
      <c r="C141" s="129" t="s">
        <v>188</v>
      </c>
      <c r="D141" s="129" t="s">
        <v>124</v>
      </c>
      <c r="E141" s="130" t="s">
        <v>349</v>
      </c>
      <c r="F141" s="131" t="s">
        <v>350</v>
      </c>
      <c r="G141" s="132" t="s">
        <v>338</v>
      </c>
      <c r="H141" s="133">
        <v>1</v>
      </c>
      <c r="I141" s="134"/>
      <c r="J141" s="135">
        <f t="shared" ref="J141:J154" si="10">ROUND(I141*H141,2)</f>
        <v>0</v>
      </c>
      <c r="K141" s="136"/>
      <c r="L141" s="31"/>
      <c r="M141" s="137" t="s">
        <v>1</v>
      </c>
      <c r="N141" s="138" t="s">
        <v>38</v>
      </c>
      <c r="P141" s="139">
        <f t="shared" ref="P141:P154" si="11">O141*H141</f>
        <v>0</v>
      </c>
      <c r="Q141" s="139">
        <v>0</v>
      </c>
      <c r="R141" s="139">
        <f t="shared" ref="R141:R154" si="12">Q141*H141</f>
        <v>0</v>
      </c>
      <c r="S141" s="139">
        <v>0</v>
      </c>
      <c r="T141" s="140">
        <f t="shared" ref="T141:T154" si="13">S141*H141</f>
        <v>0</v>
      </c>
      <c r="AR141" s="141" t="s">
        <v>215</v>
      </c>
      <c r="AT141" s="141" t="s">
        <v>124</v>
      </c>
      <c r="AU141" s="141" t="s">
        <v>83</v>
      </c>
      <c r="AY141" s="16" t="s">
        <v>122</v>
      </c>
      <c r="BE141" s="142">
        <f t="shared" ref="BE141:BE154" si="14">IF(N141="základní",J141,0)</f>
        <v>0</v>
      </c>
      <c r="BF141" s="142">
        <f t="shared" ref="BF141:BF154" si="15">IF(N141="snížená",J141,0)</f>
        <v>0</v>
      </c>
      <c r="BG141" s="142">
        <f t="shared" ref="BG141:BG154" si="16">IF(N141="zákl. přenesená",J141,0)</f>
        <v>0</v>
      </c>
      <c r="BH141" s="142">
        <f t="shared" ref="BH141:BH154" si="17">IF(N141="sníž. přenesená",J141,0)</f>
        <v>0</v>
      </c>
      <c r="BI141" s="142">
        <f t="shared" ref="BI141:BI154" si="18">IF(N141="nulová",J141,0)</f>
        <v>0</v>
      </c>
      <c r="BJ141" s="16" t="s">
        <v>81</v>
      </c>
      <c r="BK141" s="142">
        <f t="shared" ref="BK141:BK154" si="19">ROUND(I141*H141,2)</f>
        <v>0</v>
      </c>
      <c r="BL141" s="16" t="s">
        <v>215</v>
      </c>
      <c r="BM141" s="141" t="s">
        <v>351</v>
      </c>
    </row>
    <row r="142" spans="2:65" s="1" customFormat="1" ht="16.5" customHeight="1">
      <c r="B142" s="128"/>
      <c r="C142" s="129" t="s">
        <v>8</v>
      </c>
      <c r="D142" s="129" t="s">
        <v>124</v>
      </c>
      <c r="E142" s="130" t="s">
        <v>352</v>
      </c>
      <c r="F142" s="131" t="s">
        <v>353</v>
      </c>
      <c r="G142" s="132" t="s">
        <v>338</v>
      </c>
      <c r="H142" s="133">
        <v>1</v>
      </c>
      <c r="I142" s="134"/>
      <c r="J142" s="135">
        <f t="shared" si="10"/>
        <v>0</v>
      </c>
      <c r="K142" s="136"/>
      <c r="L142" s="31"/>
      <c r="M142" s="137" t="s">
        <v>1</v>
      </c>
      <c r="N142" s="138" t="s">
        <v>38</v>
      </c>
      <c r="P142" s="139">
        <f t="shared" si="11"/>
        <v>0</v>
      </c>
      <c r="Q142" s="139">
        <v>0</v>
      </c>
      <c r="R142" s="139">
        <f t="shared" si="12"/>
        <v>0</v>
      </c>
      <c r="S142" s="139">
        <v>0</v>
      </c>
      <c r="T142" s="140">
        <f t="shared" si="13"/>
        <v>0</v>
      </c>
      <c r="AR142" s="141" t="s">
        <v>215</v>
      </c>
      <c r="AT142" s="141" t="s">
        <v>124</v>
      </c>
      <c r="AU142" s="141" t="s">
        <v>83</v>
      </c>
      <c r="AY142" s="16" t="s">
        <v>122</v>
      </c>
      <c r="BE142" s="142">
        <f t="shared" si="14"/>
        <v>0</v>
      </c>
      <c r="BF142" s="142">
        <f t="shared" si="15"/>
        <v>0</v>
      </c>
      <c r="BG142" s="142">
        <f t="shared" si="16"/>
        <v>0</v>
      </c>
      <c r="BH142" s="142">
        <f t="shared" si="17"/>
        <v>0</v>
      </c>
      <c r="BI142" s="142">
        <f t="shared" si="18"/>
        <v>0</v>
      </c>
      <c r="BJ142" s="16" t="s">
        <v>81</v>
      </c>
      <c r="BK142" s="142">
        <f t="shared" si="19"/>
        <v>0</v>
      </c>
      <c r="BL142" s="16" t="s">
        <v>215</v>
      </c>
      <c r="BM142" s="141" t="s">
        <v>354</v>
      </c>
    </row>
    <row r="143" spans="2:65" s="1" customFormat="1" ht="24.15" customHeight="1">
      <c r="B143" s="128"/>
      <c r="C143" s="129" t="s">
        <v>200</v>
      </c>
      <c r="D143" s="129" t="s">
        <v>124</v>
      </c>
      <c r="E143" s="130" t="s">
        <v>355</v>
      </c>
      <c r="F143" s="131" t="s">
        <v>356</v>
      </c>
      <c r="G143" s="132" t="s">
        <v>338</v>
      </c>
      <c r="H143" s="133">
        <v>1</v>
      </c>
      <c r="I143" s="134"/>
      <c r="J143" s="135">
        <f t="shared" si="10"/>
        <v>0</v>
      </c>
      <c r="K143" s="136"/>
      <c r="L143" s="31"/>
      <c r="M143" s="137" t="s">
        <v>1</v>
      </c>
      <c r="N143" s="138" t="s">
        <v>38</v>
      </c>
      <c r="P143" s="139">
        <f t="shared" si="11"/>
        <v>0</v>
      </c>
      <c r="Q143" s="139">
        <v>0</v>
      </c>
      <c r="R143" s="139">
        <f t="shared" si="12"/>
        <v>0</v>
      </c>
      <c r="S143" s="139">
        <v>0</v>
      </c>
      <c r="T143" s="140">
        <f t="shared" si="13"/>
        <v>0</v>
      </c>
      <c r="AR143" s="141" t="s">
        <v>215</v>
      </c>
      <c r="AT143" s="141" t="s">
        <v>124</v>
      </c>
      <c r="AU143" s="141" t="s">
        <v>83</v>
      </c>
      <c r="AY143" s="16" t="s">
        <v>122</v>
      </c>
      <c r="BE143" s="142">
        <f t="shared" si="14"/>
        <v>0</v>
      </c>
      <c r="BF143" s="142">
        <f t="shared" si="15"/>
        <v>0</v>
      </c>
      <c r="BG143" s="142">
        <f t="shared" si="16"/>
        <v>0</v>
      </c>
      <c r="BH143" s="142">
        <f t="shared" si="17"/>
        <v>0</v>
      </c>
      <c r="BI143" s="142">
        <f t="shared" si="18"/>
        <v>0</v>
      </c>
      <c r="BJ143" s="16" t="s">
        <v>81</v>
      </c>
      <c r="BK143" s="142">
        <f t="shared" si="19"/>
        <v>0</v>
      </c>
      <c r="BL143" s="16" t="s">
        <v>215</v>
      </c>
      <c r="BM143" s="141" t="s">
        <v>357</v>
      </c>
    </row>
    <row r="144" spans="2:65" s="1" customFormat="1" ht="21.75" customHeight="1">
      <c r="B144" s="128"/>
      <c r="C144" s="129" t="s">
        <v>205</v>
      </c>
      <c r="D144" s="129" t="s">
        <v>124</v>
      </c>
      <c r="E144" s="130" t="s">
        <v>358</v>
      </c>
      <c r="F144" s="131" t="s">
        <v>359</v>
      </c>
      <c r="G144" s="132" t="s">
        <v>338</v>
      </c>
      <c r="H144" s="133">
        <v>1</v>
      </c>
      <c r="I144" s="134"/>
      <c r="J144" s="135">
        <f t="shared" si="10"/>
        <v>0</v>
      </c>
      <c r="K144" s="136"/>
      <c r="L144" s="31"/>
      <c r="M144" s="137" t="s">
        <v>1</v>
      </c>
      <c r="N144" s="138" t="s">
        <v>38</v>
      </c>
      <c r="P144" s="139">
        <f t="shared" si="11"/>
        <v>0</v>
      </c>
      <c r="Q144" s="139">
        <v>0</v>
      </c>
      <c r="R144" s="139">
        <f t="shared" si="12"/>
        <v>0</v>
      </c>
      <c r="S144" s="139">
        <v>0</v>
      </c>
      <c r="T144" s="140">
        <f t="shared" si="13"/>
        <v>0</v>
      </c>
      <c r="AR144" s="141" t="s">
        <v>215</v>
      </c>
      <c r="AT144" s="141" t="s">
        <v>124</v>
      </c>
      <c r="AU144" s="141" t="s">
        <v>83</v>
      </c>
      <c r="AY144" s="16" t="s">
        <v>122</v>
      </c>
      <c r="BE144" s="142">
        <f t="shared" si="14"/>
        <v>0</v>
      </c>
      <c r="BF144" s="142">
        <f t="shared" si="15"/>
        <v>0</v>
      </c>
      <c r="BG144" s="142">
        <f t="shared" si="16"/>
        <v>0</v>
      </c>
      <c r="BH144" s="142">
        <f t="shared" si="17"/>
        <v>0</v>
      </c>
      <c r="BI144" s="142">
        <f t="shared" si="18"/>
        <v>0</v>
      </c>
      <c r="BJ144" s="16" t="s">
        <v>81</v>
      </c>
      <c r="BK144" s="142">
        <f t="shared" si="19"/>
        <v>0</v>
      </c>
      <c r="BL144" s="16" t="s">
        <v>215</v>
      </c>
      <c r="BM144" s="141" t="s">
        <v>360</v>
      </c>
    </row>
    <row r="145" spans="2:65" s="1" customFormat="1" ht="16.5" customHeight="1">
      <c r="B145" s="128"/>
      <c r="C145" s="129" t="s">
        <v>210</v>
      </c>
      <c r="D145" s="129" t="s">
        <v>124</v>
      </c>
      <c r="E145" s="130" t="s">
        <v>361</v>
      </c>
      <c r="F145" s="131" t="s">
        <v>362</v>
      </c>
      <c r="G145" s="132" t="s">
        <v>338</v>
      </c>
      <c r="H145" s="133">
        <v>1</v>
      </c>
      <c r="I145" s="134"/>
      <c r="J145" s="135">
        <f t="shared" si="10"/>
        <v>0</v>
      </c>
      <c r="K145" s="136"/>
      <c r="L145" s="31"/>
      <c r="M145" s="137" t="s">
        <v>1</v>
      </c>
      <c r="N145" s="138" t="s">
        <v>38</v>
      </c>
      <c r="P145" s="139">
        <f t="shared" si="11"/>
        <v>0</v>
      </c>
      <c r="Q145" s="139">
        <v>0</v>
      </c>
      <c r="R145" s="139">
        <f t="shared" si="12"/>
        <v>0</v>
      </c>
      <c r="S145" s="139">
        <v>0</v>
      </c>
      <c r="T145" s="140">
        <f t="shared" si="13"/>
        <v>0</v>
      </c>
      <c r="AR145" s="141" t="s">
        <v>215</v>
      </c>
      <c r="AT145" s="141" t="s">
        <v>124</v>
      </c>
      <c r="AU145" s="141" t="s">
        <v>83</v>
      </c>
      <c r="AY145" s="16" t="s">
        <v>122</v>
      </c>
      <c r="BE145" s="142">
        <f t="shared" si="14"/>
        <v>0</v>
      </c>
      <c r="BF145" s="142">
        <f t="shared" si="15"/>
        <v>0</v>
      </c>
      <c r="BG145" s="142">
        <f t="shared" si="16"/>
        <v>0</v>
      </c>
      <c r="BH145" s="142">
        <f t="shared" si="17"/>
        <v>0</v>
      </c>
      <c r="BI145" s="142">
        <f t="shared" si="18"/>
        <v>0</v>
      </c>
      <c r="BJ145" s="16" t="s">
        <v>81</v>
      </c>
      <c r="BK145" s="142">
        <f t="shared" si="19"/>
        <v>0</v>
      </c>
      <c r="BL145" s="16" t="s">
        <v>215</v>
      </c>
      <c r="BM145" s="141" t="s">
        <v>363</v>
      </c>
    </row>
    <row r="146" spans="2:65" s="1" customFormat="1" ht="16.5" customHeight="1">
      <c r="B146" s="128"/>
      <c r="C146" s="129" t="s">
        <v>215</v>
      </c>
      <c r="D146" s="129" t="s">
        <v>124</v>
      </c>
      <c r="E146" s="130" t="s">
        <v>364</v>
      </c>
      <c r="F146" s="131" t="s">
        <v>365</v>
      </c>
      <c r="G146" s="132" t="s">
        <v>338</v>
      </c>
      <c r="H146" s="133">
        <v>1</v>
      </c>
      <c r="I146" s="134"/>
      <c r="J146" s="135">
        <f t="shared" si="10"/>
        <v>0</v>
      </c>
      <c r="K146" s="136"/>
      <c r="L146" s="31"/>
      <c r="M146" s="137" t="s">
        <v>1</v>
      </c>
      <c r="N146" s="138" t="s">
        <v>38</v>
      </c>
      <c r="P146" s="139">
        <f t="shared" si="11"/>
        <v>0</v>
      </c>
      <c r="Q146" s="139">
        <v>0</v>
      </c>
      <c r="R146" s="139">
        <f t="shared" si="12"/>
        <v>0</v>
      </c>
      <c r="S146" s="139">
        <v>0</v>
      </c>
      <c r="T146" s="140">
        <f t="shared" si="13"/>
        <v>0</v>
      </c>
      <c r="AR146" s="141" t="s">
        <v>215</v>
      </c>
      <c r="AT146" s="141" t="s">
        <v>124</v>
      </c>
      <c r="AU146" s="141" t="s">
        <v>83</v>
      </c>
      <c r="AY146" s="16" t="s">
        <v>122</v>
      </c>
      <c r="BE146" s="142">
        <f t="shared" si="14"/>
        <v>0</v>
      </c>
      <c r="BF146" s="142">
        <f t="shared" si="15"/>
        <v>0</v>
      </c>
      <c r="BG146" s="142">
        <f t="shared" si="16"/>
        <v>0</v>
      </c>
      <c r="BH146" s="142">
        <f t="shared" si="17"/>
        <v>0</v>
      </c>
      <c r="BI146" s="142">
        <f t="shared" si="18"/>
        <v>0</v>
      </c>
      <c r="BJ146" s="16" t="s">
        <v>81</v>
      </c>
      <c r="BK146" s="142">
        <f t="shared" si="19"/>
        <v>0</v>
      </c>
      <c r="BL146" s="16" t="s">
        <v>215</v>
      </c>
      <c r="BM146" s="141" t="s">
        <v>366</v>
      </c>
    </row>
    <row r="147" spans="2:65" s="1" customFormat="1" ht="21.75" customHeight="1">
      <c r="B147" s="128"/>
      <c r="C147" s="129" t="s">
        <v>220</v>
      </c>
      <c r="D147" s="129" t="s">
        <v>124</v>
      </c>
      <c r="E147" s="130" t="s">
        <v>367</v>
      </c>
      <c r="F147" s="131" t="s">
        <v>368</v>
      </c>
      <c r="G147" s="132" t="s">
        <v>338</v>
      </c>
      <c r="H147" s="133">
        <v>1</v>
      </c>
      <c r="I147" s="134"/>
      <c r="J147" s="135">
        <f t="shared" si="10"/>
        <v>0</v>
      </c>
      <c r="K147" s="136"/>
      <c r="L147" s="31"/>
      <c r="M147" s="137" t="s">
        <v>1</v>
      </c>
      <c r="N147" s="138" t="s">
        <v>38</v>
      </c>
      <c r="P147" s="139">
        <f t="shared" si="11"/>
        <v>0</v>
      </c>
      <c r="Q147" s="139">
        <v>0</v>
      </c>
      <c r="R147" s="139">
        <f t="shared" si="12"/>
        <v>0</v>
      </c>
      <c r="S147" s="139">
        <v>0</v>
      </c>
      <c r="T147" s="140">
        <f t="shared" si="13"/>
        <v>0</v>
      </c>
      <c r="AR147" s="141" t="s">
        <v>215</v>
      </c>
      <c r="AT147" s="141" t="s">
        <v>124</v>
      </c>
      <c r="AU147" s="141" t="s">
        <v>83</v>
      </c>
      <c r="AY147" s="16" t="s">
        <v>122</v>
      </c>
      <c r="BE147" s="142">
        <f t="shared" si="14"/>
        <v>0</v>
      </c>
      <c r="BF147" s="142">
        <f t="shared" si="15"/>
        <v>0</v>
      </c>
      <c r="BG147" s="142">
        <f t="shared" si="16"/>
        <v>0</v>
      </c>
      <c r="BH147" s="142">
        <f t="shared" si="17"/>
        <v>0</v>
      </c>
      <c r="BI147" s="142">
        <f t="shared" si="18"/>
        <v>0</v>
      </c>
      <c r="BJ147" s="16" t="s">
        <v>81</v>
      </c>
      <c r="BK147" s="142">
        <f t="shared" si="19"/>
        <v>0</v>
      </c>
      <c r="BL147" s="16" t="s">
        <v>215</v>
      </c>
      <c r="BM147" s="141" t="s">
        <v>369</v>
      </c>
    </row>
    <row r="148" spans="2:65" s="1" customFormat="1" ht="21.75" customHeight="1">
      <c r="B148" s="128"/>
      <c r="C148" s="129" t="s">
        <v>226</v>
      </c>
      <c r="D148" s="129" t="s">
        <v>124</v>
      </c>
      <c r="E148" s="130" t="s">
        <v>370</v>
      </c>
      <c r="F148" s="131" t="s">
        <v>371</v>
      </c>
      <c r="G148" s="132" t="s">
        <v>338</v>
      </c>
      <c r="H148" s="133">
        <v>1</v>
      </c>
      <c r="I148" s="134"/>
      <c r="J148" s="135">
        <f t="shared" si="10"/>
        <v>0</v>
      </c>
      <c r="K148" s="136"/>
      <c r="L148" s="31"/>
      <c r="M148" s="137" t="s">
        <v>1</v>
      </c>
      <c r="N148" s="138" t="s">
        <v>38</v>
      </c>
      <c r="P148" s="139">
        <f t="shared" si="11"/>
        <v>0</v>
      </c>
      <c r="Q148" s="139">
        <v>0</v>
      </c>
      <c r="R148" s="139">
        <f t="shared" si="12"/>
        <v>0</v>
      </c>
      <c r="S148" s="139">
        <v>0</v>
      </c>
      <c r="T148" s="140">
        <f t="shared" si="13"/>
        <v>0</v>
      </c>
      <c r="AR148" s="141" t="s">
        <v>215</v>
      </c>
      <c r="AT148" s="141" t="s">
        <v>124</v>
      </c>
      <c r="AU148" s="141" t="s">
        <v>83</v>
      </c>
      <c r="AY148" s="16" t="s">
        <v>122</v>
      </c>
      <c r="BE148" s="142">
        <f t="shared" si="14"/>
        <v>0</v>
      </c>
      <c r="BF148" s="142">
        <f t="shared" si="15"/>
        <v>0</v>
      </c>
      <c r="BG148" s="142">
        <f t="shared" si="16"/>
        <v>0</v>
      </c>
      <c r="BH148" s="142">
        <f t="shared" si="17"/>
        <v>0</v>
      </c>
      <c r="BI148" s="142">
        <f t="shared" si="18"/>
        <v>0</v>
      </c>
      <c r="BJ148" s="16" t="s">
        <v>81</v>
      </c>
      <c r="BK148" s="142">
        <f t="shared" si="19"/>
        <v>0</v>
      </c>
      <c r="BL148" s="16" t="s">
        <v>215</v>
      </c>
      <c r="BM148" s="141" t="s">
        <v>372</v>
      </c>
    </row>
    <row r="149" spans="2:65" s="1" customFormat="1" ht="16.5" customHeight="1">
      <c r="B149" s="128"/>
      <c r="C149" s="129" t="s">
        <v>231</v>
      </c>
      <c r="D149" s="129" t="s">
        <v>124</v>
      </c>
      <c r="E149" s="130" t="s">
        <v>373</v>
      </c>
      <c r="F149" s="131" t="s">
        <v>374</v>
      </c>
      <c r="G149" s="132" t="s">
        <v>338</v>
      </c>
      <c r="H149" s="133">
        <v>1</v>
      </c>
      <c r="I149" s="134"/>
      <c r="J149" s="135">
        <f t="shared" si="10"/>
        <v>0</v>
      </c>
      <c r="K149" s="136"/>
      <c r="L149" s="31"/>
      <c r="M149" s="137" t="s">
        <v>1</v>
      </c>
      <c r="N149" s="138" t="s">
        <v>38</v>
      </c>
      <c r="P149" s="139">
        <f t="shared" si="11"/>
        <v>0</v>
      </c>
      <c r="Q149" s="139">
        <v>0</v>
      </c>
      <c r="R149" s="139">
        <f t="shared" si="12"/>
        <v>0</v>
      </c>
      <c r="S149" s="139">
        <v>0</v>
      </c>
      <c r="T149" s="140">
        <f t="shared" si="13"/>
        <v>0</v>
      </c>
      <c r="AR149" s="141" t="s">
        <v>215</v>
      </c>
      <c r="AT149" s="141" t="s">
        <v>124</v>
      </c>
      <c r="AU149" s="141" t="s">
        <v>83</v>
      </c>
      <c r="AY149" s="16" t="s">
        <v>122</v>
      </c>
      <c r="BE149" s="142">
        <f t="shared" si="14"/>
        <v>0</v>
      </c>
      <c r="BF149" s="142">
        <f t="shared" si="15"/>
        <v>0</v>
      </c>
      <c r="BG149" s="142">
        <f t="shared" si="16"/>
        <v>0</v>
      </c>
      <c r="BH149" s="142">
        <f t="shared" si="17"/>
        <v>0</v>
      </c>
      <c r="BI149" s="142">
        <f t="shared" si="18"/>
        <v>0</v>
      </c>
      <c r="BJ149" s="16" t="s">
        <v>81</v>
      </c>
      <c r="BK149" s="142">
        <f t="shared" si="19"/>
        <v>0</v>
      </c>
      <c r="BL149" s="16" t="s">
        <v>215</v>
      </c>
      <c r="BM149" s="141" t="s">
        <v>375</v>
      </c>
    </row>
    <row r="150" spans="2:65" s="1" customFormat="1" ht="21.75" customHeight="1">
      <c r="B150" s="128"/>
      <c r="C150" s="129" t="s">
        <v>235</v>
      </c>
      <c r="D150" s="129" t="s">
        <v>124</v>
      </c>
      <c r="E150" s="130" t="s">
        <v>376</v>
      </c>
      <c r="F150" s="131" t="s">
        <v>377</v>
      </c>
      <c r="G150" s="132" t="s">
        <v>338</v>
      </c>
      <c r="H150" s="133">
        <v>1</v>
      </c>
      <c r="I150" s="134"/>
      <c r="J150" s="135">
        <f t="shared" si="10"/>
        <v>0</v>
      </c>
      <c r="K150" s="136"/>
      <c r="L150" s="31"/>
      <c r="M150" s="137" t="s">
        <v>1</v>
      </c>
      <c r="N150" s="138" t="s">
        <v>38</v>
      </c>
      <c r="P150" s="139">
        <f t="shared" si="11"/>
        <v>0</v>
      </c>
      <c r="Q150" s="139">
        <v>0</v>
      </c>
      <c r="R150" s="139">
        <f t="shared" si="12"/>
        <v>0</v>
      </c>
      <c r="S150" s="139">
        <v>0</v>
      </c>
      <c r="T150" s="140">
        <f t="shared" si="13"/>
        <v>0</v>
      </c>
      <c r="AR150" s="141" t="s">
        <v>215</v>
      </c>
      <c r="AT150" s="141" t="s">
        <v>124</v>
      </c>
      <c r="AU150" s="141" t="s">
        <v>83</v>
      </c>
      <c r="AY150" s="16" t="s">
        <v>122</v>
      </c>
      <c r="BE150" s="142">
        <f t="shared" si="14"/>
        <v>0</v>
      </c>
      <c r="BF150" s="142">
        <f t="shared" si="15"/>
        <v>0</v>
      </c>
      <c r="BG150" s="142">
        <f t="shared" si="16"/>
        <v>0</v>
      </c>
      <c r="BH150" s="142">
        <f t="shared" si="17"/>
        <v>0</v>
      </c>
      <c r="BI150" s="142">
        <f t="shared" si="18"/>
        <v>0</v>
      </c>
      <c r="BJ150" s="16" t="s">
        <v>81</v>
      </c>
      <c r="BK150" s="142">
        <f t="shared" si="19"/>
        <v>0</v>
      </c>
      <c r="BL150" s="16" t="s">
        <v>215</v>
      </c>
      <c r="BM150" s="141" t="s">
        <v>378</v>
      </c>
    </row>
    <row r="151" spans="2:65" s="1" customFormat="1" ht="21.75" customHeight="1">
      <c r="B151" s="128"/>
      <c r="C151" s="129" t="s">
        <v>7</v>
      </c>
      <c r="D151" s="129" t="s">
        <v>124</v>
      </c>
      <c r="E151" s="130" t="s">
        <v>379</v>
      </c>
      <c r="F151" s="131" t="s">
        <v>380</v>
      </c>
      <c r="G151" s="132" t="s">
        <v>338</v>
      </c>
      <c r="H151" s="133">
        <v>1</v>
      </c>
      <c r="I151" s="134"/>
      <c r="J151" s="135">
        <f t="shared" si="10"/>
        <v>0</v>
      </c>
      <c r="K151" s="136"/>
      <c r="L151" s="31"/>
      <c r="M151" s="137" t="s">
        <v>1</v>
      </c>
      <c r="N151" s="138" t="s">
        <v>38</v>
      </c>
      <c r="P151" s="139">
        <f t="shared" si="11"/>
        <v>0</v>
      </c>
      <c r="Q151" s="139">
        <v>0</v>
      </c>
      <c r="R151" s="139">
        <f t="shared" si="12"/>
        <v>0</v>
      </c>
      <c r="S151" s="139">
        <v>0</v>
      </c>
      <c r="T151" s="140">
        <f t="shared" si="13"/>
        <v>0</v>
      </c>
      <c r="AR151" s="141" t="s">
        <v>215</v>
      </c>
      <c r="AT151" s="141" t="s">
        <v>124</v>
      </c>
      <c r="AU151" s="141" t="s">
        <v>83</v>
      </c>
      <c r="AY151" s="16" t="s">
        <v>122</v>
      </c>
      <c r="BE151" s="142">
        <f t="shared" si="14"/>
        <v>0</v>
      </c>
      <c r="BF151" s="142">
        <f t="shared" si="15"/>
        <v>0</v>
      </c>
      <c r="BG151" s="142">
        <f t="shared" si="16"/>
        <v>0</v>
      </c>
      <c r="BH151" s="142">
        <f t="shared" si="17"/>
        <v>0</v>
      </c>
      <c r="BI151" s="142">
        <f t="shared" si="18"/>
        <v>0</v>
      </c>
      <c r="BJ151" s="16" t="s">
        <v>81</v>
      </c>
      <c r="BK151" s="142">
        <f t="shared" si="19"/>
        <v>0</v>
      </c>
      <c r="BL151" s="16" t="s">
        <v>215</v>
      </c>
      <c r="BM151" s="141" t="s">
        <v>381</v>
      </c>
    </row>
    <row r="152" spans="2:65" s="1" customFormat="1" ht="16.5" customHeight="1">
      <c r="B152" s="128"/>
      <c r="C152" s="129" t="s">
        <v>242</v>
      </c>
      <c r="D152" s="129" t="s">
        <v>124</v>
      </c>
      <c r="E152" s="130" t="s">
        <v>382</v>
      </c>
      <c r="F152" s="131" t="s">
        <v>383</v>
      </c>
      <c r="G152" s="132" t="s">
        <v>338</v>
      </c>
      <c r="H152" s="133">
        <v>1</v>
      </c>
      <c r="I152" s="134"/>
      <c r="J152" s="135">
        <f t="shared" si="10"/>
        <v>0</v>
      </c>
      <c r="K152" s="136"/>
      <c r="L152" s="31"/>
      <c r="M152" s="137" t="s">
        <v>1</v>
      </c>
      <c r="N152" s="138" t="s">
        <v>38</v>
      </c>
      <c r="P152" s="139">
        <f t="shared" si="11"/>
        <v>0</v>
      </c>
      <c r="Q152" s="139">
        <v>0</v>
      </c>
      <c r="R152" s="139">
        <f t="shared" si="12"/>
        <v>0</v>
      </c>
      <c r="S152" s="139">
        <v>0</v>
      </c>
      <c r="T152" s="140">
        <f t="shared" si="13"/>
        <v>0</v>
      </c>
      <c r="AR152" s="141" t="s">
        <v>215</v>
      </c>
      <c r="AT152" s="141" t="s">
        <v>124</v>
      </c>
      <c r="AU152" s="141" t="s">
        <v>83</v>
      </c>
      <c r="AY152" s="16" t="s">
        <v>122</v>
      </c>
      <c r="BE152" s="142">
        <f t="shared" si="14"/>
        <v>0</v>
      </c>
      <c r="BF152" s="142">
        <f t="shared" si="15"/>
        <v>0</v>
      </c>
      <c r="BG152" s="142">
        <f t="shared" si="16"/>
        <v>0</v>
      </c>
      <c r="BH152" s="142">
        <f t="shared" si="17"/>
        <v>0</v>
      </c>
      <c r="BI152" s="142">
        <f t="shared" si="18"/>
        <v>0</v>
      </c>
      <c r="BJ152" s="16" t="s">
        <v>81</v>
      </c>
      <c r="BK152" s="142">
        <f t="shared" si="19"/>
        <v>0</v>
      </c>
      <c r="BL152" s="16" t="s">
        <v>215</v>
      </c>
      <c r="BM152" s="141" t="s">
        <v>384</v>
      </c>
    </row>
    <row r="153" spans="2:65" s="1" customFormat="1" ht="16.5" customHeight="1">
      <c r="B153" s="128"/>
      <c r="C153" s="129" t="s">
        <v>246</v>
      </c>
      <c r="D153" s="129" t="s">
        <v>124</v>
      </c>
      <c r="E153" s="130" t="s">
        <v>385</v>
      </c>
      <c r="F153" s="131" t="s">
        <v>386</v>
      </c>
      <c r="G153" s="132" t="s">
        <v>338</v>
      </c>
      <c r="H153" s="133">
        <v>1</v>
      </c>
      <c r="I153" s="134"/>
      <c r="J153" s="135">
        <f t="shared" si="10"/>
        <v>0</v>
      </c>
      <c r="K153" s="136"/>
      <c r="L153" s="31"/>
      <c r="M153" s="137" t="s">
        <v>1</v>
      </c>
      <c r="N153" s="138" t="s">
        <v>38</v>
      </c>
      <c r="P153" s="139">
        <f t="shared" si="11"/>
        <v>0</v>
      </c>
      <c r="Q153" s="139">
        <v>0</v>
      </c>
      <c r="R153" s="139">
        <f t="shared" si="12"/>
        <v>0</v>
      </c>
      <c r="S153" s="139">
        <v>0</v>
      </c>
      <c r="T153" s="140">
        <f t="shared" si="13"/>
        <v>0</v>
      </c>
      <c r="AR153" s="141" t="s">
        <v>215</v>
      </c>
      <c r="AT153" s="141" t="s">
        <v>124</v>
      </c>
      <c r="AU153" s="141" t="s">
        <v>83</v>
      </c>
      <c r="AY153" s="16" t="s">
        <v>122</v>
      </c>
      <c r="BE153" s="142">
        <f t="shared" si="14"/>
        <v>0</v>
      </c>
      <c r="BF153" s="142">
        <f t="shared" si="15"/>
        <v>0</v>
      </c>
      <c r="BG153" s="142">
        <f t="shared" si="16"/>
        <v>0</v>
      </c>
      <c r="BH153" s="142">
        <f t="shared" si="17"/>
        <v>0</v>
      </c>
      <c r="BI153" s="142">
        <f t="shared" si="18"/>
        <v>0</v>
      </c>
      <c r="BJ153" s="16" t="s">
        <v>81</v>
      </c>
      <c r="BK153" s="142">
        <f t="shared" si="19"/>
        <v>0</v>
      </c>
      <c r="BL153" s="16" t="s">
        <v>215</v>
      </c>
      <c r="BM153" s="141" t="s">
        <v>387</v>
      </c>
    </row>
    <row r="154" spans="2:65" s="1" customFormat="1" ht="16.5" customHeight="1">
      <c r="B154" s="128"/>
      <c r="C154" s="129" t="s">
        <v>250</v>
      </c>
      <c r="D154" s="129" t="s">
        <v>124</v>
      </c>
      <c r="E154" s="130" t="s">
        <v>388</v>
      </c>
      <c r="F154" s="131" t="s">
        <v>389</v>
      </c>
      <c r="G154" s="132" t="s">
        <v>338</v>
      </c>
      <c r="H154" s="133">
        <v>1</v>
      </c>
      <c r="I154" s="134"/>
      <c r="J154" s="135">
        <f t="shared" si="10"/>
        <v>0</v>
      </c>
      <c r="K154" s="136"/>
      <c r="L154" s="31"/>
      <c r="M154" s="137" t="s">
        <v>1</v>
      </c>
      <c r="N154" s="138" t="s">
        <v>38</v>
      </c>
      <c r="P154" s="139">
        <f t="shared" si="11"/>
        <v>0</v>
      </c>
      <c r="Q154" s="139">
        <v>0</v>
      </c>
      <c r="R154" s="139">
        <f t="shared" si="12"/>
        <v>0</v>
      </c>
      <c r="S154" s="139">
        <v>0</v>
      </c>
      <c r="T154" s="140">
        <f t="shared" si="13"/>
        <v>0</v>
      </c>
      <c r="AR154" s="141" t="s">
        <v>215</v>
      </c>
      <c r="AT154" s="141" t="s">
        <v>124</v>
      </c>
      <c r="AU154" s="141" t="s">
        <v>83</v>
      </c>
      <c r="AY154" s="16" t="s">
        <v>122</v>
      </c>
      <c r="BE154" s="142">
        <f t="shared" si="14"/>
        <v>0</v>
      </c>
      <c r="BF154" s="142">
        <f t="shared" si="15"/>
        <v>0</v>
      </c>
      <c r="BG154" s="142">
        <f t="shared" si="16"/>
        <v>0</v>
      </c>
      <c r="BH154" s="142">
        <f t="shared" si="17"/>
        <v>0</v>
      </c>
      <c r="BI154" s="142">
        <f t="shared" si="18"/>
        <v>0</v>
      </c>
      <c r="BJ154" s="16" t="s">
        <v>81</v>
      </c>
      <c r="BK154" s="142">
        <f t="shared" si="19"/>
        <v>0</v>
      </c>
      <c r="BL154" s="16" t="s">
        <v>215</v>
      </c>
      <c r="BM154" s="141" t="s">
        <v>390</v>
      </c>
    </row>
    <row r="155" spans="2:65" s="11" customFormat="1" ht="25.95" customHeight="1">
      <c r="B155" s="116"/>
      <c r="D155" s="117" t="s">
        <v>72</v>
      </c>
      <c r="E155" s="118" t="s">
        <v>391</v>
      </c>
      <c r="F155" s="118" t="s">
        <v>392</v>
      </c>
      <c r="I155" s="119"/>
      <c r="J155" s="120">
        <f>BK155</f>
        <v>0</v>
      </c>
      <c r="L155" s="116"/>
      <c r="M155" s="121"/>
      <c r="P155" s="122">
        <f>P156</f>
        <v>0</v>
      </c>
      <c r="R155" s="122">
        <f>R156</f>
        <v>0</v>
      </c>
      <c r="T155" s="123">
        <f>T156</f>
        <v>0</v>
      </c>
      <c r="AR155" s="117" t="s">
        <v>150</v>
      </c>
      <c r="AT155" s="124" t="s">
        <v>72</v>
      </c>
      <c r="AU155" s="124" t="s">
        <v>73</v>
      </c>
      <c r="AY155" s="117" t="s">
        <v>122</v>
      </c>
      <c r="BK155" s="125">
        <f>BK156</f>
        <v>0</v>
      </c>
    </row>
    <row r="156" spans="2:65" s="11" customFormat="1" ht="22.8" customHeight="1">
      <c r="B156" s="116"/>
      <c r="D156" s="117" t="s">
        <v>72</v>
      </c>
      <c r="E156" s="126" t="s">
        <v>393</v>
      </c>
      <c r="F156" s="126" t="s">
        <v>394</v>
      </c>
      <c r="I156" s="119"/>
      <c r="J156" s="127">
        <f>BK156</f>
        <v>0</v>
      </c>
      <c r="L156" s="116"/>
      <c r="M156" s="121"/>
      <c r="P156" s="122">
        <f>SUM(P157:P160)</f>
        <v>0</v>
      </c>
      <c r="R156" s="122">
        <f>SUM(R157:R160)</f>
        <v>0</v>
      </c>
      <c r="T156" s="123">
        <f>SUM(T157:T160)</f>
        <v>0</v>
      </c>
      <c r="AR156" s="117" t="s">
        <v>150</v>
      </c>
      <c r="AT156" s="124" t="s">
        <v>72</v>
      </c>
      <c r="AU156" s="124" t="s">
        <v>81</v>
      </c>
      <c r="AY156" s="117" t="s">
        <v>122</v>
      </c>
      <c r="BK156" s="125">
        <f>SUM(BK157:BK160)</f>
        <v>0</v>
      </c>
    </row>
    <row r="157" spans="2:65" s="1" customFormat="1" ht="16.5" customHeight="1">
      <c r="B157" s="128"/>
      <c r="C157" s="129" t="s">
        <v>254</v>
      </c>
      <c r="D157" s="129" t="s">
        <v>124</v>
      </c>
      <c r="E157" s="130" t="s">
        <v>395</v>
      </c>
      <c r="F157" s="131" t="s">
        <v>396</v>
      </c>
      <c r="G157" s="132" t="s">
        <v>338</v>
      </c>
      <c r="H157" s="133">
        <v>1</v>
      </c>
      <c r="I157" s="134"/>
      <c r="J157" s="135">
        <f>ROUND(I157*H157,2)</f>
        <v>0</v>
      </c>
      <c r="K157" s="136"/>
      <c r="L157" s="31"/>
      <c r="M157" s="137" t="s">
        <v>1</v>
      </c>
      <c r="N157" s="138" t="s">
        <v>38</v>
      </c>
      <c r="P157" s="139">
        <f>O157*H157</f>
        <v>0</v>
      </c>
      <c r="Q157" s="139">
        <v>0</v>
      </c>
      <c r="R157" s="139">
        <f>Q157*H157</f>
        <v>0</v>
      </c>
      <c r="S157" s="139">
        <v>0</v>
      </c>
      <c r="T157" s="140">
        <f>S157*H157</f>
        <v>0</v>
      </c>
      <c r="AR157" s="141" t="s">
        <v>397</v>
      </c>
      <c r="AT157" s="141" t="s">
        <v>124</v>
      </c>
      <c r="AU157" s="141" t="s">
        <v>83</v>
      </c>
      <c r="AY157" s="16" t="s">
        <v>122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6" t="s">
        <v>81</v>
      </c>
      <c r="BK157" s="142">
        <f>ROUND(I157*H157,2)</f>
        <v>0</v>
      </c>
      <c r="BL157" s="16" t="s">
        <v>397</v>
      </c>
      <c r="BM157" s="141" t="s">
        <v>398</v>
      </c>
    </row>
    <row r="158" spans="2:65" s="1" customFormat="1" ht="16.5" customHeight="1">
      <c r="B158" s="128"/>
      <c r="C158" s="129" t="s">
        <v>258</v>
      </c>
      <c r="D158" s="129" t="s">
        <v>124</v>
      </c>
      <c r="E158" s="130" t="s">
        <v>399</v>
      </c>
      <c r="F158" s="131" t="s">
        <v>400</v>
      </c>
      <c r="G158" s="132" t="s">
        <v>338</v>
      </c>
      <c r="H158" s="133">
        <v>1</v>
      </c>
      <c r="I158" s="134"/>
      <c r="J158" s="135">
        <f>ROUND(I158*H158,2)</f>
        <v>0</v>
      </c>
      <c r="K158" s="136"/>
      <c r="L158" s="31"/>
      <c r="M158" s="137" t="s">
        <v>1</v>
      </c>
      <c r="N158" s="138" t="s">
        <v>38</v>
      </c>
      <c r="P158" s="139">
        <f>O158*H158</f>
        <v>0</v>
      </c>
      <c r="Q158" s="139">
        <v>0</v>
      </c>
      <c r="R158" s="139">
        <f>Q158*H158</f>
        <v>0</v>
      </c>
      <c r="S158" s="139">
        <v>0</v>
      </c>
      <c r="T158" s="140">
        <f>S158*H158</f>
        <v>0</v>
      </c>
      <c r="AR158" s="141" t="s">
        <v>397</v>
      </c>
      <c r="AT158" s="141" t="s">
        <v>124</v>
      </c>
      <c r="AU158" s="141" t="s">
        <v>83</v>
      </c>
      <c r="AY158" s="16" t="s">
        <v>122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6" t="s">
        <v>81</v>
      </c>
      <c r="BK158" s="142">
        <f>ROUND(I158*H158,2)</f>
        <v>0</v>
      </c>
      <c r="BL158" s="16" t="s">
        <v>397</v>
      </c>
      <c r="BM158" s="141" t="s">
        <v>401</v>
      </c>
    </row>
    <row r="159" spans="2:65" s="1" customFormat="1" ht="16.5" customHeight="1">
      <c r="B159" s="128"/>
      <c r="C159" s="129" t="s">
        <v>265</v>
      </c>
      <c r="D159" s="129" t="s">
        <v>124</v>
      </c>
      <c r="E159" s="130" t="s">
        <v>402</v>
      </c>
      <c r="F159" s="131" t="s">
        <v>403</v>
      </c>
      <c r="G159" s="132" t="s">
        <v>338</v>
      </c>
      <c r="H159" s="133">
        <v>1</v>
      </c>
      <c r="I159" s="134"/>
      <c r="J159" s="135">
        <f>ROUND(I159*H159,2)</f>
        <v>0</v>
      </c>
      <c r="K159" s="136"/>
      <c r="L159" s="31"/>
      <c r="M159" s="137" t="s">
        <v>1</v>
      </c>
      <c r="N159" s="138" t="s">
        <v>38</v>
      </c>
      <c r="P159" s="139">
        <f>O159*H159</f>
        <v>0</v>
      </c>
      <c r="Q159" s="139">
        <v>0</v>
      </c>
      <c r="R159" s="139">
        <f>Q159*H159</f>
        <v>0</v>
      </c>
      <c r="S159" s="139">
        <v>0</v>
      </c>
      <c r="T159" s="140">
        <f>S159*H159</f>
        <v>0</v>
      </c>
      <c r="AR159" s="141" t="s">
        <v>397</v>
      </c>
      <c r="AT159" s="141" t="s">
        <v>124</v>
      </c>
      <c r="AU159" s="141" t="s">
        <v>83</v>
      </c>
      <c r="AY159" s="16" t="s">
        <v>122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6" t="s">
        <v>81</v>
      </c>
      <c r="BK159" s="142">
        <f>ROUND(I159*H159,2)</f>
        <v>0</v>
      </c>
      <c r="BL159" s="16" t="s">
        <v>397</v>
      </c>
      <c r="BM159" s="141" t="s">
        <v>404</v>
      </c>
    </row>
    <row r="160" spans="2:65" s="1" customFormat="1" ht="16.5" customHeight="1">
      <c r="B160" s="128"/>
      <c r="C160" s="129" t="s">
        <v>270</v>
      </c>
      <c r="D160" s="129" t="s">
        <v>124</v>
      </c>
      <c r="E160" s="130" t="s">
        <v>405</v>
      </c>
      <c r="F160" s="131" t="s">
        <v>406</v>
      </c>
      <c r="G160" s="132" t="s">
        <v>338</v>
      </c>
      <c r="H160" s="133">
        <v>1</v>
      </c>
      <c r="I160" s="134"/>
      <c r="J160" s="135">
        <f>ROUND(I160*H160,2)</f>
        <v>0</v>
      </c>
      <c r="K160" s="136"/>
      <c r="L160" s="31"/>
      <c r="M160" s="176" t="s">
        <v>1</v>
      </c>
      <c r="N160" s="177" t="s">
        <v>38</v>
      </c>
      <c r="O160" s="178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141" t="s">
        <v>397</v>
      </c>
      <c r="AT160" s="141" t="s">
        <v>124</v>
      </c>
      <c r="AU160" s="141" t="s">
        <v>83</v>
      </c>
      <c r="AY160" s="16" t="s">
        <v>122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6" t="s">
        <v>81</v>
      </c>
      <c r="BK160" s="142">
        <f>ROUND(I160*H160,2)</f>
        <v>0</v>
      </c>
      <c r="BL160" s="16" t="s">
        <v>397</v>
      </c>
      <c r="BM160" s="141" t="s">
        <v>407</v>
      </c>
    </row>
    <row r="161" spans="2:12" s="1" customFormat="1" ht="6.9" customHeight="1"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31"/>
    </row>
  </sheetData>
  <autoFilter ref="C123:K160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51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9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6" t="s">
        <v>89</v>
      </c>
    </row>
    <row r="3" spans="2:46" ht="6.9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" hidden="1" customHeight="1">
      <c r="B4" s="19"/>
      <c r="D4" s="20" t="s">
        <v>90</v>
      </c>
      <c r="L4" s="19"/>
      <c r="M4" s="83" t="s">
        <v>10</v>
      </c>
      <c r="AT4" s="16" t="s">
        <v>3</v>
      </c>
    </row>
    <row r="5" spans="2:46" ht="6.9" hidden="1" customHeight="1">
      <c r="B5" s="19"/>
      <c r="L5" s="19"/>
    </row>
    <row r="6" spans="2:46" ht="12" hidden="1" customHeight="1">
      <c r="B6" s="19"/>
      <c r="D6" s="26" t="s">
        <v>16</v>
      </c>
      <c r="L6" s="19"/>
    </row>
    <row r="7" spans="2:46" ht="16.5" hidden="1" customHeight="1">
      <c r="B7" s="19"/>
      <c r="E7" s="220" t="str">
        <f>'Rekapitulace stavby'!K6</f>
        <v>STREETPARK - Žďár nad Sázavou</v>
      </c>
      <c r="F7" s="221"/>
      <c r="G7" s="221"/>
      <c r="H7" s="221"/>
      <c r="L7" s="19"/>
    </row>
    <row r="8" spans="2:46" s="1" customFormat="1" ht="12" hidden="1" customHeight="1">
      <c r="B8" s="31"/>
      <c r="D8" s="26" t="s">
        <v>91</v>
      </c>
      <c r="L8" s="31"/>
    </row>
    <row r="9" spans="2:46" s="1" customFormat="1" ht="16.5" hidden="1" customHeight="1">
      <c r="B9" s="31"/>
      <c r="E9" s="181" t="s">
        <v>408</v>
      </c>
      <c r="F9" s="222"/>
      <c r="G9" s="222"/>
      <c r="H9" s="222"/>
      <c r="L9" s="31"/>
    </row>
    <row r="10" spans="2:46" s="1" customFormat="1" ht="10.199999999999999" hidden="1">
      <c r="B10" s="31"/>
      <c r="L10" s="31"/>
    </row>
    <row r="11" spans="2:46" s="1" customFormat="1" ht="12" hidden="1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hidden="1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4. 6. 2024</v>
      </c>
      <c r="L12" s="31"/>
    </row>
    <row r="13" spans="2:46" s="1" customFormat="1" ht="10.8" hidden="1" customHeight="1">
      <c r="B13" s="31"/>
      <c r="L13" s="31"/>
    </row>
    <row r="14" spans="2:46" s="1" customFormat="1" ht="12" hidden="1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hidden="1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" hidden="1" customHeight="1">
      <c r="B16" s="31"/>
      <c r="L16" s="31"/>
    </row>
    <row r="17" spans="2:12" s="1" customFormat="1" ht="12" hidden="1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hidden="1" customHeight="1">
      <c r="B18" s="31"/>
      <c r="E18" s="223" t="str">
        <f>'Rekapitulace stavby'!E14</f>
        <v>Vyplň údaj</v>
      </c>
      <c r="F18" s="203"/>
      <c r="G18" s="203"/>
      <c r="H18" s="203"/>
      <c r="I18" s="26" t="s">
        <v>26</v>
      </c>
      <c r="J18" s="27" t="str">
        <f>'Rekapitulace stavby'!AN14</f>
        <v>Vyplň údaj</v>
      </c>
      <c r="L18" s="31"/>
    </row>
    <row r="19" spans="2:12" s="1" customFormat="1" ht="6.9" hidden="1" customHeight="1">
      <c r="B19" s="31"/>
      <c r="L19" s="31"/>
    </row>
    <row r="20" spans="2:12" s="1" customFormat="1" ht="12" hidden="1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hidden="1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" hidden="1" customHeight="1">
      <c r="B22" s="31"/>
      <c r="L22" s="31"/>
    </row>
    <row r="23" spans="2:12" s="1" customFormat="1" ht="12" hidden="1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hidden="1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" hidden="1" customHeight="1">
      <c r="B25" s="31"/>
      <c r="L25" s="31"/>
    </row>
    <row r="26" spans="2:12" s="1" customFormat="1" ht="12" hidden="1" customHeight="1">
      <c r="B26" s="31"/>
      <c r="D26" s="26" t="s">
        <v>32</v>
      </c>
      <c r="L26" s="31"/>
    </row>
    <row r="27" spans="2:12" s="7" customFormat="1" ht="16.5" hidden="1" customHeight="1">
      <c r="B27" s="84"/>
      <c r="E27" s="208" t="s">
        <v>1</v>
      </c>
      <c r="F27" s="208"/>
      <c r="G27" s="208"/>
      <c r="H27" s="208"/>
      <c r="L27" s="84"/>
    </row>
    <row r="28" spans="2:12" s="1" customFormat="1" ht="6.9" hidden="1" customHeight="1">
      <c r="B28" s="31"/>
      <c r="L28" s="31"/>
    </row>
    <row r="29" spans="2:12" s="1" customFormat="1" ht="6.9" hidden="1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hidden="1" customHeight="1">
      <c r="B30" s="31"/>
      <c r="D30" s="85" t="s">
        <v>33</v>
      </c>
      <c r="J30" s="65">
        <f>ROUND(J126, 2)</f>
        <v>0</v>
      </c>
      <c r="L30" s="31"/>
    </row>
    <row r="31" spans="2:12" s="1" customFormat="1" ht="6.9" hidden="1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hidden="1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" hidden="1" customHeight="1">
      <c r="B33" s="31"/>
      <c r="D33" s="54" t="s">
        <v>37</v>
      </c>
      <c r="E33" s="26" t="s">
        <v>38</v>
      </c>
      <c r="F33" s="86">
        <f>ROUND((SUM(BE126:BE250)),  2)</f>
        <v>0</v>
      </c>
      <c r="I33" s="87">
        <v>0.21</v>
      </c>
      <c r="J33" s="86">
        <f>ROUND(((SUM(BE126:BE250))*I33),  2)</f>
        <v>0</v>
      </c>
      <c r="L33" s="31"/>
    </row>
    <row r="34" spans="2:12" s="1" customFormat="1" ht="14.4" hidden="1" customHeight="1">
      <c r="B34" s="31"/>
      <c r="E34" s="26" t="s">
        <v>39</v>
      </c>
      <c r="F34" s="86">
        <f>ROUND((SUM(BF126:BF250)),  2)</f>
        <v>0</v>
      </c>
      <c r="I34" s="87">
        <v>0.12</v>
      </c>
      <c r="J34" s="86">
        <f>ROUND(((SUM(BF126:BF250))*I34),  2)</f>
        <v>0</v>
      </c>
      <c r="L34" s="31"/>
    </row>
    <row r="35" spans="2:12" s="1" customFormat="1" ht="14.4" hidden="1" customHeight="1">
      <c r="B35" s="31"/>
      <c r="E35" s="26" t="s">
        <v>40</v>
      </c>
      <c r="F35" s="86">
        <f>ROUND((SUM(BG126:BG250)),  2)</f>
        <v>0</v>
      </c>
      <c r="I35" s="87">
        <v>0.21</v>
      </c>
      <c r="J35" s="86">
        <f>0</f>
        <v>0</v>
      </c>
      <c r="L35" s="31"/>
    </row>
    <row r="36" spans="2:12" s="1" customFormat="1" ht="14.4" hidden="1" customHeight="1">
      <c r="B36" s="31"/>
      <c r="E36" s="26" t="s">
        <v>41</v>
      </c>
      <c r="F36" s="86">
        <f>ROUND((SUM(BH126:BH250)),  2)</f>
        <v>0</v>
      </c>
      <c r="I36" s="87">
        <v>0.12</v>
      </c>
      <c r="J36" s="86">
        <f>0</f>
        <v>0</v>
      </c>
      <c r="L36" s="31"/>
    </row>
    <row r="37" spans="2:12" s="1" customFormat="1" ht="14.4" hidden="1" customHeight="1">
      <c r="B37" s="31"/>
      <c r="E37" s="26" t="s">
        <v>42</v>
      </c>
      <c r="F37" s="86">
        <f>ROUND((SUM(BI126:BI250)),  2)</f>
        <v>0</v>
      </c>
      <c r="I37" s="87">
        <v>0</v>
      </c>
      <c r="J37" s="86">
        <f>0</f>
        <v>0</v>
      </c>
      <c r="L37" s="31"/>
    </row>
    <row r="38" spans="2:12" s="1" customFormat="1" ht="6.9" hidden="1" customHeight="1">
      <c r="B38" s="31"/>
      <c r="L38" s="31"/>
    </row>
    <row r="39" spans="2:12" s="1" customFormat="1" ht="25.35" hidden="1" customHeight="1">
      <c r="B39" s="31"/>
      <c r="C39" s="88"/>
      <c r="D39" s="89" t="s">
        <v>43</v>
      </c>
      <c r="E39" s="56"/>
      <c r="F39" s="56"/>
      <c r="G39" s="90" t="s">
        <v>44</v>
      </c>
      <c r="H39" s="91" t="s">
        <v>45</v>
      </c>
      <c r="I39" s="56"/>
      <c r="J39" s="92">
        <f>SUM(J30:J37)</f>
        <v>0</v>
      </c>
      <c r="K39" s="93"/>
      <c r="L39" s="31"/>
    </row>
    <row r="40" spans="2:12" s="1" customFormat="1" ht="14.4" hidden="1" customHeight="1">
      <c r="B40" s="31"/>
      <c r="L40" s="31"/>
    </row>
    <row r="41" spans="2:12" ht="14.4" hidden="1" customHeight="1">
      <c r="B41" s="19"/>
      <c r="L41" s="19"/>
    </row>
    <row r="42" spans="2:12" ht="14.4" hidden="1" customHeight="1">
      <c r="B42" s="19"/>
      <c r="L42" s="19"/>
    </row>
    <row r="43" spans="2:12" ht="14.4" hidden="1" customHeight="1">
      <c r="B43" s="19"/>
      <c r="L43" s="19"/>
    </row>
    <row r="44" spans="2:12" ht="14.4" hidden="1" customHeight="1">
      <c r="B44" s="19"/>
      <c r="L44" s="19"/>
    </row>
    <row r="45" spans="2:12" ht="14.4" hidden="1" customHeight="1">
      <c r="B45" s="19"/>
      <c r="L45" s="19"/>
    </row>
    <row r="46" spans="2:12" ht="14.4" hidden="1" customHeight="1">
      <c r="B46" s="19"/>
      <c r="L46" s="19"/>
    </row>
    <row r="47" spans="2:12" ht="14.4" hidden="1" customHeight="1">
      <c r="B47" s="19"/>
      <c r="L47" s="19"/>
    </row>
    <row r="48" spans="2:12" ht="14.4" hidden="1" customHeight="1">
      <c r="B48" s="19"/>
      <c r="L48" s="19"/>
    </row>
    <row r="49" spans="2:12" ht="14.4" hidden="1" customHeight="1">
      <c r="B49" s="19"/>
      <c r="L49" s="19"/>
    </row>
    <row r="50" spans="2:12" s="1" customFormat="1" ht="14.4" hidden="1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0.199999999999999" hidden="1">
      <c r="B51" s="19"/>
      <c r="L51" s="19"/>
    </row>
    <row r="52" spans="2:12" ht="10.199999999999999" hidden="1">
      <c r="B52" s="19"/>
      <c r="L52" s="19"/>
    </row>
    <row r="53" spans="2:12" ht="10.199999999999999" hidden="1">
      <c r="B53" s="19"/>
      <c r="L53" s="19"/>
    </row>
    <row r="54" spans="2:12" ht="10.199999999999999" hidden="1">
      <c r="B54" s="19"/>
      <c r="L54" s="19"/>
    </row>
    <row r="55" spans="2:12" ht="10.199999999999999" hidden="1">
      <c r="B55" s="19"/>
      <c r="L55" s="19"/>
    </row>
    <row r="56" spans="2:12" ht="10.199999999999999" hidden="1">
      <c r="B56" s="19"/>
      <c r="L56" s="19"/>
    </row>
    <row r="57" spans="2:12" ht="10.199999999999999" hidden="1">
      <c r="B57" s="19"/>
      <c r="L57" s="19"/>
    </row>
    <row r="58" spans="2:12" ht="10.199999999999999" hidden="1">
      <c r="B58" s="19"/>
      <c r="L58" s="19"/>
    </row>
    <row r="59" spans="2:12" ht="10.199999999999999" hidden="1">
      <c r="B59" s="19"/>
      <c r="L59" s="19"/>
    </row>
    <row r="60" spans="2:12" ht="10.199999999999999" hidden="1">
      <c r="B60" s="19"/>
      <c r="L60" s="19"/>
    </row>
    <row r="61" spans="2:12" s="1" customFormat="1" ht="13.2" hidden="1">
      <c r="B61" s="31"/>
      <c r="D61" s="42" t="s">
        <v>48</v>
      </c>
      <c r="E61" s="33"/>
      <c r="F61" s="94" t="s">
        <v>49</v>
      </c>
      <c r="G61" s="42" t="s">
        <v>48</v>
      </c>
      <c r="H61" s="33"/>
      <c r="I61" s="33"/>
      <c r="J61" s="95" t="s">
        <v>49</v>
      </c>
      <c r="K61" s="33"/>
      <c r="L61" s="31"/>
    </row>
    <row r="62" spans="2:12" ht="10.199999999999999" hidden="1">
      <c r="B62" s="19"/>
      <c r="L62" s="19"/>
    </row>
    <row r="63" spans="2:12" ht="10.199999999999999" hidden="1">
      <c r="B63" s="19"/>
      <c r="L63" s="19"/>
    </row>
    <row r="64" spans="2:12" ht="10.199999999999999" hidden="1">
      <c r="B64" s="19"/>
      <c r="L64" s="19"/>
    </row>
    <row r="65" spans="2:12" s="1" customFormat="1" ht="13.2" hidden="1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0.199999999999999" hidden="1">
      <c r="B66" s="19"/>
      <c r="L66" s="19"/>
    </row>
    <row r="67" spans="2:12" ht="10.199999999999999" hidden="1">
      <c r="B67" s="19"/>
      <c r="L67" s="19"/>
    </row>
    <row r="68" spans="2:12" ht="10.199999999999999" hidden="1">
      <c r="B68" s="19"/>
      <c r="L68" s="19"/>
    </row>
    <row r="69" spans="2:12" ht="10.199999999999999" hidden="1">
      <c r="B69" s="19"/>
      <c r="L69" s="19"/>
    </row>
    <row r="70" spans="2:12" ht="10.199999999999999" hidden="1">
      <c r="B70" s="19"/>
      <c r="L70" s="19"/>
    </row>
    <row r="71" spans="2:12" ht="10.199999999999999" hidden="1">
      <c r="B71" s="19"/>
      <c r="L71" s="19"/>
    </row>
    <row r="72" spans="2:12" ht="10.199999999999999" hidden="1">
      <c r="B72" s="19"/>
      <c r="L72" s="19"/>
    </row>
    <row r="73" spans="2:12" ht="10.199999999999999" hidden="1">
      <c r="B73" s="19"/>
      <c r="L73" s="19"/>
    </row>
    <row r="74" spans="2:12" ht="10.199999999999999" hidden="1">
      <c r="B74" s="19"/>
      <c r="L74" s="19"/>
    </row>
    <row r="75" spans="2:12" ht="10.199999999999999" hidden="1">
      <c r="B75" s="19"/>
      <c r="L75" s="19"/>
    </row>
    <row r="76" spans="2:12" s="1" customFormat="1" ht="13.2" hidden="1">
      <c r="B76" s="31"/>
      <c r="D76" s="42" t="s">
        <v>48</v>
      </c>
      <c r="E76" s="33"/>
      <c r="F76" s="94" t="s">
        <v>49</v>
      </c>
      <c r="G76" s="42" t="s">
        <v>48</v>
      </c>
      <c r="H76" s="33"/>
      <c r="I76" s="33"/>
      <c r="J76" s="95" t="s">
        <v>49</v>
      </c>
      <c r="K76" s="33"/>
      <c r="L76" s="31"/>
    </row>
    <row r="77" spans="2:12" s="1" customFormat="1" ht="14.4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78" spans="2:12" ht="10.199999999999999" hidden="1"/>
    <row r="79" spans="2:12" ht="10.199999999999999" hidden="1"/>
    <row r="80" spans="2:12" ht="10.199999999999999" hidden="1"/>
    <row r="81" spans="2:47" s="1" customFormat="1" ht="6.9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hidden="1" customHeight="1">
      <c r="B82" s="31"/>
      <c r="C82" s="20" t="s">
        <v>93</v>
      </c>
      <c r="L82" s="31"/>
    </row>
    <row r="83" spans="2:47" s="1" customFormat="1" ht="6.9" hidden="1" customHeight="1">
      <c r="B83" s="31"/>
      <c r="L83" s="31"/>
    </row>
    <row r="84" spans="2:47" s="1" customFormat="1" ht="12" hidden="1" customHeight="1">
      <c r="B84" s="31"/>
      <c r="C84" s="26" t="s">
        <v>16</v>
      </c>
      <c r="L84" s="31"/>
    </row>
    <row r="85" spans="2:47" s="1" customFormat="1" ht="16.5" hidden="1" customHeight="1">
      <c r="B85" s="31"/>
      <c r="E85" s="220" t="str">
        <f>E7</f>
        <v>STREETPARK - Žďár nad Sázavou</v>
      </c>
      <c r="F85" s="221"/>
      <c r="G85" s="221"/>
      <c r="H85" s="221"/>
      <c r="L85" s="31"/>
    </row>
    <row r="86" spans="2:47" s="1" customFormat="1" ht="12" hidden="1" customHeight="1">
      <c r="B86" s="31"/>
      <c r="C86" s="26" t="s">
        <v>91</v>
      </c>
      <c r="L86" s="31"/>
    </row>
    <row r="87" spans="2:47" s="1" customFormat="1" ht="16.5" hidden="1" customHeight="1">
      <c r="B87" s="31"/>
      <c r="E87" s="181" t="str">
        <f>E9</f>
        <v>03 - D.1.107 - Fitpark</v>
      </c>
      <c r="F87" s="222"/>
      <c r="G87" s="222"/>
      <c r="H87" s="222"/>
      <c r="L87" s="31"/>
    </row>
    <row r="88" spans="2:47" s="1" customFormat="1" ht="6.9" hidden="1" customHeight="1">
      <c r="B88" s="31"/>
      <c r="L88" s="31"/>
    </row>
    <row r="89" spans="2:47" s="1" customFormat="1" ht="12" hidden="1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4. 6. 2024</v>
      </c>
      <c r="L89" s="31"/>
    </row>
    <row r="90" spans="2:47" s="1" customFormat="1" ht="6.9" hidden="1" customHeight="1">
      <c r="B90" s="31"/>
      <c r="L90" s="31"/>
    </row>
    <row r="91" spans="2:47" s="1" customFormat="1" ht="15.15" hidden="1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15" hidden="1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hidden="1" customHeight="1">
      <c r="B93" s="31"/>
      <c r="L93" s="31"/>
    </row>
    <row r="94" spans="2:47" s="1" customFormat="1" ht="29.25" hidden="1" customHeight="1">
      <c r="B94" s="31"/>
      <c r="C94" s="96" t="s">
        <v>94</v>
      </c>
      <c r="D94" s="88"/>
      <c r="E94" s="88"/>
      <c r="F94" s="88"/>
      <c r="G94" s="88"/>
      <c r="H94" s="88"/>
      <c r="I94" s="88"/>
      <c r="J94" s="97" t="s">
        <v>95</v>
      </c>
      <c r="K94" s="88"/>
      <c r="L94" s="31"/>
    </row>
    <row r="95" spans="2:47" s="1" customFormat="1" ht="10.35" hidden="1" customHeight="1">
      <c r="B95" s="31"/>
      <c r="L95" s="31"/>
    </row>
    <row r="96" spans="2:47" s="1" customFormat="1" ht="22.8" hidden="1" customHeight="1">
      <c r="B96" s="31"/>
      <c r="C96" s="98" t="s">
        <v>96</v>
      </c>
      <c r="J96" s="65">
        <f>J126</f>
        <v>0</v>
      </c>
      <c r="L96" s="31"/>
      <c r="AU96" s="16" t="s">
        <v>97</v>
      </c>
    </row>
    <row r="97" spans="2:12" s="8" customFormat="1" ht="24.9" hidden="1" customHeight="1">
      <c r="B97" s="99"/>
      <c r="D97" s="100" t="s">
        <v>98</v>
      </c>
      <c r="E97" s="101"/>
      <c r="F97" s="101"/>
      <c r="G97" s="101"/>
      <c r="H97" s="101"/>
      <c r="I97" s="101"/>
      <c r="J97" s="102">
        <f>J127</f>
        <v>0</v>
      </c>
      <c r="L97" s="99"/>
    </row>
    <row r="98" spans="2:12" s="9" customFormat="1" ht="19.95" hidden="1" customHeight="1">
      <c r="B98" s="103"/>
      <c r="D98" s="104" t="s">
        <v>99</v>
      </c>
      <c r="E98" s="105"/>
      <c r="F98" s="105"/>
      <c r="G98" s="105"/>
      <c r="H98" s="105"/>
      <c r="I98" s="105"/>
      <c r="J98" s="106">
        <f>J128</f>
        <v>0</v>
      </c>
      <c r="L98" s="103"/>
    </row>
    <row r="99" spans="2:12" s="9" customFormat="1" ht="19.95" hidden="1" customHeight="1">
      <c r="B99" s="103"/>
      <c r="D99" s="104" t="s">
        <v>100</v>
      </c>
      <c r="E99" s="105"/>
      <c r="F99" s="105"/>
      <c r="G99" s="105"/>
      <c r="H99" s="105"/>
      <c r="I99" s="105"/>
      <c r="J99" s="106">
        <f>J151</f>
        <v>0</v>
      </c>
      <c r="L99" s="103"/>
    </row>
    <row r="100" spans="2:12" s="9" customFormat="1" ht="19.95" hidden="1" customHeight="1">
      <c r="B100" s="103"/>
      <c r="D100" s="104" t="s">
        <v>102</v>
      </c>
      <c r="E100" s="105"/>
      <c r="F100" s="105"/>
      <c r="G100" s="105"/>
      <c r="H100" s="105"/>
      <c r="I100" s="105"/>
      <c r="J100" s="106">
        <f>J162</f>
        <v>0</v>
      </c>
      <c r="L100" s="103"/>
    </row>
    <row r="101" spans="2:12" s="9" customFormat="1" ht="19.95" hidden="1" customHeight="1">
      <c r="B101" s="103"/>
      <c r="D101" s="104" t="s">
        <v>103</v>
      </c>
      <c r="E101" s="105"/>
      <c r="F101" s="105"/>
      <c r="G101" s="105"/>
      <c r="H101" s="105"/>
      <c r="I101" s="105"/>
      <c r="J101" s="106">
        <f>J179</f>
        <v>0</v>
      </c>
      <c r="L101" s="103"/>
    </row>
    <row r="102" spans="2:12" s="9" customFormat="1" ht="19.95" hidden="1" customHeight="1">
      <c r="B102" s="103"/>
      <c r="D102" s="104" t="s">
        <v>104</v>
      </c>
      <c r="E102" s="105"/>
      <c r="F102" s="105"/>
      <c r="G102" s="105"/>
      <c r="H102" s="105"/>
      <c r="I102" s="105"/>
      <c r="J102" s="106">
        <f>J217</f>
        <v>0</v>
      </c>
      <c r="L102" s="103"/>
    </row>
    <row r="103" spans="2:12" s="8" customFormat="1" ht="24.9" hidden="1" customHeight="1">
      <c r="B103" s="99"/>
      <c r="D103" s="100" t="s">
        <v>105</v>
      </c>
      <c r="E103" s="101"/>
      <c r="F103" s="101"/>
      <c r="G103" s="101"/>
      <c r="H103" s="101"/>
      <c r="I103" s="101"/>
      <c r="J103" s="102">
        <f>J219</f>
        <v>0</v>
      </c>
      <c r="L103" s="99"/>
    </row>
    <row r="104" spans="2:12" s="9" customFormat="1" ht="19.95" hidden="1" customHeight="1">
      <c r="B104" s="103"/>
      <c r="D104" s="104" t="s">
        <v>315</v>
      </c>
      <c r="E104" s="105"/>
      <c r="F104" s="105"/>
      <c r="G104" s="105"/>
      <c r="H104" s="105"/>
      <c r="I104" s="105"/>
      <c r="J104" s="106">
        <f>J220</f>
        <v>0</v>
      </c>
      <c r="L104" s="103"/>
    </row>
    <row r="105" spans="2:12" s="8" customFormat="1" ht="24.9" hidden="1" customHeight="1">
      <c r="B105" s="99"/>
      <c r="D105" s="100" t="s">
        <v>316</v>
      </c>
      <c r="E105" s="101"/>
      <c r="F105" s="101"/>
      <c r="G105" s="101"/>
      <c r="H105" s="101"/>
      <c r="I105" s="101"/>
      <c r="J105" s="102">
        <f>J248</f>
        <v>0</v>
      </c>
      <c r="L105" s="99"/>
    </row>
    <row r="106" spans="2:12" s="9" customFormat="1" ht="19.95" hidden="1" customHeight="1">
      <c r="B106" s="103"/>
      <c r="D106" s="104" t="s">
        <v>317</v>
      </c>
      <c r="E106" s="105"/>
      <c r="F106" s="105"/>
      <c r="G106" s="105"/>
      <c r="H106" s="105"/>
      <c r="I106" s="105"/>
      <c r="J106" s="106">
        <f>J249</f>
        <v>0</v>
      </c>
      <c r="L106" s="103"/>
    </row>
    <row r="107" spans="2:12" s="1" customFormat="1" ht="21.75" hidden="1" customHeight="1">
      <c r="B107" s="31"/>
      <c r="L107" s="31"/>
    </row>
    <row r="108" spans="2:12" s="1" customFormat="1" ht="6.9" hidden="1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09" spans="2:12" ht="10.199999999999999" hidden="1"/>
    <row r="110" spans="2:12" ht="10.199999999999999" hidden="1"/>
    <row r="111" spans="2:12" ht="10.199999999999999" hidden="1"/>
    <row r="112" spans="2:12" s="1" customFormat="1" ht="6.9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3" s="1" customFormat="1" ht="24.9" customHeight="1">
      <c r="B113" s="31"/>
      <c r="C113" s="20" t="s">
        <v>107</v>
      </c>
      <c r="L113" s="31"/>
    </row>
    <row r="114" spans="2:63" s="1" customFormat="1" ht="6.9" customHeight="1">
      <c r="B114" s="31"/>
      <c r="L114" s="31"/>
    </row>
    <row r="115" spans="2:63" s="1" customFormat="1" ht="12" customHeight="1">
      <c r="B115" s="31"/>
      <c r="C115" s="26" t="s">
        <v>16</v>
      </c>
      <c r="L115" s="31"/>
    </row>
    <row r="116" spans="2:63" s="1" customFormat="1" ht="16.5" customHeight="1">
      <c r="B116" s="31"/>
      <c r="E116" s="220" t="str">
        <f>E7</f>
        <v>STREETPARK - Žďár nad Sázavou</v>
      </c>
      <c r="F116" s="221"/>
      <c r="G116" s="221"/>
      <c r="H116" s="221"/>
      <c r="L116" s="31"/>
    </row>
    <row r="117" spans="2:63" s="1" customFormat="1" ht="12" customHeight="1">
      <c r="B117" s="31"/>
      <c r="C117" s="26" t="s">
        <v>91</v>
      </c>
      <c r="L117" s="31"/>
    </row>
    <row r="118" spans="2:63" s="1" customFormat="1" ht="16.5" customHeight="1">
      <c r="B118" s="31"/>
      <c r="E118" s="181" t="str">
        <f>E9</f>
        <v>03 - D.1.107 - Fitpark</v>
      </c>
      <c r="F118" s="222"/>
      <c r="G118" s="222"/>
      <c r="H118" s="222"/>
      <c r="L118" s="31"/>
    </row>
    <row r="119" spans="2:63" s="1" customFormat="1" ht="6.9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F12</f>
        <v xml:space="preserve"> </v>
      </c>
      <c r="I120" s="26" t="s">
        <v>22</v>
      </c>
      <c r="J120" s="51" t="str">
        <f>IF(J12="","",J12)</f>
        <v>4. 6. 2024</v>
      </c>
      <c r="L120" s="31"/>
    </row>
    <row r="121" spans="2:63" s="1" customFormat="1" ht="6.9" customHeight="1">
      <c r="B121" s="31"/>
      <c r="L121" s="31"/>
    </row>
    <row r="122" spans="2:63" s="1" customFormat="1" ht="15.15" customHeight="1">
      <c r="B122" s="31"/>
      <c r="C122" s="26" t="s">
        <v>24</v>
      </c>
      <c r="F122" s="24" t="str">
        <f>E15</f>
        <v xml:space="preserve"> </v>
      </c>
      <c r="I122" s="26" t="s">
        <v>29</v>
      </c>
      <c r="J122" s="29" t="str">
        <f>E21</f>
        <v xml:space="preserve"> </v>
      </c>
      <c r="L122" s="31"/>
    </row>
    <row r="123" spans="2:63" s="1" customFormat="1" ht="15.15" customHeight="1">
      <c r="B123" s="31"/>
      <c r="C123" s="26" t="s">
        <v>27</v>
      </c>
      <c r="F123" s="24" t="str">
        <f>IF(E18="","",E18)</f>
        <v>Vyplň údaj</v>
      </c>
      <c r="I123" s="26" t="s">
        <v>31</v>
      </c>
      <c r="J123" s="29" t="str">
        <f>E24</f>
        <v xml:space="preserve"> 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07"/>
      <c r="C125" s="108" t="s">
        <v>108</v>
      </c>
      <c r="D125" s="109" t="s">
        <v>58</v>
      </c>
      <c r="E125" s="109" t="s">
        <v>54</v>
      </c>
      <c r="F125" s="109" t="s">
        <v>55</v>
      </c>
      <c r="G125" s="109" t="s">
        <v>109</v>
      </c>
      <c r="H125" s="109" t="s">
        <v>110</v>
      </c>
      <c r="I125" s="109" t="s">
        <v>111</v>
      </c>
      <c r="J125" s="110" t="s">
        <v>95</v>
      </c>
      <c r="K125" s="111" t="s">
        <v>112</v>
      </c>
      <c r="L125" s="107"/>
      <c r="M125" s="58" t="s">
        <v>1</v>
      </c>
      <c r="N125" s="59" t="s">
        <v>37</v>
      </c>
      <c r="O125" s="59" t="s">
        <v>113</v>
      </c>
      <c r="P125" s="59" t="s">
        <v>114</v>
      </c>
      <c r="Q125" s="59" t="s">
        <v>115</v>
      </c>
      <c r="R125" s="59" t="s">
        <v>116</v>
      </c>
      <c r="S125" s="59" t="s">
        <v>117</v>
      </c>
      <c r="T125" s="60" t="s">
        <v>118</v>
      </c>
    </row>
    <row r="126" spans="2:63" s="1" customFormat="1" ht="22.8" customHeight="1">
      <c r="B126" s="31"/>
      <c r="C126" s="63" t="s">
        <v>119</v>
      </c>
      <c r="J126" s="112">
        <f>BK126</f>
        <v>0</v>
      </c>
      <c r="L126" s="31"/>
      <c r="M126" s="61"/>
      <c r="N126" s="52"/>
      <c r="O126" s="52"/>
      <c r="P126" s="113">
        <f>P127+P219+P248</f>
        <v>0</v>
      </c>
      <c r="Q126" s="52"/>
      <c r="R126" s="113">
        <f>R127+R219+R248</f>
        <v>76.348497199999997</v>
      </c>
      <c r="S126" s="52"/>
      <c r="T126" s="114">
        <f>T127+T219+T248</f>
        <v>0</v>
      </c>
      <c r="AT126" s="16" t="s">
        <v>72</v>
      </c>
      <c r="AU126" s="16" t="s">
        <v>97</v>
      </c>
      <c r="BK126" s="115">
        <f>BK127+BK219+BK248</f>
        <v>0</v>
      </c>
    </row>
    <row r="127" spans="2:63" s="11" customFormat="1" ht="25.95" customHeight="1">
      <c r="B127" s="116"/>
      <c r="D127" s="117" t="s">
        <v>72</v>
      </c>
      <c r="E127" s="118" t="s">
        <v>120</v>
      </c>
      <c r="F127" s="118" t="s">
        <v>121</v>
      </c>
      <c r="I127" s="119"/>
      <c r="J127" s="120">
        <f>BK127</f>
        <v>0</v>
      </c>
      <c r="L127" s="116"/>
      <c r="M127" s="121"/>
      <c r="P127" s="122">
        <f>P128+P151+P162+P179+P217</f>
        <v>0</v>
      </c>
      <c r="R127" s="122">
        <f>R128+R151+R162+R179+R217</f>
        <v>75.130667840000001</v>
      </c>
      <c r="T127" s="123">
        <f>T128+T151+T162+T179+T217</f>
        <v>0</v>
      </c>
      <c r="AR127" s="117" t="s">
        <v>81</v>
      </c>
      <c r="AT127" s="124" t="s">
        <v>72</v>
      </c>
      <c r="AU127" s="124" t="s">
        <v>73</v>
      </c>
      <c r="AY127" s="117" t="s">
        <v>122</v>
      </c>
      <c r="BK127" s="125">
        <f>BK128+BK151+BK162+BK179+BK217</f>
        <v>0</v>
      </c>
    </row>
    <row r="128" spans="2:63" s="11" customFormat="1" ht="22.8" customHeight="1">
      <c r="B128" s="116"/>
      <c r="D128" s="117" t="s">
        <v>72</v>
      </c>
      <c r="E128" s="126" t="s">
        <v>81</v>
      </c>
      <c r="F128" s="126" t="s">
        <v>123</v>
      </c>
      <c r="I128" s="119"/>
      <c r="J128" s="127">
        <f>BK128</f>
        <v>0</v>
      </c>
      <c r="L128" s="116"/>
      <c r="M128" s="121"/>
      <c r="P128" s="122">
        <f>SUM(P129:P150)</f>
        <v>0</v>
      </c>
      <c r="R128" s="122">
        <f>SUM(R129:R150)</f>
        <v>0</v>
      </c>
      <c r="T128" s="123">
        <f>SUM(T129:T150)</f>
        <v>0</v>
      </c>
      <c r="AR128" s="117" t="s">
        <v>81</v>
      </c>
      <c r="AT128" s="124" t="s">
        <v>72</v>
      </c>
      <c r="AU128" s="124" t="s">
        <v>81</v>
      </c>
      <c r="AY128" s="117" t="s">
        <v>122</v>
      </c>
      <c r="BK128" s="125">
        <f>SUM(BK129:BK150)</f>
        <v>0</v>
      </c>
    </row>
    <row r="129" spans="2:65" s="1" customFormat="1" ht="24.15" customHeight="1">
      <c r="B129" s="128"/>
      <c r="C129" s="129" t="s">
        <v>81</v>
      </c>
      <c r="D129" s="129" t="s">
        <v>124</v>
      </c>
      <c r="E129" s="130" t="s">
        <v>125</v>
      </c>
      <c r="F129" s="131" t="s">
        <v>126</v>
      </c>
      <c r="G129" s="132" t="s">
        <v>127</v>
      </c>
      <c r="H129" s="133">
        <v>148.63999999999999</v>
      </c>
      <c r="I129" s="134"/>
      <c r="J129" s="135">
        <f>ROUND(I129*H129,2)</f>
        <v>0</v>
      </c>
      <c r="K129" s="136"/>
      <c r="L129" s="31"/>
      <c r="M129" s="137" t="s">
        <v>1</v>
      </c>
      <c r="N129" s="138" t="s">
        <v>38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128</v>
      </c>
      <c r="AT129" s="141" t="s">
        <v>124</v>
      </c>
      <c r="AU129" s="141" t="s">
        <v>83</v>
      </c>
      <c r="AY129" s="16" t="s">
        <v>122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6" t="s">
        <v>81</v>
      </c>
      <c r="BK129" s="142">
        <f>ROUND(I129*H129,2)</f>
        <v>0</v>
      </c>
      <c r="BL129" s="16" t="s">
        <v>128</v>
      </c>
      <c r="BM129" s="141" t="s">
        <v>409</v>
      </c>
    </row>
    <row r="130" spans="2:65" s="12" customFormat="1" ht="10.199999999999999">
      <c r="B130" s="143"/>
      <c r="D130" s="144" t="s">
        <v>130</v>
      </c>
      <c r="E130" s="145" t="s">
        <v>1</v>
      </c>
      <c r="F130" s="146" t="s">
        <v>410</v>
      </c>
      <c r="H130" s="145" t="s">
        <v>1</v>
      </c>
      <c r="I130" s="147"/>
      <c r="L130" s="143"/>
      <c r="M130" s="148"/>
      <c r="T130" s="149"/>
      <c r="AT130" s="145" t="s">
        <v>130</v>
      </c>
      <c r="AU130" s="145" t="s">
        <v>83</v>
      </c>
      <c r="AV130" s="12" t="s">
        <v>81</v>
      </c>
      <c r="AW130" s="12" t="s">
        <v>30</v>
      </c>
      <c r="AX130" s="12" t="s">
        <v>73</v>
      </c>
      <c r="AY130" s="145" t="s">
        <v>122</v>
      </c>
    </row>
    <row r="131" spans="2:65" s="13" customFormat="1" ht="10.199999999999999">
      <c r="B131" s="150"/>
      <c r="D131" s="144" t="s">
        <v>130</v>
      </c>
      <c r="E131" s="151" t="s">
        <v>1</v>
      </c>
      <c r="F131" s="152" t="s">
        <v>411</v>
      </c>
      <c r="H131" s="153">
        <v>35</v>
      </c>
      <c r="I131" s="154"/>
      <c r="L131" s="150"/>
      <c r="M131" s="155"/>
      <c r="T131" s="156"/>
      <c r="AT131" s="151" t="s">
        <v>130</v>
      </c>
      <c r="AU131" s="151" t="s">
        <v>83</v>
      </c>
      <c r="AV131" s="13" t="s">
        <v>83</v>
      </c>
      <c r="AW131" s="13" t="s">
        <v>30</v>
      </c>
      <c r="AX131" s="13" t="s">
        <v>73</v>
      </c>
      <c r="AY131" s="151" t="s">
        <v>122</v>
      </c>
    </row>
    <row r="132" spans="2:65" s="12" customFormat="1" ht="10.199999999999999">
      <c r="B132" s="143"/>
      <c r="D132" s="144" t="s">
        <v>130</v>
      </c>
      <c r="E132" s="145" t="s">
        <v>1</v>
      </c>
      <c r="F132" s="146" t="s">
        <v>412</v>
      </c>
      <c r="H132" s="145" t="s">
        <v>1</v>
      </c>
      <c r="I132" s="147"/>
      <c r="L132" s="143"/>
      <c r="M132" s="148"/>
      <c r="T132" s="149"/>
      <c r="AT132" s="145" t="s">
        <v>130</v>
      </c>
      <c r="AU132" s="145" t="s">
        <v>83</v>
      </c>
      <c r="AV132" s="12" t="s">
        <v>81</v>
      </c>
      <c r="AW132" s="12" t="s">
        <v>30</v>
      </c>
      <c r="AX132" s="12" t="s">
        <v>73</v>
      </c>
      <c r="AY132" s="145" t="s">
        <v>122</v>
      </c>
    </row>
    <row r="133" spans="2:65" s="13" customFormat="1" ht="10.199999999999999">
      <c r="B133" s="150"/>
      <c r="D133" s="144" t="s">
        <v>130</v>
      </c>
      <c r="E133" s="151" t="s">
        <v>1</v>
      </c>
      <c r="F133" s="152" t="s">
        <v>413</v>
      </c>
      <c r="H133" s="153">
        <v>51</v>
      </c>
      <c r="I133" s="154"/>
      <c r="L133" s="150"/>
      <c r="M133" s="155"/>
      <c r="T133" s="156"/>
      <c r="AT133" s="151" t="s">
        <v>130</v>
      </c>
      <c r="AU133" s="151" t="s">
        <v>83</v>
      </c>
      <c r="AV133" s="13" t="s">
        <v>83</v>
      </c>
      <c r="AW133" s="13" t="s">
        <v>30</v>
      </c>
      <c r="AX133" s="13" t="s">
        <v>73</v>
      </c>
      <c r="AY133" s="151" t="s">
        <v>122</v>
      </c>
    </row>
    <row r="134" spans="2:65" s="12" customFormat="1" ht="10.199999999999999">
      <c r="B134" s="143"/>
      <c r="D134" s="144" t="s">
        <v>130</v>
      </c>
      <c r="E134" s="145" t="s">
        <v>1</v>
      </c>
      <c r="F134" s="146" t="s">
        <v>414</v>
      </c>
      <c r="H134" s="145" t="s">
        <v>1</v>
      </c>
      <c r="I134" s="147"/>
      <c r="L134" s="143"/>
      <c r="M134" s="148"/>
      <c r="T134" s="149"/>
      <c r="AT134" s="145" t="s">
        <v>130</v>
      </c>
      <c r="AU134" s="145" t="s">
        <v>83</v>
      </c>
      <c r="AV134" s="12" t="s">
        <v>81</v>
      </c>
      <c r="AW134" s="12" t="s">
        <v>30</v>
      </c>
      <c r="AX134" s="12" t="s">
        <v>73</v>
      </c>
      <c r="AY134" s="145" t="s">
        <v>122</v>
      </c>
    </row>
    <row r="135" spans="2:65" s="13" customFormat="1" ht="10.199999999999999">
      <c r="B135" s="150"/>
      <c r="D135" s="144" t="s">
        <v>130</v>
      </c>
      <c r="E135" s="151" t="s">
        <v>1</v>
      </c>
      <c r="F135" s="152" t="s">
        <v>415</v>
      </c>
      <c r="H135" s="153">
        <v>62.64</v>
      </c>
      <c r="I135" s="154"/>
      <c r="L135" s="150"/>
      <c r="M135" s="155"/>
      <c r="T135" s="156"/>
      <c r="AT135" s="151" t="s">
        <v>130</v>
      </c>
      <c r="AU135" s="151" t="s">
        <v>83</v>
      </c>
      <c r="AV135" s="13" t="s">
        <v>83</v>
      </c>
      <c r="AW135" s="13" t="s">
        <v>30</v>
      </c>
      <c r="AX135" s="13" t="s">
        <v>73</v>
      </c>
      <c r="AY135" s="151" t="s">
        <v>122</v>
      </c>
    </row>
    <row r="136" spans="2:65" s="14" customFormat="1" ht="10.199999999999999">
      <c r="B136" s="157"/>
      <c r="D136" s="144" t="s">
        <v>130</v>
      </c>
      <c r="E136" s="158" t="s">
        <v>1</v>
      </c>
      <c r="F136" s="159" t="s">
        <v>159</v>
      </c>
      <c r="H136" s="160">
        <v>148.63999999999999</v>
      </c>
      <c r="I136" s="161"/>
      <c r="L136" s="157"/>
      <c r="M136" s="162"/>
      <c r="T136" s="163"/>
      <c r="AT136" s="158" t="s">
        <v>130</v>
      </c>
      <c r="AU136" s="158" t="s">
        <v>83</v>
      </c>
      <c r="AV136" s="14" t="s">
        <v>128</v>
      </c>
      <c r="AW136" s="14" t="s">
        <v>30</v>
      </c>
      <c r="AX136" s="14" t="s">
        <v>81</v>
      </c>
      <c r="AY136" s="158" t="s">
        <v>122</v>
      </c>
    </row>
    <row r="137" spans="2:65" s="1" customFormat="1" ht="24.15" customHeight="1">
      <c r="B137" s="128"/>
      <c r="C137" s="129" t="s">
        <v>83</v>
      </c>
      <c r="D137" s="129" t="s">
        <v>124</v>
      </c>
      <c r="E137" s="130" t="s">
        <v>145</v>
      </c>
      <c r="F137" s="131" t="s">
        <v>146</v>
      </c>
      <c r="G137" s="132" t="s">
        <v>135</v>
      </c>
      <c r="H137" s="133">
        <v>1.5840000000000001</v>
      </c>
      <c r="I137" s="134"/>
      <c r="J137" s="135">
        <f>ROUND(I137*H137,2)</f>
        <v>0</v>
      </c>
      <c r="K137" s="136"/>
      <c r="L137" s="31"/>
      <c r="M137" s="137" t="s">
        <v>1</v>
      </c>
      <c r="N137" s="138" t="s">
        <v>38</v>
      </c>
      <c r="P137" s="139">
        <f>O137*H137</f>
        <v>0</v>
      </c>
      <c r="Q137" s="139">
        <v>0</v>
      </c>
      <c r="R137" s="139">
        <f>Q137*H137</f>
        <v>0</v>
      </c>
      <c r="S137" s="139">
        <v>0</v>
      </c>
      <c r="T137" s="140">
        <f>S137*H137</f>
        <v>0</v>
      </c>
      <c r="AR137" s="141" t="s">
        <v>128</v>
      </c>
      <c r="AT137" s="141" t="s">
        <v>124</v>
      </c>
      <c r="AU137" s="141" t="s">
        <v>83</v>
      </c>
      <c r="AY137" s="16" t="s">
        <v>122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6" t="s">
        <v>81</v>
      </c>
      <c r="BK137" s="142">
        <f>ROUND(I137*H137,2)</f>
        <v>0</v>
      </c>
      <c r="BL137" s="16" t="s">
        <v>128</v>
      </c>
      <c r="BM137" s="141" t="s">
        <v>416</v>
      </c>
    </row>
    <row r="138" spans="2:65" s="12" customFormat="1" ht="10.199999999999999">
      <c r="B138" s="143"/>
      <c r="D138" s="144" t="s">
        <v>130</v>
      </c>
      <c r="E138" s="145" t="s">
        <v>1</v>
      </c>
      <c r="F138" s="146" t="s">
        <v>417</v>
      </c>
      <c r="H138" s="145" t="s">
        <v>1</v>
      </c>
      <c r="I138" s="147"/>
      <c r="L138" s="143"/>
      <c r="M138" s="148"/>
      <c r="T138" s="149"/>
      <c r="AT138" s="145" t="s">
        <v>130</v>
      </c>
      <c r="AU138" s="145" t="s">
        <v>83</v>
      </c>
      <c r="AV138" s="12" t="s">
        <v>81</v>
      </c>
      <c r="AW138" s="12" t="s">
        <v>30</v>
      </c>
      <c r="AX138" s="12" t="s">
        <v>73</v>
      </c>
      <c r="AY138" s="145" t="s">
        <v>122</v>
      </c>
    </row>
    <row r="139" spans="2:65" s="13" customFormat="1" ht="10.199999999999999">
      <c r="B139" s="150"/>
      <c r="D139" s="144" t="s">
        <v>130</v>
      </c>
      <c r="E139" s="151" t="s">
        <v>1</v>
      </c>
      <c r="F139" s="152" t="s">
        <v>418</v>
      </c>
      <c r="H139" s="153">
        <v>0.48</v>
      </c>
      <c r="I139" s="154"/>
      <c r="L139" s="150"/>
      <c r="M139" s="155"/>
      <c r="T139" s="156"/>
      <c r="AT139" s="151" t="s">
        <v>130</v>
      </c>
      <c r="AU139" s="151" t="s">
        <v>83</v>
      </c>
      <c r="AV139" s="13" t="s">
        <v>83</v>
      </c>
      <c r="AW139" s="13" t="s">
        <v>30</v>
      </c>
      <c r="AX139" s="13" t="s">
        <v>73</v>
      </c>
      <c r="AY139" s="151" t="s">
        <v>122</v>
      </c>
    </row>
    <row r="140" spans="2:65" s="12" customFormat="1" ht="10.199999999999999">
      <c r="B140" s="143"/>
      <c r="D140" s="144" t="s">
        <v>130</v>
      </c>
      <c r="E140" s="145" t="s">
        <v>1</v>
      </c>
      <c r="F140" s="146" t="s">
        <v>419</v>
      </c>
      <c r="H140" s="145" t="s">
        <v>1</v>
      </c>
      <c r="I140" s="147"/>
      <c r="L140" s="143"/>
      <c r="M140" s="148"/>
      <c r="T140" s="149"/>
      <c r="AT140" s="145" t="s">
        <v>130</v>
      </c>
      <c r="AU140" s="145" t="s">
        <v>83</v>
      </c>
      <c r="AV140" s="12" t="s">
        <v>81</v>
      </c>
      <c r="AW140" s="12" t="s">
        <v>30</v>
      </c>
      <c r="AX140" s="12" t="s">
        <v>73</v>
      </c>
      <c r="AY140" s="145" t="s">
        <v>122</v>
      </c>
    </row>
    <row r="141" spans="2:65" s="13" customFormat="1" ht="10.199999999999999">
      <c r="B141" s="150"/>
      <c r="D141" s="144" t="s">
        <v>130</v>
      </c>
      <c r="E141" s="151" t="s">
        <v>1</v>
      </c>
      <c r="F141" s="152" t="s">
        <v>420</v>
      </c>
      <c r="H141" s="153">
        <v>0.67200000000000004</v>
      </c>
      <c r="I141" s="154"/>
      <c r="L141" s="150"/>
      <c r="M141" s="155"/>
      <c r="T141" s="156"/>
      <c r="AT141" s="151" t="s">
        <v>130</v>
      </c>
      <c r="AU141" s="151" t="s">
        <v>83</v>
      </c>
      <c r="AV141" s="13" t="s">
        <v>83</v>
      </c>
      <c r="AW141" s="13" t="s">
        <v>30</v>
      </c>
      <c r="AX141" s="13" t="s">
        <v>73</v>
      </c>
      <c r="AY141" s="151" t="s">
        <v>122</v>
      </c>
    </row>
    <row r="142" spans="2:65" s="12" customFormat="1" ht="10.199999999999999">
      <c r="B142" s="143"/>
      <c r="D142" s="144" t="s">
        <v>130</v>
      </c>
      <c r="E142" s="145" t="s">
        <v>1</v>
      </c>
      <c r="F142" s="146" t="s">
        <v>421</v>
      </c>
      <c r="H142" s="145" t="s">
        <v>1</v>
      </c>
      <c r="I142" s="147"/>
      <c r="L142" s="143"/>
      <c r="M142" s="148"/>
      <c r="T142" s="149"/>
      <c r="AT142" s="145" t="s">
        <v>130</v>
      </c>
      <c r="AU142" s="145" t="s">
        <v>83</v>
      </c>
      <c r="AV142" s="12" t="s">
        <v>81</v>
      </c>
      <c r="AW142" s="12" t="s">
        <v>30</v>
      </c>
      <c r="AX142" s="12" t="s">
        <v>73</v>
      </c>
      <c r="AY142" s="145" t="s">
        <v>122</v>
      </c>
    </row>
    <row r="143" spans="2:65" s="13" customFormat="1" ht="10.199999999999999">
      <c r="B143" s="150"/>
      <c r="D143" s="144" t="s">
        <v>130</v>
      </c>
      <c r="E143" s="151" t="s">
        <v>1</v>
      </c>
      <c r="F143" s="152" t="s">
        <v>422</v>
      </c>
      <c r="H143" s="153">
        <v>0.432</v>
      </c>
      <c r="I143" s="154"/>
      <c r="L143" s="150"/>
      <c r="M143" s="155"/>
      <c r="T143" s="156"/>
      <c r="AT143" s="151" t="s">
        <v>130</v>
      </c>
      <c r="AU143" s="151" t="s">
        <v>83</v>
      </c>
      <c r="AV143" s="13" t="s">
        <v>83</v>
      </c>
      <c r="AW143" s="13" t="s">
        <v>30</v>
      </c>
      <c r="AX143" s="13" t="s">
        <v>73</v>
      </c>
      <c r="AY143" s="151" t="s">
        <v>122</v>
      </c>
    </row>
    <row r="144" spans="2:65" s="14" customFormat="1" ht="10.199999999999999">
      <c r="B144" s="157"/>
      <c r="D144" s="144" t="s">
        <v>130</v>
      </c>
      <c r="E144" s="158" t="s">
        <v>1</v>
      </c>
      <c r="F144" s="159" t="s">
        <v>159</v>
      </c>
      <c r="H144" s="160">
        <v>1.5840000000000001</v>
      </c>
      <c r="I144" s="161"/>
      <c r="L144" s="157"/>
      <c r="M144" s="162"/>
      <c r="T144" s="163"/>
      <c r="AT144" s="158" t="s">
        <v>130</v>
      </c>
      <c r="AU144" s="158" t="s">
        <v>83</v>
      </c>
      <c r="AV144" s="14" t="s">
        <v>128</v>
      </c>
      <c r="AW144" s="14" t="s">
        <v>30</v>
      </c>
      <c r="AX144" s="14" t="s">
        <v>81</v>
      </c>
      <c r="AY144" s="158" t="s">
        <v>122</v>
      </c>
    </row>
    <row r="145" spans="2:65" s="1" customFormat="1" ht="33" customHeight="1">
      <c r="B145" s="128"/>
      <c r="C145" s="129" t="s">
        <v>139</v>
      </c>
      <c r="D145" s="129" t="s">
        <v>124</v>
      </c>
      <c r="E145" s="130" t="s">
        <v>168</v>
      </c>
      <c r="F145" s="131" t="s">
        <v>169</v>
      </c>
      <c r="G145" s="132" t="s">
        <v>135</v>
      </c>
      <c r="H145" s="133">
        <v>31.312000000000001</v>
      </c>
      <c r="I145" s="134"/>
      <c r="J145" s="135">
        <f>ROUND(I145*H145,2)</f>
        <v>0</v>
      </c>
      <c r="K145" s="136"/>
      <c r="L145" s="31"/>
      <c r="M145" s="137" t="s">
        <v>1</v>
      </c>
      <c r="N145" s="138" t="s">
        <v>38</v>
      </c>
      <c r="P145" s="139">
        <f>O145*H145</f>
        <v>0</v>
      </c>
      <c r="Q145" s="139">
        <v>0</v>
      </c>
      <c r="R145" s="139">
        <f>Q145*H145</f>
        <v>0</v>
      </c>
      <c r="S145" s="139">
        <v>0</v>
      </c>
      <c r="T145" s="140">
        <f>S145*H145</f>
        <v>0</v>
      </c>
      <c r="AR145" s="141" t="s">
        <v>128</v>
      </c>
      <c r="AT145" s="141" t="s">
        <v>124</v>
      </c>
      <c r="AU145" s="141" t="s">
        <v>83</v>
      </c>
      <c r="AY145" s="16" t="s">
        <v>122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6" t="s">
        <v>81</v>
      </c>
      <c r="BK145" s="142">
        <f>ROUND(I145*H145,2)</f>
        <v>0</v>
      </c>
      <c r="BL145" s="16" t="s">
        <v>128</v>
      </c>
      <c r="BM145" s="141" t="s">
        <v>423</v>
      </c>
    </row>
    <row r="146" spans="2:65" s="13" customFormat="1" ht="10.199999999999999">
      <c r="B146" s="150"/>
      <c r="D146" s="144" t="s">
        <v>130</v>
      </c>
      <c r="E146" s="151" t="s">
        <v>1</v>
      </c>
      <c r="F146" s="152" t="s">
        <v>424</v>
      </c>
      <c r="H146" s="153">
        <v>29.728000000000002</v>
      </c>
      <c r="I146" s="154"/>
      <c r="L146" s="150"/>
      <c r="M146" s="155"/>
      <c r="T146" s="156"/>
      <c r="AT146" s="151" t="s">
        <v>130</v>
      </c>
      <c r="AU146" s="151" t="s">
        <v>83</v>
      </c>
      <c r="AV146" s="13" t="s">
        <v>83</v>
      </c>
      <c r="AW146" s="13" t="s">
        <v>30</v>
      </c>
      <c r="AX146" s="13" t="s">
        <v>73</v>
      </c>
      <c r="AY146" s="151" t="s">
        <v>122</v>
      </c>
    </row>
    <row r="147" spans="2:65" s="13" customFormat="1" ht="10.199999999999999">
      <c r="B147" s="150"/>
      <c r="D147" s="144" t="s">
        <v>130</v>
      </c>
      <c r="E147" s="151" t="s">
        <v>1</v>
      </c>
      <c r="F147" s="152" t="s">
        <v>425</v>
      </c>
      <c r="H147" s="153">
        <v>1.5840000000000001</v>
      </c>
      <c r="I147" s="154"/>
      <c r="L147" s="150"/>
      <c r="M147" s="155"/>
      <c r="T147" s="156"/>
      <c r="AT147" s="151" t="s">
        <v>130</v>
      </c>
      <c r="AU147" s="151" t="s">
        <v>83</v>
      </c>
      <c r="AV147" s="13" t="s">
        <v>83</v>
      </c>
      <c r="AW147" s="13" t="s">
        <v>30</v>
      </c>
      <c r="AX147" s="13" t="s">
        <v>73</v>
      </c>
      <c r="AY147" s="151" t="s">
        <v>122</v>
      </c>
    </row>
    <row r="148" spans="2:65" s="14" customFormat="1" ht="10.199999999999999">
      <c r="B148" s="157"/>
      <c r="D148" s="144" t="s">
        <v>130</v>
      </c>
      <c r="E148" s="158" t="s">
        <v>1</v>
      </c>
      <c r="F148" s="159" t="s">
        <v>159</v>
      </c>
      <c r="H148" s="160">
        <v>31.312000000000001</v>
      </c>
      <c r="I148" s="161"/>
      <c r="L148" s="157"/>
      <c r="M148" s="162"/>
      <c r="T148" s="163"/>
      <c r="AT148" s="158" t="s">
        <v>130</v>
      </c>
      <c r="AU148" s="158" t="s">
        <v>83</v>
      </c>
      <c r="AV148" s="14" t="s">
        <v>128</v>
      </c>
      <c r="AW148" s="14" t="s">
        <v>30</v>
      </c>
      <c r="AX148" s="14" t="s">
        <v>81</v>
      </c>
      <c r="AY148" s="158" t="s">
        <v>122</v>
      </c>
    </row>
    <row r="149" spans="2:65" s="1" customFormat="1" ht="24.15" customHeight="1">
      <c r="B149" s="128"/>
      <c r="C149" s="129" t="s">
        <v>128</v>
      </c>
      <c r="D149" s="129" t="s">
        <v>124</v>
      </c>
      <c r="E149" s="130" t="s">
        <v>179</v>
      </c>
      <c r="F149" s="131" t="s">
        <v>180</v>
      </c>
      <c r="G149" s="132" t="s">
        <v>127</v>
      </c>
      <c r="H149" s="133">
        <v>148.63999999999999</v>
      </c>
      <c r="I149" s="134"/>
      <c r="J149" s="135">
        <f>ROUND(I149*H149,2)</f>
        <v>0</v>
      </c>
      <c r="K149" s="136"/>
      <c r="L149" s="31"/>
      <c r="M149" s="137" t="s">
        <v>1</v>
      </c>
      <c r="N149" s="138" t="s">
        <v>38</v>
      </c>
      <c r="P149" s="139">
        <f>O149*H149</f>
        <v>0</v>
      </c>
      <c r="Q149" s="139">
        <v>0</v>
      </c>
      <c r="R149" s="139">
        <f>Q149*H149</f>
        <v>0</v>
      </c>
      <c r="S149" s="139">
        <v>0</v>
      </c>
      <c r="T149" s="140">
        <f>S149*H149</f>
        <v>0</v>
      </c>
      <c r="AR149" s="141" t="s">
        <v>128</v>
      </c>
      <c r="AT149" s="141" t="s">
        <v>124</v>
      </c>
      <c r="AU149" s="141" t="s">
        <v>83</v>
      </c>
      <c r="AY149" s="16" t="s">
        <v>122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6" t="s">
        <v>81</v>
      </c>
      <c r="BK149" s="142">
        <f>ROUND(I149*H149,2)</f>
        <v>0</v>
      </c>
      <c r="BL149" s="16" t="s">
        <v>128</v>
      </c>
      <c r="BM149" s="141" t="s">
        <v>426</v>
      </c>
    </row>
    <row r="150" spans="2:65" s="13" customFormat="1" ht="10.199999999999999">
      <c r="B150" s="150"/>
      <c r="D150" s="144" t="s">
        <v>130</v>
      </c>
      <c r="E150" s="151" t="s">
        <v>1</v>
      </c>
      <c r="F150" s="152" t="s">
        <v>427</v>
      </c>
      <c r="H150" s="153">
        <v>148.63999999999999</v>
      </c>
      <c r="I150" s="154"/>
      <c r="L150" s="150"/>
      <c r="M150" s="155"/>
      <c r="T150" s="156"/>
      <c r="AT150" s="151" t="s">
        <v>130</v>
      </c>
      <c r="AU150" s="151" t="s">
        <v>83</v>
      </c>
      <c r="AV150" s="13" t="s">
        <v>83</v>
      </c>
      <c r="AW150" s="13" t="s">
        <v>30</v>
      </c>
      <c r="AX150" s="13" t="s">
        <v>81</v>
      </c>
      <c r="AY150" s="151" t="s">
        <v>122</v>
      </c>
    </row>
    <row r="151" spans="2:65" s="11" customFormat="1" ht="22.8" customHeight="1">
      <c r="B151" s="116"/>
      <c r="D151" s="117" t="s">
        <v>72</v>
      </c>
      <c r="E151" s="126" t="s">
        <v>83</v>
      </c>
      <c r="F151" s="126" t="s">
        <v>182</v>
      </c>
      <c r="I151" s="119"/>
      <c r="J151" s="127">
        <f>BK151</f>
        <v>0</v>
      </c>
      <c r="L151" s="116"/>
      <c r="M151" s="121"/>
      <c r="P151" s="122">
        <f>SUM(P152:P161)</f>
        <v>0</v>
      </c>
      <c r="R151" s="122">
        <f>SUM(R152:R161)</f>
        <v>3.7294950399999998</v>
      </c>
      <c r="T151" s="123">
        <f>SUM(T152:T161)</f>
        <v>0</v>
      </c>
      <c r="AR151" s="117" t="s">
        <v>81</v>
      </c>
      <c r="AT151" s="124" t="s">
        <v>72</v>
      </c>
      <c r="AU151" s="124" t="s">
        <v>81</v>
      </c>
      <c r="AY151" s="117" t="s">
        <v>122</v>
      </c>
      <c r="BK151" s="125">
        <f>SUM(BK152:BK161)</f>
        <v>0</v>
      </c>
    </row>
    <row r="152" spans="2:65" s="1" customFormat="1" ht="21.75" customHeight="1">
      <c r="B152" s="128"/>
      <c r="C152" s="129" t="s">
        <v>150</v>
      </c>
      <c r="D152" s="129" t="s">
        <v>124</v>
      </c>
      <c r="E152" s="130" t="s">
        <v>428</v>
      </c>
      <c r="F152" s="131" t="s">
        <v>429</v>
      </c>
      <c r="G152" s="132" t="s">
        <v>197</v>
      </c>
      <c r="H152" s="133">
        <v>2</v>
      </c>
      <c r="I152" s="134"/>
      <c r="J152" s="135">
        <f>ROUND(I152*H152,2)</f>
        <v>0</v>
      </c>
      <c r="K152" s="136"/>
      <c r="L152" s="31"/>
      <c r="M152" s="137" t="s">
        <v>1</v>
      </c>
      <c r="N152" s="138" t="s">
        <v>38</v>
      </c>
      <c r="P152" s="139">
        <f>O152*H152</f>
        <v>0</v>
      </c>
      <c r="Q152" s="139">
        <v>8.9359999999999995E-2</v>
      </c>
      <c r="R152" s="139">
        <f>Q152*H152</f>
        <v>0.17871999999999999</v>
      </c>
      <c r="S152" s="139">
        <v>0</v>
      </c>
      <c r="T152" s="140">
        <f>S152*H152</f>
        <v>0</v>
      </c>
      <c r="AR152" s="141" t="s">
        <v>128</v>
      </c>
      <c r="AT152" s="141" t="s">
        <v>124</v>
      </c>
      <c r="AU152" s="141" t="s">
        <v>83</v>
      </c>
      <c r="AY152" s="16" t="s">
        <v>122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6" t="s">
        <v>81</v>
      </c>
      <c r="BK152" s="142">
        <f>ROUND(I152*H152,2)</f>
        <v>0</v>
      </c>
      <c r="BL152" s="16" t="s">
        <v>128</v>
      </c>
      <c r="BM152" s="141" t="s">
        <v>430</v>
      </c>
    </row>
    <row r="153" spans="2:65" s="12" customFormat="1" ht="10.199999999999999">
      <c r="B153" s="143"/>
      <c r="D153" s="144" t="s">
        <v>130</v>
      </c>
      <c r="E153" s="145" t="s">
        <v>1</v>
      </c>
      <c r="F153" s="146" t="s">
        <v>431</v>
      </c>
      <c r="H153" s="145" t="s">
        <v>1</v>
      </c>
      <c r="I153" s="147"/>
      <c r="L153" s="143"/>
      <c r="M153" s="148"/>
      <c r="T153" s="149"/>
      <c r="AT153" s="145" t="s">
        <v>130</v>
      </c>
      <c r="AU153" s="145" t="s">
        <v>83</v>
      </c>
      <c r="AV153" s="12" t="s">
        <v>81</v>
      </c>
      <c r="AW153" s="12" t="s">
        <v>30</v>
      </c>
      <c r="AX153" s="12" t="s">
        <v>73</v>
      </c>
      <c r="AY153" s="145" t="s">
        <v>122</v>
      </c>
    </row>
    <row r="154" spans="2:65" s="13" customFormat="1" ht="10.199999999999999">
      <c r="B154" s="150"/>
      <c r="D154" s="144" t="s">
        <v>130</v>
      </c>
      <c r="E154" s="151" t="s">
        <v>1</v>
      </c>
      <c r="F154" s="152" t="s">
        <v>83</v>
      </c>
      <c r="H154" s="153">
        <v>2</v>
      </c>
      <c r="I154" s="154"/>
      <c r="L154" s="150"/>
      <c r="M154" s="155"/>
      <c r="T154" s="156"/>
      <c r="AT154" s="151" t="s">
        <v>130</v>
      </c>
      <c r="AU154" s="151" t="s">
        <v>83</v>
      </c>
      <c r="AV154" s="13" t="s">
        <v>83</v>
      </c>
      <c r="AW154" s="13" t="s">
        <v>30</v>
      </c>
      <c r="AX154" s="13" t="s">
        <v>81</v>
      </c>
      <c r="AY154" s="151" t="s">
        <v>122</v>
      </c>
    </row>
    <row r="155" spans="2:65" s="1" customFormat="1" ht="16.5" customHeight="1">
      <c r="B155" s="128"/>
      <c r="C155" s="164" t="s">
        <v>160</v>
      </c>
      <c r="D155" s="164" t="s">
        <v>201</v>
      </c>
      <c r="E155" s="165" t="s">
        <v>432</v>
      </c>
      <c r="F155" s="166" t="s">
        <v>433</v>
      </c>
      <c r="G155" s="167" t="s">
        <v>197</v>
      </c>
      <c r="H155" s="168">
        <v>2</v>
      </c>
      <c r="I155" s="169"/>
      <c r="J155" s="170">
        <f>ROUND(I155*H155,2)</f>
        <v>0</v>
      </c>
      <c r="K155" s="171"/>
      <c r="L155" s="172"/>
      <c r="M155" s="173" t="s">
        <v>1</v>
      </c>
      <c r="N155" s="174" t="s">
        <v>38</v>
      </c>
      <c r="P155" s="139">
        <f>O155*H155</f>
        <v>0</v>
      </c>
      <c r="Q155" s="139">
        <v>0.45</v>
      </c>
      <c r="R155" s="139">
        <f>Q155*H155</f>
        <v>0.9</v>
      </c>
      <c r="S155" s="139">
        <v>0</v>
      </c>
      <c r="T155" s="140">
        <f>S155*H155</f>
        <v>0</v>
      </c>
      <c r="AR155" s="141" t="s">
        <v>172</v>
      </c>
      <c r="AT155" s="141" t="s">
        <v>201</v>
      </c>
      <c r="AU155" s="141" t="s">
        <v>83</v>
      </c>
      <c r="AY155" s="16" t="s">
        <v>122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6" t="s">
        <v>81</v>
      </c>
      <c r="BK155" s="142">
        <f>ROUND(I155*H155,2)</f>
        <v>0</v>
      </c>
      <c r="BL155" s="16" t="s">
        <v>128</v>
      </c>
      <c r="BM155" s="141" t="s">
        <v>434</v>
      </c>
    </row>
    <row r="156" spans="2:65" s="1" customFormat="1" ht="16.5" customHeight="1">
      <c r="B156" s="128"/>
      <c r="C156" s="129" t="s">
        <v>167</v>
      </c>
      <c r="D156" s="129" t="s">
        <v>124</v>
      </c>
      <c r="E156" s="130" t="s">
        <v>435</v>
      </c>
      <c r="F156" s="131" t="s">
        <v>436</v>
      </c>
      <c r="G156" s="132" t="s">
        <v>135</v>
      </c>
      <c r="H156" s="133">
        <v>1.1519999999999999</v>
      </c>
      <c r="I156" s="134"/>
      <c r="J156" s="135">
        <f>ROUND(I156*H156,2)</f>
        <v>0</v>
      </c>
      <c r="K156" s="136"/>
      <c r="L156" s="31"/>
      <c r="M156" s="137" t="s">
        <v>1</v>
      </c>
      <c r="N156" s="138" t="s">
        <v>38</v>
      </c>
      <c r="P156" s="139">
        <f>O156*H156</f>
        <v>0</v>
      </c>
      <c r="Q156" s="139">
        <v>2.3010199999999998</v>
      </c>
      <c r="R156" s="139">
        <f>Q156*H156</f>
        <v>2.6507750399999996</v>
      </c>
      <c r="S156" s="139">
        <v>0</v>
      </c>
      <c r="T156" s="140">
        <f>S156*H156</f>
        <v>0</v>
      </c>
      <c r="AR156" s="141" t="s">
        <v>128</v>
      </c>
      <c r="AT156" s="141" t="s">
        <v>124</v>
      </c>
      <c r="AU156" s="141" t="s">
        <v>83</v>
      </c>
      <c r="AY156" s="16" t="s">
        <v>122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6" t="s">
        <v>81</v>
      </c>
      <c r="BK156" s="142">
        <f>ROUND(I156*H156,2)</f>
        <v>0</v>
      </c>
      <c r="BL156" s="16" t="s">
        <v>128</v>
      </c>
      <c r="BM156" s="141" t="s">
        <v>437</v>
      </c>
    </row>
    <row r="157" spans="2:65" s="12" customFormat="1" ht="10.199999999999999">
      <c r="B157" s="143"/>
      <c r="D157" s="144" t="s">
        <v>130</v>
      </c>
      <c r="E157" s="145" t="s">
        <v>1</v>
      </c>
      <c r="F157" s="146" t="s">
        <v>417</v>
      </c>
      <c r="H157" s="145" t="s">
        <v>1</v>
      </c>
      <c r="I157" s="147"/>
      <c r="L157" s="143"/>
      <c r="M157" s="148"/>
      <c r="T157" s="149"/>
      <c r="AT157" s="145" t="s">
        <v>130</v>
      </c>
      <c r="AU157" s="145" t="s">
        <v>83</v>
      </c>
      <c r="AV157" s="12" t="s">
        <v>81</v>
      </c>
      <c r="AW157" s="12" t="s">
        <v>30</v>
      </c>
      <c r="AX157" s="12" t="s">
        <v>73</v>
      </c>
      <c r="AY157" s="145" t="s">
        <v>122</v>
      </c>
    </row>
    <row r="158" spans="2:65" s="13" customFormat="1" ht="10.199999999999999">
      <c r="B158" s="150"/>
      <c r="D158" s="144" t="s">
        <v>130</v>
      </c>
      <c r="E158" s="151" t="s">
        <v>1</v>
      </c>
      <c r="F158" s="152" t="s">
        <v>418</v>
      </c>
      <c r="H158" s="153">
        <v>0.48</v>
      </c>
      <c r="I158" s="154"/>
      <c r="L158" s="150"/>
      <c r="M158" s="155"/>
      <c r="T158" s="156"/>
      <c r="AT158" s="151" t="s">
        <v>130</v>
      </c>
      <c r="AU158" s="151" t="s">
        <v>83</v>
      </c>
      <c r="AV158" s="13" t="s">
        <v>83</v>
      </c>
      <c r="AW158" s="13" t="s">
        <v>30</v>
      </c>
      <c r="AX158" s="13" t="s">
        <v>73</v>
      </c>
      <c r="AY158" s="151" t="s">
        <v>122</v>
      </c>
    </row>
    <row r="159" spans="2:65" s="12" customFormat="1" ht="10.199999999999999">
      <c r="B159" s="143"/>
      <c r="D159" s="144" t="s">
        <v>130</v>
      </c>
      <c r="E159" s="145" t="s">
        <v>1</v>
      </c>
      <c r="F159" s="146" t="s">
        <v>419</v>
      </c>
      <c r="H159" s="145" t="s">
        <v>1</v>
      </c>
      <c r="I159" s="147"/>
      <c r="L159" s="143"/>
      <c r="M159" s="148"/>
      <c r="T159" s="149"/>
      <c r="AT159" s="145" t="s">
        <v>130</v>
      </c>
      <c r="AU159" s="145" t="s">
        <v>83</v>
      </c>
      <c r="AV159" s="12" t="s">
        <v>81</v>
      </c>
      <c r="AW159" s="12" t="s">
        <v>30</v>
      </c>
      <c r="AX159" s="12" t="s">
        <v>73</v>
      </c>
      <c r="AY159" s="145" t="s">
        <v>122</v>
      </c>
    </row>
    <row r="160" spans="2:65" s="13" customFormat="1" ht="10.199999999999999">
      <c r="B160" s="150"/>
      <c r="D160" s="144" t="s">
        <v>130</v>
      </c>
      <c r="E160" s="151" t="s">
        <v>1</v>
      </c>
      <c r="F160" s="152" t="s">
        <v>420</v>
      </c>
      <c r="H160" s="153">
        <v>0.67200000000000004</v>
      </c>
      <c r="I160" s="154"/>
      <c r="L160" s="150"/>
      <c r="M160" s="155"/>
      <c r="T160" s="156"/>
      <c r="AT160" s="151" t="s">
        <v>130</v>
      </c>
      <c r="AU160" s="151" t="s">
        <v>83</v>
      </c>
      <c r="AV160" s="13" t="s">
        <v>83</v>
      </c>
      <c r="AW160" s="13" t="s">
        <v>30</v>
      </c>
      <c r="AX160" s="13" t="s">
        <v>73</v>
      </c>
      <c r="AY160" s="151" t="s">
        <v>122</v>
      </c>
    </row>
    <row r="161" spans="2:65" s="14" customFormat="1" ht="10.199999999999999">
      <c r="B161" s="157"/>
      <c r="D161" s="144" t="s">
        <v>130</v>
      </c>
      <c r="E161" s="158" t="s">
        <v>1</v>
      </c>
      <c r="F161" s="159" t="s">
        <v>159</v>
      </c>
      <c r="H161" s="160">
        <v>1.1520000000000001</v>
      </c>
      <c r="I161" s="161"/>
      <c r="L161" s="157"/>
      <c r="M161" s="162"/>
      <c r="T161" s="163"/>
      <c r="AT161" s="158" t="s">
        <v>130</v>
      </c>
      <c r="AU161" s="158" t="s">
        <v>83</v>
      </c>
      <c r="AV161" s="14" t="s">
        <v>128</v>
      </c>
      <c r="AW161" s="14" t="s">
        <v>30</v>
      </c>
      <c r="AX161" s="14" t="s">
        <v>81</v>
      </c>
      <c r="AY161" s="158" t="s">
        <v>122</v>
      </c>
    </row>
    <row r="162" spans="2:65" s="11" customFormat="1" ht="22.8" customHeight="1">
      <c r="B162" s="116"/>
      <c r="D162" s="117" t="s">
        <v>72</v>
      </c>
      <c r="E162" s="126" t="s">
        <v>150</v>
      </c>
      <c r="F162" s="126" t="s">
        <v>225</v>
      </c>
      <c r="I162" s="119"/>
      <c r="J162" s="127">
        <f>BK162</f>
        <v>0</v>
      </c>
      <c r="L162" s="116"/>
      <c r="M162" s="121"/>
      <c r="P162" s="122">
        <f>SUM(P163:P178)</f>
        <v>0</v>
      </c>
      <c r="R162" s="122">
        <f>SUM(R163:R178)</f>
        <v>47.729551999999998</v>
      </c>
      <c r="T162" s="123">
        <f>SUM(T163:T178)</f>
        <v>0</v>
      </c>
      <c r="AR162" s="117" t="s">
        <v>81</v>
      </c>
      <c r="AT162" s="124" t="s">
        <v>72</v>
      </c>
      <c r="AU162" s="124" t="s">
        <v>81</v>
      </c>
      <c r="AY162" s="117" t="s">
        <v>122</v>
      </c>
      <c r="BK162" s="125">
        <f>SUM(BK163:BK178)</f>
        <v>0</v>
      </c>
    </row>
    <row r="163" spans="2:65" s="1" customFormat="1" ht="24.15" customHeight="1">
      <c r="B163" s="128"/>
      <c r="C163" s="129" t="s">
        <v>172</v>
      </c>
      <c r="D163" s="129" t="s">
        <v>124</v>
      </c>
      <c r="E163" s="130" t="s">
        <v>438</v>
      </c>
      <c r="F163" s="131" t="s">
        <v>439</v>
      </c>
      <c r="G163" s="132" t="s">
        <v>127</v>
      </c>
      <c r="H163" s="133">
        <v>115.902</v>
      </c>
      <c r="I163" s="134"/>
      <c r="J163" s="135">
        <f>ROUND(I163*H163,2)</f>
        <v>0</v>
      </c>
      <c r="K163" s="136"/>
      <c r="L163" s="31"/>
      <c r="M163" s="137" t="s">
        <v>1</v>
      </c>
      <c r="N163" s="138" t="s">
        <v>38</v>
      </c>
      <c r="P163" s="139">
        <f>O163*H163</f>
        <v>0</v>
      </c>
      <c r="Q163" s="139">
        <v>0.106</v>
      </c>
      <c r="R163" s="139">
        <f>Q163*H163</f>
        <v>12.285612</v>
      </c>
      <c r="S163" s="139">
        <v>0</v>
      </c>
      <c r="T163" s="140">
        <f>S163*H163</f>
        <v>0</v>
      </c>
      <c r="AR163" s="141" t="s">
        <v>128</v>
      </c>
      <c r="AT163" s="141" t="s">
        <v>124</v>
      </c>
      <c r="AU163" s="141" t="s">
        <v>83</v>
      </c>
      <c r="AY163" s="16" t="s">
        <v>122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6" t="s">
        <v>81</v>
      </c>
      <c r="BK163" s="142">
        <f>ROUND(I163*H163,2)</f>
        <v>0</v>
      </c>
      <c r="BL163" s="16" t="s">
        <v>128</v>
      </c>
      <c r="BM163" s="141" t="s">
        <v>440</v>
      </c>
    </row>
    <row r="164" spans="2:65" s="12" customFormat="1" ht="10.199999999999999">
      <c r="B164" s="143"/>
      <c r="D164" s="144" t="s">
        <v>130</v>
      </c>
      <c r="E164" s="145" t="s">
        <v>1</v>
      </c>
      <c r="F164" s="146" t="s">
        <v>441</v>
      </c>
      <c r="H164" s="145" t="s">
        <v>1</v>
      </c>
      <c r="I164" s="147"/>
      <c r="L164" s="143"/>
      <c r="M164" s="148"/>
      <c r="T164" s="149"/>
      <c r="AT164" s="145" t="s">
        <v>130</v>
      </c>
      <c r="AU164" s="145" t="s">
        <v>83</v>
      </c>
      <c r="AV164" s="12" t="s">
        <v>81</v>
      </c>
      <c r="AW164" s="12" t="s">
        <v>30</v>
      </c>
      <c r="AX164" s="12" t="s">
        <v>73</v>
      </c>
      <c r="AY164" s="145" t="s">
        <v>122</v>
      </c>
    </row>
    <row r="165" spans="2:65" s="13" customFormat="1" ht="10.199999999999999">
      <c r="B165" s="150"/>
      <c r="D165" s="144" t="s">
        <v>130</v>
      </c>
      <c r="E165" s="151" t="s">
        <v>1</v>
      </c>
      <c r="F165" s="152" t="s">
        <v>442</v>
      </c>
      <c r="H165" s="153">
        <v>44.850999999999999</v>
      </c>
      <c r="I165" s="154"/>
      <c r="L165" s="150"/>
      <c r="M165" s="155"/>
      <c r="T165" s="156"/>
      <c r="AT165" s="151" t="s">
        <v>130</v>
      </c>
      <c r="AU165" s="151" t="s">
        <v>83</v>
      </c>
      <c r="AV165" s="13" t="s">
        <v>83</v>
      </c>
      <c r="AW165" s="13" t="s">
        <v>30</v>
      </c>
      <c r="AX165" s="13" t="s">
        <v>73</v>
      </c>
      <c r="AY165" s="151" t="s">
        <v>122</v>
      </c>
    </row>
    <row r="166" spans="2:65" s="12" customFormat="1" ht="10.199999999999999">
      <c r="B166" s="143"/>
      <c r="D166" s="144" t="s">
        <v>130</v>
      </c>
      <c r="E166" s="145" t="s">
        <v>1</v>
      </c>
      <c r="F166" s="146" t="s">
        <v>443</v>
      </c>
      <c r="H166" s="145" t="s">
        <v>1</v>
      </c>
      <c r="I166" s="147"/>
      <c r="L166" s="143"/>
      <c r="M166" s="148"/>
      <c r="T166" s="149"/>
      <c r="AT166" s="145" t="s">
        <v>130</v>
      </c>
      <c r="AU166" s="145" t="s">
        <v>83</v>
      </c>
      <c r="AV166" s="12" t="s">
        <v>81</v>
      </c>
      <c r="AW166" s="12" t="s">
        <v>30</v>
      </c>
      <c r="AX166" s="12" t="s">
        <v>73</v>
      </c>
      <c r="AY166" s="145" t="s">
        <v>122</v>
      </c>
    </row>
    <row r="167" spans="2:65" s="13" customFormat="1" ht="10.199999999999999">
      <c r="B167" s="150"/>
      <c r="D167" s="144" t="s">
        <v>130</v>
      </c>
      <c r="E167" s="151" t="s">
        <v>1</v>
      </c>
      <c r="F167" s="152" t="s">
        <v>444</v>
      </c>
      <c r="H167" s="153">
        <v>71.051000000000002</v>
      </c>
      <c r="I167" s="154"/>
      <c r="L167" s="150"/>
      <c r="M167" s="155"/>
      <c r="T167" s="156"/>
      <c r="AT167" s="151" t="s">
        <v>130</v>
      </c>
      <c r="AU167" s="151" t="s">
        <v>83</v>
      </c>
      <c r="AV167" s="13" t="s">
        <v>83</v>
      </c>
      <c r="AW167" s="13" t="s">
        <v>30</v>
      </c>
      <c r="AX167" s="13" t="s">
        <v>73</v>
      </c>
      <c r="AY167" s="151" t="s">
        <v>122</v>
      </c>
    </row>
    <row r="168" spans="2:65" s="14" customFormat="1" ht="10.199999999999999">
      <c r="B168" s="157"/>
      <c r="D168" s="144" t="s">
        <v>130</v>
      </c>
      <c r="E168" s="158" t="s">
        <v>1</v>
      </c>
      <c r="F168" s="159" t="s">
        <v>159</v>
      </c>
      <c r="H168" s="160">
        <v>115.902</v>
      </c>
      <c r="I168" s="161"/>
      <c r="L168" s="157"/>
      <c r="M168" s="162"/>
      <c r="T168" s="163"/>
      <c r="AT168" s="158" t="s">
        <v>130</v>
      </c>
      <c r="AU168" s="158" t="s">
        <v>83</v>
      </c>
      <c r="AV168" s="14" t="s">
        <v>128</v>
      </c>
      <c r="AW168" s="14" t="s">
        <v>30</v>
      </c>
      <c r="AX168" s="14" t="s">
        <v>81</v>
      </c>
      <c r="AY168" s="158" t="s">
        <v>122</v>
      </c>
    </row>
    <row r="169" spans="2:65" s="1" customFormat="1" ht="21.75" customHeight="1">
      <c r="B169" s="128"/>
      <c r="C169" s="129" t="s">
        <v>178</v>
      </c>
      <c r="D169" s="129" t="s">
        <v>124</v>
      </c>
      <c r="E169" s="130" t="s">
        <v>445</v>
      </c>
      <c r="F169" s="131" t="s">
        <v>446</v>
      </c>
      <c r="G169" s="132" t="s">
        <v>127</v>
      </c>
      <c r="H169" s="133">
        <v>57.951999999999998</v>
      </c>
      <c r="I169" s="134"/>
      <c r="J169" s="135">
        <f>ROUND(I169*H169,2)</f>
        <v>0</v>
      </c>
      <c r="K169" s="136"/>
      <c r="L169" s="31"/>
      <c r="M169" s="137" t="s">
        <v>1</v>
      </c>
      <c r="N169" s="138" t="s">
        <v>38</v>
      </c>
      <c r="P169" s="139">
        <f>O169*H169</f>
        <v>0</v>
      </c>
      <c r="Q169" s="139">
        <v>0.34499999999999997</v>
      </c>
      <c r="R169" s="139">
        <f>Q169*H169</f>
        <v>19.993439999999996</v>
      </c>
      <c r="S169" s="139">
        <v>0</v>
      </c>
      <c r="T169" s="140">
        <f>S169*H169</f>
        <v>0</v>
      </c>
      <c r="AR169" s="141" t="s">
        <v>128</v>
      </c>
      <c r="AT169" s="141" t="s">
        <v>124</v>
      </c>
      <c r="AU169" s="141" t="s">
        <v>83</v>
      </c>
      <c r="AY169" s="16" t="s">
        <v>122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6" t="s">
        <v>81</v>
      </c>
      <c r="BK169" s="142">
        <f>ROUND(I169*H169,2)</f>
        <v>0</v>
      </c>
      <c r="BL169" s="16" t="s">
        <v>128</v>
      </c>
      <c r="BM169" s="141" t="s">
        <v>447</v>
      </c>
    </row>
    <row r="170" spans="2:65" s="12" customFormat="1" ht="10.199999999999999">
      <c r="B170" s="143"/>
      <c r="D170" s="144" t="s">
        <v>130</v>
      </c>
      <c r="E170" s="145" t="s">
        <v>1</v>
      </c>
      <c r="F170" s="146" t="s">
        <v>441</v>
      </c>
      <c r="H170" s="145" t="s">
        <v>1</v>
      </c>
      <c r="I170" s="147"/>
      <c r="L170" s="143"/>
      <c r="M170" s="148"/>
      <c r="T170" s="149"/>
      <c r="AT170" s="145" t="s">
        <v>130</v>
      </c>
      <c r="AU170" s="145" t="s">
        <v>83</v>
      </c>
      <c r="AV170" s="12" t="s">
        <v>81</v>
      </c>
      <c r="AW170" s="12" t="s">
        <v>30</v>
      </c>
      <c r="AX170" s="12" t="s">
        <v>73</v>
      </c>
      <c r="AY170" s="145" t="s">
        <v>122</v>
      </c>
    </row>
    <row r="171" spans="2:65" s="13" customFormat="1" ht="10.199999999999999">
      <c r="B171" s="150"/>
      <c r="D171" s="144" t="s">
        <v>130</v>
      </c>
      <c r="E171" s="151" t="s">
        <v>1</v>
      </c>
      <c r="F171" s="152" t="s">
        <v>448</v>
      </c>
      <c r="H171" s="153">
        <v>22.425999999999998</v>
      </c>
      <c r="I171" s="154"/>
      <c r="L171" s="150"/>
      <c r="M171" s="155"/>
      <c r="T171" s="156"/>
      <c r="AT171" s="151" t="s">
        <v>130</v>
      </c>
      <c r="AU171" s="151" t="s">
        <v>83</v>
      </c>
      <c r="AV171" s="13" t="s">
        <v>83</v>
      </c>
      <c r="AW171" s="13" t="s">
        <v>30</v>
      </c>
      <c r="AX171" s="13" t="s">
        <v>73</v>
      </c>
      <c r="AY171" s="151" t="s">
        <v>122</v>
      </c>
    </row>
    <row r="172" spans="2:65" s="12" customFormat="1" ht="10.199999999999999">
      <c r="B172" s="143"/>
      <c r="D172" s="144" t="s">
        <v>130</v>
      </c>
      <c r="E172" s="145" t="s">
        <v>1</v>
      </c>
      <c r="F172" s="146" t="s">
        <v>443</v>
      </c>
      <c r="H172" s="145" t="s">
        <v>1</v>
      </c>
      <c r="I172" s="147"/>
      <c r="L172" s="143"/>
      <c r="M172" s="148"/>
      <c r="T172" s="149"/>
      <c r="AT172" s="145" t="s">
        <v>130</v>
      </c>
      <c r="AU172" s="145" t="s">
        <v>83</v>
      </c>
      <c r="AV172" s="12" t="s">
        <v>81</v>
      </c>
      <c r="AW172" s="12" t="s">
        <v>30</v>
      </c>
      <c r="AX172" s="12" t="s">
        <v>73</v>
      </c>
      <c r="AY172" s="145" t="s">
        <v>122</v>
      </c>
    </row>
    <row r="173" spans="2:65" s="13" customFormat="1" ht="10.199999999999999">
      <c r="B173" s="150"/>
      <c r="D173" s="144" t="s">
        <v>130</v>
      </c>
      <c r="E173" s="151" t="s">
        <v>1</v>
      </c>
      <c r="F173" s="152" t="s">
        <v>449</v>
      </c>
      <c r="H173" s="153">
        <v>35.526000000000003</v>
      </c>
      <c r="I173" s="154"/>
      <c r="L173" s="150"/>
      <c r="M173" s="155"/>
      <c r="T173" s="156"/>
      <c r="AT173" s="151" t="s">
        <v>130</v>
      </c>
      <c r="AU173" s="151" t="s">
        <v>83</v>
      </c>
      <c r="AV173" s="13" t="s">
        <v>83</v>
      </c>
      <c r="AW173" s="13" t="s">
        <v>30</v>
      </c>
      <c r="AX173" s="13" t="s">
        <v>73</v>
      </c>
      <c r="AY173" s="151" t="s">
        <v>122</v>
      </c>
    </row>
    <row r="174" spans="2:65" s="14" customFormat="1" ht="10.199999999999999">
      <c r="B174" s="157"/>
      <c r="D174" s="144" t="s">
        <v>130</v>
      </c>
      <c r="E174" s="158" t="s">
        <v>1</v>
      </c>
      <c r="F174" s="159" t="s">
        <v>159</v>
      </c>
      <c r="H174" s="160">
        <v>57.951999999999998</v>
      </c>
      <c r="I174" s="161"/>
      <c r="L174" s="157"/>
      <c r="M174" s="162"/>
      <c r="T174" s="163"/>
      <c r="AT174" s="158" t="s">
        <v>130</v>
      </c>
      <c r="AU174" s="158" t="s">
        <v>83</v>
      </c>
      <c r="AV174" s="14" t="s">
        <v>128</v>
      </c>
      <c r="AW174" s="14" t="s">
        <v>30</v>
      </c>
      <c r="AX174" s="14" t="s">
        <v>81</v>
      </c>
      <c r="AY174" s="158" t="s">
        <v>122</v>
      </c>
    </row>
    <row r="175" spans="2:65" s="1" customFormat="1" ht="21.75" customHeight="1">
      <c r="B175" s="128"/>
      <c r="C175" s="129" t="s">
        <v>183</v>
      </c>
      <c r="D175" s="129" t="s">
        <v>124</v>
      </c>
      <c r="E175" s="130" t="s">
        <v>318</v>
      </c>
      <c r="F175" s="131" t="s">
        <v>319</v>
      </c>
      <c r="G175" s="132" t="s">
        <v>127</v>
      </c>
      <c r="H175" s="133">
        <v>32.5</v>
      </c>
      <c r="I175" s="134"/>
      <c r="J175" s="135">
        <f>ROUND(I175*H175,2)</f>
        <v>0</v>
      </c>
      <c r="K175" s="136"/>
      <c r="L175" s="31"/>
      <c r="M175" s="137" t="s">
        <v>1</v>
      </c>
      <c r="N175" s="138" t="s">
        <v>38</v>
      </c>
      <c r="P175" s="139">
        <f>O175*H175</f>
        <v>0</v>
      </c>
      <c r="Q175" s="139">
        <v>0.46</v>
      </c>
      <c r="R175" s="139">
        <f>Q175*H175</f>
        <v>14.950000000000001</v>
      </c>
      <c r="S175" s="139">
        <v>0</v>
      </c>
      <c r="T175" s="140">
        <f>S175*H175</f>
        <v>0</v>
      </c>
      <c r="AR175" s="141" t="s">
        <v>128</v>
      </c>
      <c r="AT175" s="141" t="s">
        <v>124</v>
      </c>
      <c r="AU175" s="141" t="s">
        <v>83</v>
      </c>
      <c r="AY175" s="16" t="s">
        <v>122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6" t="s">
        <v>81</v>
      </c>
      <c r="BK175" s="142">
        <f>ROUND(I175*H175,2)</f>
        <v>0</v>
      </c>
      <c r="BL175" s="16" t="s">
        <v>128</v>
      </c>
      <c r="BM175" s="141" t="s">
        <v>450</v>
      </c>
    </row>
    <row r="176" spans="2:65" s="13" customFormat="1" ht="10.199999999999999">
      <c r="B176" s="150"/>
      <c r="D176" s="144" t="s">
        <v>130</v>
      </c>
      <c r="E176" s="151" t="s">
        <v>1</v>
      </c>
      <c r="F176" s="152" t="s">
        <v>451</v>
      </c>
      <c r="H176" s="153">
        <v>32.5</v>
      </c>
      <c r="I176" s="154"/>
      <c r="L176" s="150"/>
      <c r="M176" s="155"/>
      <c r="T176" s="156"/>
      <c r="AT176" s="151" t="s">
        <v>130</v>
      </c>
      <c r="AU176" s="151" t="s">
        <v>83</v>
      </c>
      <c r="AV176" s="13" t="s">
        <v>83</v>
      </c>
      <c r="AW176" s="13" t="s">
        <v>30</v>
      </c>
      <c r="AX176" s="13" t="s">
        <v>81</v>
      </c>
      <c r="AY176" s="151" t="s">
        <v>122</v>
      </c>
    </row>
    <row r="177" spans="2:65" s="1" customFormat="1" ht="16.5" customHeight="1">
      <c r="B177" s="128"/>
      <c r="C177" s="129" t="s">
        <v>188</v>
      </c>
      <c r="D177" s="129" t="s">
        <v>124</v>
      </c>
      <c r="E177" s="130" t="s">
        <v>333</v>
      </c>
      <c r="F177" s="131" t="s">
        <v>334</v>
      </c>
      <c r="G177" s="132" t="s">
        <v>127</v>
      </c>
      <c r="H177" s="133">
        <v>32.5</v>
      </c>
      <c r="I177" s="134"/>
      <c r="J177" s="135">
        <f>ROUND(I177*H177,2)</f>
        <v>0</v>
      </c>
      <c r="K177" s="136"/>
      <c r="L177" s="31"/>
      <c r="M177" s="137" t="s">
        <v>1</v>
      </c>
      <c r="N177" s="138" t="s">
        <v>38</v>
      </c>
      <c r="P177" s="139">
        <f>O177*H177</f>
        <v>0</v>
      </c>
      <c r="Q177" s="139">
        <v>1.54E-2</v>
      </c>
      <c r="R177" s="139">
        <f>Q177*H177</f>
        <v>0.50050000000000006</v>
      </c>
      <c r="S177" s="139">
        <v>0</v>
      </c>
      <c r="T177" s="140">
        <f>S177*H177</f>
        <v>0</v>
      </c>
      <c r="AR177" s="141" t="s">
        <v>128</v>
      </c>
      <c r="AT177" s="141" t="s">
        <v>124</v>
      </c>
      <c r="AU177" s="141" t="s">
        <v>83</v>
      </c>
      <c r="AY177" s="16" t="s">
        <v>122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6" t="s">
        <v>81</v>
      </c>
      <c r="BK177" s="142">
        <f>ROUND(I177*H177,2)</f>
        <v>0</v>
      </c>
      <c r="BL177" s="16" t="s">
        <v>128</v>
      </c>
      <c r="BM177" s="141" t="s">
        <v>452</v>
      </c>
    </row>
    <row r="178" spans="2:65" s="13" customFormat="1" ht="10.199999999999999">
      <c r="B178" s="150"/>
      <c r="D178" s="144" t="s">
        <v>130</v>
      </c>
      <c r="E178" s="151" t="s">
        <v>1</v>
      </c>
      <c r="F178" s="152" t="s">
        <v>451</v>
      </c>
      <c r="H178" s="153">
        <v>32.5</v>
      </c>
      <c r="I178" s="154"/>
      <c r="L178" s="150"/>
      <c r="M178" s="155"/>
      <c r="T178" s="156"/>
      <c r="AT178" s="151" t="s">
        <v>130</v>
      </c>
      <c r="AU178" s="151" t="s">
        <v>83</v>
      </c>
      <c r="AV178" s="13" t="s">
        <v>83</v>
      </c>
      <c r="AW178" s="13" t="s">
        <v>30</v>
      </c>
      <c r="AX178" s="13" t="s">
        <v>81</v>
      </c>
      <c r="AY178" s="151" t="s">
        <v>122</v>
      </c>
    </row>
    <row r="179" spans="2:65" s="11" customFormat="1" ht="22.8" customHeight="1">
      <c r="B179" s="116"/>
      <c r="D179" s="117" t="s">
        <v>72</v>
      </c>
      <c r="E179" s="126" t="s">
        <v>178</v>
      </c>
      <c r="F179" s="126" t="s">
        <v>264</v>
      </c>
      <c r="I179" s="119"/>
      <c r="J179" s="127">
        <f>BK179</f>
        <v>0</v>
      </c>
      <c r="L179" s="116"/>
      <c r="M179" s="121"/>
      <c r="P179" s="122">
        <f>SUM(P180:P216)</f>
        <v>0</v>
      </c>
      <c r="R179" s="122">
        <f>SUM(R180:R216)</f>
        <v>23.671620799999999</v>
      </c>
      <c r="T179" s="123">
        <f>SUM(T180:T216)</f>
        <v>0</v>
      </c>
      <c r="AR179" s="117" t="s">
        <v>81</v>
      </c>
      <c r="AT179" s="124" t="s">
        <v>72</v>
      </c>
      <c r="AU179" s="124" t="s">
        <v>81</v>
      </c>
      <c r="AY179" s="117" t="s">
        <v>122</v>
      </c>
      <c r="BK179" s="125">
        <f>SUM(BK180:BK216)</f>
        <v>0</v>
      </c>
    </row>
    <row r="180" spans="2:65" s="1" customFormat="1" ht="24.15" customHeight="1">
      <c r="B180" s="128"/>
      <c r="C180" s="129" t="s">
        <v>8</v>
      </c>
      <c r="D180" s="129" t="s">
        <v>124</v>
      </c>
      <c r="E180" s="130" t="s">
        <v>453</v>
      </c>
      <c r="F180" s="131" t="s">
        <v>454</v>
      </c>
      <c r="G180" s="132" t="s">
        <v>142</v>
      </c>
      <c r="H180" s="133">
        <v>70.92</v>
      </c>
      <c r="I180" s="134"/>
      <c r="J180" s="135">
        <f>ROUND(I180*H180,2)</f>
        <v>0</v>
      </c>
      <c r="K180" s="136"/>
      <c r="L180" s="31"/>
      <c r="M180" s="137" t="s">
        <v>1</v>
      </c>
      <c r="N180" s="138" t="s">
        <v>38</v>
      </c>
      <c r="P180" s="139">
        <f>O180*H180</f>
        <v>0</v>
      </c>
      <c r="Q180" s="139">
        <v>9.1990000000000002E-2</v>
      </c>
      <c r="R180" s="139">
        <f>Q180*H180</f>
        <v>6.5239308000000005</v>
      </c>
      <c r="S180" s="139">
        <v>0</v>
      </c>
      <c r="T180" s="140">
        <f>S180*H180</f>
        <v>0</v>
      </c>
      <c r="AR180" s="141" t="s">
        <v>128</v>
      </c>
      <c r="AT180" s="141" t="s">
        <v>124</v>
      </c>
      <c r="AU180" s="141" t="s">
        <v>83</v>
      </c>
      <c r="AY180" s="16" t="s">
        <v>122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6" t="s">
        <v>81</v>
      </c>
      <c r="BK180" s="142">
        <f>ROUND(I180*H180,2)</f>
        <v>0</v>
      </c>
      <c r="BL180" s="16" t="s">
        <v>128</v>
      </c>
      <c r="BM180" s="141" t="s">
        <v>455</v>
      </c>
    </row>
    <row r="181" spans="2:65" s="12" customFormat="1" ht="10.199999999999999">
      <c r="B181" s="143"/>
      <c r="D181" s="144" t="s">
        <v>130</v>
      </c>
      <c r="E181" s="145" t="s">
        <v>1</v>
      </c>
      <c r="F181" s="146" t="s">
        <v>441</v>
      </c>
      <c r="H181" s="145" t="s">
        <v>1</v>
      </c>
      <c r="I181" s="147"/>
      <c r="L181" s="143"/>
      <c r="M181" s="148"/>
      <c r="T181" s="149"/>
      <c r="AT181" s="145" t="s">
        <v>130</v>
      </c>
      <c r="AU181" s="145" t="s">
        <v>83</v>
      </c>
      <c r="AV181" s="12" t="s">
        <v>81</v>
      </c>
      <c r="AW181" s="12" t="s">
        <v>30</v>
      </c>
      <c r="AX181" s="12" t="s">
        <v>73</v>
      </c>
      <c r="AY181" s="145" t="s">
        <v>122</v>
      </c>
    </row>
    <row r="182" spans="2:65" s="13" customFormat="1" ht="10.199999999999999">
      <c r="B182" s="150"/>
      <c r="D182" s="144" t="s">
        <v>130</v>
      </c>
      <c r="E182" s="151" t="s">
        <v>1</v>
      </c>
      <c r="F182" s="152" t="s">
        <v>456</v>
      </c>
      <c r="H182" s="153">
        <v>26.88</v>
      </c>
      <c r="I182" s="154"/>
      <c r="L182" s="150"/>
      <c r="M182" s="155"/>
      <c r="T182" s="156"/>
      <c r="AT182" s="151" t="s">
        <v>130</v>
      </c>
      <c r="AU182" s="151" t="s">
        <v>83</v>
      </c>
      <c r="AV182" s="13" t="s">
        <v>83</v>
      </c>
      <c r="AW182" s="13" t="s">
        <v>30</v>
      </c>
      <c r="AX182" s="13" t="s">
        <v>73</v>
      </c>
      <c r="AY182" s="151" t="s">
        <v>122</v>
      </c>
    </row>
    <row r="183" spans="2:65" s="12" customFormat="1" ht="10.199999999999999">
      <c r="B183" s="143"/>
      <c r="D183" s="144" t="s">
        <v>130</v>
      </c>
      <c r="E183" s="145" t="s">
        <v>1</v>
      </c>
      <c r="F183" s="146" t="s">
        <v>443</v>
      </c>
      <c r="H183" s="145" t="s">
        <v>1</v>
      </c>
      <c r="I183" s="147"/>
      <c r="L183" s="143"/>
      <c r="M183" s="148"/>
      <c r="T183" s="149"/>
      <c r="AT183" s="145" t="s">
        <v>130</v>
      </c>
      <c r="AU183" s="145" t="s">
        <v>83</v>
      </c>
      <c r="AV183" s="12" t="s">
        <v>81</v>
      </c>
      <c r="AW183" s="12" t="s">
        <v>30</v>
      </c>
      <c r="AX183" s="12" t="s">
        <v>73</v>
      </c>
      <c r="AY183" s="145" t="s">
        <v>122</v>
      </c>
    </row>
    <row r="184" spans="2:65" s="13" customFormat="1" ht="10.199999999999999">
      <c r="B184" s="150"/>
      <c r="D184" s="144" t="s">
        <v>130</v>
      </c>
      <c r="E184" s="151" t="s">
        <v>1</v>
      </c>
      <c r="F184" s="152" t="s">
        <v>457</v>
      </c>
      <c r="H184" s="153">
        <v>44.04</v>
      </c>
      <c r="I184" s="154"/>
      <c r="L184" s="150"/>
      <c r="M184" s="155"/>
      <c r="T184" s="156"/>
      <c r="AT184" s="151" t="s">
        <v>130</v>
      </c>
      <c r="AU184" s="151" t="s">
        <v>83</v>
      </c>
      <c r="AV184" s="13" t="s">
        <v>83</v>
      </c>
      <c r="AW184" s="13" t="s">
        <v>30</v>
      </c>
      <c r="AX184" s="13" t="s">
        <v>73</v>
      </c>
      <c r="AY184" s="151" t="s">
        <v>122</v>
      </c>
    </row>
    <row r="185" spans="2:65" s="14" customFormat="1" ht="10.199999999999999">
      <c r="B185" s="157"/>
      <c r="D185" s="144" t="s">
        <v>130</v>
      </c>
      <c r="E185" s="158" t="s">
        <v>1</v>
      </c>
      <c r="F185" s="159" t="s">
        <v>159</v>
      </c>
      <c r="H185" s="160">
        <v>70.92</v>
      </c>
      <c r="I185" s="161"/>
      <c r="L185" s="157"/>
      <c r="M185" s="162"/>
      <c r="T185" s="163"/>
      <c r="AT185" s="158" t="s">
        <v>130</v>
      </c>
      <c r="AU185" s="158" t="s">
        <v>83</v>
      </c>
      <c r="AV185" s="14" t="s">
        <v>128</v>
      </c>
      <c r="AW185" s="14" t="s">
        <v>30</v>
      </c>
      <c r="AX185" s="14" t="s">
        <v>81</v>
      </c>
      <c r="AY185" s="158" t="s">
        <v>122</v>
      </c>
    </row>
    <row r="186" spans="2:65" s="1" customFormat="1" ht="16.5" customHeight="1">
      <c r="B186" s="128"/>
      <c r="C186" s="164" t="s">
        <v>200</v>
      </c>
      <c r="D186" s="164" t="s">
        <v>201</v>
      </c>
      <c r="E186" s="165" t="s">
        <v>458</v>
      </c>
      <c r="F186" s="166" t="s">
        <v>459</v>
      </c>
      <c r="G186" s="167" t="s">
        <v>142</v>
      </c>
      <c r="H186" s="168">
        <v>72.337999999999994</v>
      </c>
      <c r="I186" s="169"/>
      <c r="J186" s="170">
        <f>ROUND(I186*H186,2)</f>
        <v>0</v>
      </c>
      <c r="K186" s="171"/>
      <c r="L186" s="172"/>
      <c r="M186" s="173" t="s">
        <v>1</v>
      </c>
      <c r="N186" s="174" t="s">
        <v>38</v>
      </c>
      <c r="P186" s="139">
        <f>O186*H186</f>
        <v>0</v>
      </c>
      <c r="Q186" s="139">
        <v>5.5E-2</v>
      </c>
      <c r="R186" s="139">
        <f>Q186*H186</f>
        <v>3.9785899999999996</v>
      </c>
      <c r="S186" s="139">
        <v>0</v>
      </c>
      <c r="T186" s="140">
        <f>S186*H186</f>
        <v>0</v>
      </c>
      <c r="AR186" s="141" t="s">
        <v>172</v>
      </c>
      <c r="AT186" s="141" t="s">
        <v>201</v>
      </c>
      <c r="AU186" s="141" t="s">
        <v>83</v>
      </c>
      <c r="AY186" s="16" t="s">
        <v>122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6" t="s">
        <v>81</v>
      </c>
      <c r="BK186" s="142">
        <f>ROUND(I186*H186,2)</f>
        <v>0</v>
      </c>
      <c r="BL186" s="16" t="s">
        <v>128</v>
      </c>
      <c r="BM186" s="141" t="s">
        <v>460</v>
      </c>
    </row>
    <row r="187" spans="2:65" s="13" customFormat="1" ht="10.199999999999999">
      <c r="B187" s="150"/>
      <c r="D187" s="144" t="s">
        <v>130</v>
      </c>
      <c r="F187" s="152" t="s">
        <v>461</v>
      </c>
      <c r="H187" s="153">
        <v>72.337999999999994</v>
      </c>
      <c r="I187" s="154"/>
      <c r="L187" s="150"/>
      <c r="M187" s="155"/>
      <c r="T187" s="156"/>
      <c r="AT187" s="151" t="s">
        <v>130</v>
      </c>
      <c r="AU187" s="151" t="s">
        <v>83</v>
      </c>
      <c r="AV187" s="13" t="s">
        <v>83</v>
      </c>
      <c r="AW187" s="13" t="s">
        <v>3</v>
      </c>
      <c r="AX187" s="13" t="s">
        <v>81</v>
      </c>
      <c r="AY187" s="151" t="s">
        <v>122</v>
      </c>
    </row>
    <row r="188" spans="2:65" s="1" customFormat="1" ht="33" customHeight="1">
      <c r="B188" s="128"/>
      <c r="C188" s="129" t="s">
        <v>205</v>
      </c>
      <c r="D188" s="129" t="s">
        <v>124</v>
      </c>
      <c r="E188" s="130" t="s">
        <v>266</v>
      </c>
      <c r="F188" s="131" t="s">
        <v>267</v>
      </c>
      <c r="G188" s="132" t="s">
        <v>142</v>
      </c>
      <c r="H188" s="133">
        <v>72.8</v>
      </c>
      <c r="I188" s="134"/>
      <c r="J188" s="135">
        <f>ROUND(I188*H188,2)</f>
        <v>0</v>
      </c>
      <c r="K188" s="136"/>
      <c r="L188" s="31"/>
      <c r="M188" s="137" t="s">
        <v>1</v>
      </c>
      <c r="N188" s="138" t="s">
        <v>38</v>
      </c>
      <c r="P188" s="139">
        <f>O188*H188</f>
        <v>0</v>
      </c>
      <c r="Q188" s="139">
        <v>0.1295</v>
      </c>
      <c r="R188" s="139">
        <f>Q188*H188</f>
        <v>9.4276</v>
      </c>
      <c r="S188" s="139">
        <v>0</v>
      </c>
      <c r="T188" s="140">
        <f>S188*H188</f>
        <v>0</v>
      </c>
      <c r="AR188" s="141" t="s">
        <v>128</v>
      </c>
      <c r="AT188" s="141" t="s">
        <v>124</v>
      </c>
      <c r="AU188" s="141" t="s">
        <v>83</v>
      </c>
      <c r="AY188" s="16" t="s">
        <v>122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6" t="s">
        <v>81</v>
      </c>
      <c r="BK188" s="142">
        <f>ROUND(I188*H188,2)</f>
        <v>0</v>
      </c>
      <c r="BL188" s="16" t="s">
        <v>128</v>
      </c>
      <c r="BM188" s="141" t="s">
        <v>462</v>
      </c>
    </row>
    <row r="189" spans="2:65" s="12" customFormat="1" ht="10.199999999999999">
      <c r="B189" s="143"/>
      <c r="D189" s="144" t="s">
        <v>130</v>
      </c>
      <c r="E189" s="145" t="s">
        <v>1</v>
      </c>
      <c r="F189" s="146" t="s">
        <v>441</v>
      </c>
      <c r="H189" s="145" t="s">
        <v>1</v>
      </c>
      <c r="I189" s="147"/>
      <c r="L189" s="143"/>
      <c r="M189" s="148"/>
      <c r="T189" s="149"/>
      <c r="AT189" s="145" t="s">
        <v>130</v>
      </c>
      <c r="AU189" s="145" t="s">
        <v>83</v>
      </c>
      <c r="AV189" s="12" t="s">
        <v>81</v>
      </c>
      <c r="AW189" s="12" t="s">
        <v>30</v>
      </c>
      <c r="AX189" s="12" t="s">
        <v>73</v>
      </c>
      <c r="AY189" s="145" t="s">
        <v>122</v>
      </c>
    </row>
    <row r="190" spans="2:65" s="13" customFormat="1" ht="10.199999999999999">
      <c r="B190" s="150"/>
      <c r="D190" s="144" t="s">
        <v>130</v>
      </c>
      <c r="E190" s="151" t="s">
        <v>1</v>
      </c>
      <c r="F190" s="152" t="s">
        <v>463</v>
      </c>
      <c r="H190" s="153">
        <v>20</v>
      </c>
      <c r="I190" s="154"/>
      <c r="L190" s="150"/>
      <c r="M190" s="155"/>
      <c r="T190" s="156"/>
      <c r="AT190" s="151" t="s">
        <v>130</v>
      </c>
      <c r="AU190" s="151" t="s">
        <v>83</v>
      </c>
      <c r="AV190" s="13" t="s">
        <v>83</v>
      </c>
      <c r="AW190" s="13" t="s">
        <v>30</v>
      </c>
      <c r="AX190" s="13" t="s">
        <v>73</v>
      </c>
      <c r="AY190" s="151" t="s">
        <v>122</v>
      </c>
    </row>
    <row r="191" spans="2:65" s="12" customFormat="1" ht="10.199999999999999">
      <c r="B191" s="143"/>
      <c r="D191" s="144" t="s">
        <v>130</v>
      </c>
      <c r="E191" s="145" t="s">
        <v>1</v>
      </c>
      <c r="F191" s="146" t="s">
        <v>464</v>
      </c>
      <c r="H191" s="145" t="s">
        <v>1</v>
      </c>
      <c r="I191" s="147"/>
      <c r="L191" s="143"/>
      <c r="M191" s="148"/>
      <c r="T191" s="149"/>
      <c r="AT191" s="145" t="s">
        <v>130</v>
      </c>
      <c r="AU191" s="145" t="s">
        <v>83</v>
      </c>
      <c r="AV191" s="12" t="s">
        <v>81</v>
      </c>
      <c r="AW191" s="12" t="s">
        <v>30</v>
      </c>
      <c r="AX191" s="12" t="s">
        <v>73</v>
      </c>
      <c r="AY191" s="145" t="s">
        <v>122</v>
      </c>
    </row>
    <row r="192" spans="2:65" s="13" customFormat="1" ht="10.199999999999999">
      <c r="B192" s="150"/>
      <c r="D192" s="144" t="s">
        <v>130</v>
      </c>
      <c r="E192" s="151" t="s">
        <v>1</v>
      </c>
      <c r="F192" s="152" t="s">
        <v>465</v>
      </c>
      <c r="H192" s="153">
        <v>2.5</v>
      </c>
      <c r="I192" s="154"/>
      <c r="L192" s="150"/>
      <c r="M192" s="155"/>
      <c r="T192" s="156"/>
      <c r="AT192" s="151" t="s">
        <v>130</v>
      </c>
      <c r="AU192" s="151" t="s">
        <v>83</v>
      </c>
      <c r="AV192" s="13" t="s">
        <v>83</v>
      </c>
      <c r="AW192" s="13" t="s">
        <v>30</v>
      </c>
      <c r="AX192" s="13" t="s">
        <v>73</v>
      </c>
      <c r="AY192" s="151" t="s">
        <v>122</v>
      </c>
    </row>
    <row r="193" spans="2:65" s="12" customFormat="1" ht="10.199999999999999">
      <c r="B193" s="143"/>
      <c r="D193" s="144" t="s">
        <v>130</v>
      </c>
      <c r="E193" s="145" t="s">
        <v>1</v>
      </c>
      <c r="F193" s="146" t="s">
        <v>443</v>
      </c>
      <c r="H193" s="145" t="s">
        <v>1</v>
      </c>
      <c r="I193" s="147"/>
      <c r="L193" s="143"/>
      <c r="M193" s="148"/>
      <c r="T193" s="149"/>
      <c r="AT193" s="145" t="s">
        <v>130</v>
      </c>
      <c r="AU193" s="145" t="s">
        <v>83</v>
      </c>
      <c r="AV193" s="12" t="s">
        <v>81</v>
      </c>
      <c r="AW193" s="12" t="s">
        <v>30</v>
      </c>
      <c r="AX193" s="12" t="s">
        <v>73</v>
      </c>
      <c r="AY193" s="145" t="s">
        <v>122</v>
      </c>
    </row>
    <row r="194" spans="2:65" s="13" customFormat="1" ht="10.199999999999999">
      <c r="B194" s="150"/>
      <c r="D194" s="144" t="s">
        <v>130</v>
      </c>
      <c r="E194" s="151" t="s">
        <v>1</v>
      </c>
      <c r="F194" s="152" t="s">
        <v>466</v>
      </c>
      <c r="H194" s="153">
        <v>24</v>
      </c>
      <c r="I194" s="154"/>
      <c r="L194" s="150"/>
      <c r="M194" s="155"/>
      <c r="T194" s="156"/>
      <c r="AT194" s="151" t="s">
        <v>130</v>
      </c>
      <c r="AU194" s="151" t="s">
        <v>83</v>
      </c>
      <c r="AV194" s="13" t="s">
        <v>83</v>
      </c>
      <c r="AW194" s="13" t="s">
        <v>30</v>
      </c>
      <c r="AX194" s="13" t="s">
        <v>73</v>
      </c>
      <c r="AY194" s="151" t="s">
        <v>122</v>
      </c>
    </row>
    <row r="195" spans="2:65" s="12" customFormat="1" ht="10.199999999999999">
      <c r="B195" s="143"/>
      <c r="D195" s="144" t="s">
        <v>130</v>
      </c>
      <c r="E195" s="145" t="s">
        <v>1</v>
      </c>
      <c r="F195" s="146" t="s">
        <v>464</v>
      </c>
      <c r="H195" s="145" t="s">
        <v>1</v>
      </c>
      <c r="I195" s="147"/>
      <c r="L195" s="143"/>
      <c r="M195" s="148"/>
      <c r="T195" s="149"/>
      <c r="AT195" s="145" t="s">
        <v>130</v>
      </c>
      <c r="AU195" s="145" t="s">
        <v>83</v>
      </c>
      <c r="AV195" s="12" t="s">
        <v>81</v>
      </c>
      <c r="AW195" s="12" t="s">
        <v>30</v>
      </c>
      <c r="AX195" s="12" t="s">
        <v>73</v>
      </c>
      <c r="AY195" s="145" t="s">
        <v>122</v>
      </c>
    </row>
    <row r="196" spans="2:65" s="13" customFormat="1" ht="10.199999999999999">
      <c r="B196" s="150"/>
      <c r="D196" s="144" t="s">
        <v>130</v>
      </c>
      <c r="E196" s="151" t="s">
        <v>1</v>
      </c>
      <c r="F196" s="152" t="s">
        <v>465</v>
      </c>
      <c r="H196" s="153">
        <v>2.5</v>
      </c>
      <c r="I196" s="154"/>
      <c r="L196" s="150"/>
      <c r="M196" s="155"/>
      <c r="T196" s="156"/>
      <c r="AT196" s="151" t="s">
        <v>130</v>
      </c>
      <c r="AU196" s="151" t="s">
        <v>83</v>
      </c>
      <c r="AV196" s="13" t="s">
        <v>83</v>
      </c>
      <c r="AW196" s="13" t="s">
        <v>30</v>
      </c>
      <c r="AX196" s="13" t="s">
        <v>73</v>
      </c>
      <c r="AY196" s="151" t="s">
        <v>122</v>
      </c>
    </row>
    <row r="197" spans="2:65" s="12" customFormat="1" ht="10.199999999999999">
      <c r="B197" s="143"/>
      <c r="D197" s="144" t="s">
        <v>130</v>
      </c>
      <c r="E197" s="145" t="s">
        <v>1</v>
      </c>
      <c r="F197" s="146" t="s">
        <v>467</v>
      </c>
      <c r="H197" s="145" t="s">
        <v>1</v>
      </c>
      <c r="I197" s="147"/>
      <c r="L197" s="143"/>
      <c r="M197" s="148"/>
      <c r="T197" s="149"/>
      <c r="AT197" s="145" t="s">
        <v>130</v>
      </c>
      <c r="AU197" s="145" t="s">
        <v>83</v>
      </c>
      <c r="AV197" s="12" t="s">
        <v>81</v>
      </c>
      <c r="AW197" s="12" t="s">
        <v>30</v>
      </c>
      <c r="AX197" s="12" t="s">
        <v>73</v>
      </c>
      <c r="AY197" s="145" t="s">
        <v>122</v>
      </c>
    </row>
    <row r="198" spans="2:65" s="13" customFormat="1" ht="10.199999999999999">
      <c r="B198" s="150"/>
      <c r="D198" s="144" t="s">
        <v>130</v>
      </c>
      <c r="E198" s="151" t="s">
        <v>1</v>
      </c>
      <c r="F198" s="152" t="s">
        <v>468</v>
      </c>
      <c r="H198" s="153">
        <v>23.8</v>
      </c>
      <c r="I198" s="154"/>
      <c r="L198" s="150"/>
      <c r="M198" s="155"/>
      <c r="T198" s="156"/>
      <c r="AT198" s="151" t="s">
        <v>130</v>
      </c>
      <c r="AU198" s="151" t="s">
        <v>83</v>
      </c>
      <c r="AV198" s="13" t="s">
        <v>83</v>
      </c>
      <c r="AW198" s="13" t="s">
        <v>30</v>
      </c>
      <c r="AX198" s="13" t="s">
        <v>73</v>
      </c>
      <c r="AY198" s="151" t="s">
        <v>122</v>
      </c>
    </row>
    <row r="199" spans="2:65" s="14" customFormat="1" ht="10.199999999999999">
      <c r="B199" s="157"/>
      <c r="D199" s="144" t="s">
        <v>130</v>
      </c>
      <c r="E199" s="158" t="s">
        <v>1</v>
      </c>
      <c r="F199" s="159" t="s">
        <v>159</v>
      </c>
      <c r="H199" s="160">
        <v>72.8</v>
      </c>
      <c r="I199" s="161"/>
      <c r="L199" s="157"/>
      <c r="M199" s="162"/>
      <c r="T199" s="163"/>
      <c r="AT199" s="158" t="s">
        <v>130</v>
      </c>
      <c r="AU199" s="158" t="s">
        <v>83</v>
      </c>
      <c r="AV199" s="14" t="s">
        <v>128</v>
      </c>
      <c r="AW199" s="14" t="s">
        <v>30</v>
      </c>
      <c r="AX199" s="14" t="s">
        <v>81</v>
      </c>
      <c r="AY199" s="158" t="s">
        <v>122</v>
      </c>
    </row>
    <row r="200" spans="2:65" s="1" customFormat="1" ht="16.5" customHeight="1">
      <c r="B200" s="128"/>
      <c r="C200" s="164" t="s">
        <v>210</v>
      </c>
      <c r="D200" s="164" t="s">
        <v>201</v>
      </c>
      <c r="E200" s="165" t="s">
        <v>271</v>
      </c>
      <c r="F200" s="166" t="s">
        <v>272</v>
      </c>
      <c r="G200" s="167" t="s">
        <v>142</v>
      </c>
      <c r="H200" s="168">
        <v>74.256</v>
      </c>
      <c r="I200" s="169"/>
      <c r="J200" s="170">
        <f>ROUND(I200*H200,2)</f>
        <v>0</v>
      </c>
      <c r="K200" s="171"/>
      <c r="L200" s="172"/>
      <c r="M200" s="173" t="s">
        <v>1</v>
      </c>
      <c r="N200" s="174" t="s">
        <v>38</v>
      </c>
      <c r="P200" s="139">
        <f>O200*H200</f>
        <v>0</v>
      </c>
      <c r="Q200" s="139">
        <v>4.4999999999999998E-2</v>
      </c>
      <c r="R200" s="139">
        <f>Q200*H200</f>
        <v>3.34152</v>
      </c>
      <c r="S200" s="139">
        <v>0</v>
      </c>
      <c r="T200" s="140">
        <f>S200*H200</f>
        <v>0</v>
      </c>
      <c r="AR200" s="141" t="s">
        <v>172</v>
      </c>
      <c r="AT200" s="141" t="s">
        <v>201</v>
      </c>
      <c r="AU200" s="141" t="s">
        <v>83</v>
      </c>
      <c r="AY200" s="16" t="s">
        <v>122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6" t="s">
        <v>81</v>
      </c>
      <c r="BK200" s="142">
        <f>ROUND(I200*H200,2)</f>
        <v>0</v>
      </c>
      <c r="BL200" s="16" t="s">
        <v>128</v>
      </c>
      <c r="BM200" s="141" t="s">
        <v>469</v>
      </c>
    </row>
    <row r="201" spans="2:65" s="13" customFormat="1" ht="10.199999999999999">
      <c r="B201" s="150"/>
      <c r="D201" s="144" t="s">
        <v>130</v>
      </c>
      <c r="F201" s="152" t="s">
        <v>470</v>
      </c>
      <c r="H201" s="153">
        <v>74.256</v>
      </c>
      <c r="I201" s="154"/>
      <c r="L201" s="150"/>
      <c r="M201" s="155"/>
      <c r="T201" s="156"/>
      <c r="AT201" s="151" t="s">
        <v>130</v>
      </c>
      <c r="AU201" s="151" t="s">
        <v>83</v>
      </c>
      <c r="AV201" s="13" t="s">
        <v>83</v>
      </c>
      <c r="AW201" s="13" t="s">
        <v>3</v>
      </c>
      <c r="AX201" s="13" t="s">
        <v>81</v>
      </c>
      <c r="AY201" s="151" t="s">
        <v>122</v>
      </c>
    </row>
    <row r="202" spans="2:65" s="1" customFormat="1" ht="21.75" customHeight="1">
      <c r="B202" s="128"/>
      <c r="C202" s="129" t="s">
        <v>215</v>
      </c>
      <c r="D202" s="129" t="s">
        <v>124</v>
      </c>
      <c r="E202" s="130" t="s">
        <v>471</v>
      </c>
      <c r="F202" s="131" t="s">
        <v>472</v>
      </c>
      <c r="G202" s="132" t="s">
        <v>197</v>
      </c>
      <c r="H202" s="133">
        <v>7</v>
      </c>
      <c r="I202" s="134"/>
      <c r="J202" s="135">
        <f>ROUND(I202*H202,2)</f>
        <v>0</v>
      </c>
      <c r="K202" s="136"/>
      <c r="L202" s="31"/>
      <c r="M202" s="137" t="s">
        <v>1</v>
      </c>
      <c r="N202" s="138" t="s">
        <v>38</v>
      </c>
      <c r="P202" s="139">
        <f>O202*H202</f>
        <v>0</v>
      </c>
      <c r="Q202" s="139">
        <v>6.8000000000000005E-4</v>
      </c>
      <c r="R202" s="139">
        <f>Q202*H202</f>
        <v>4.7600000000000003E-3</v>
      </c>
      <c r="S202" s="139">
        <v>0</v>
      </c>
      <c r="T202" s="140">
        <f>S202*H202</f>
        <v>0</v>
      </c>
      <c r="AR202" s="141" t="s">
        <v>128</v>
      </c>
      <c r="AT202" s="141" t="s">
        <v>124</v>
      </c>
      <c r="AU202" s="141" t="s">
        <v>83</v>
      </c>
      <c r="AY202" s="16" t="s">
        <v>122</v>
      </c>
      <c r="BE202" s="142">
        <f>IF(N202="základní",J202,0)</f>
        <v>0</v>
      </c>
      <c r="BF202" s="142">
        <f>IF(N202="snížená",J202,0)</f>
        <v>0</v>
      </c>
      <c r="BG202" s="142">
        <f>IF(N202="zákl. přenesená",J202,0)</f>
        <v>0</v>
      </c>
      <c r="BH202" s="142">
        <f>IF(N202="sníž. přenesená",J202,0)</f>
        <v>0</v>
      </c>
      <c r="BI202" s="142">
        <f>IF(N202="nulová",J202,0)</f>
        <v>0</v>
      </c>
      <c r="BJ202" s="16" t="s">
        <v>81</v>
      </c>
      <c r="BK202" s="142">
        <f>ROUND(I202*H202,2)</f>
        <v>0</v>
      </c>
      <c r="BL202" s="16" t="s">
        <v>128</v>
      </c>
      <c r="BM202" s="141" t="s">
        <v>473</v>
      </c>
    </row>
    <row r="203" spans="2:65" s="12" customFormat="1" ht="10.199999999999999">
      <c r="B203" s="143"/>
      <c r="D203" s="144" t="s">
        <v>130</v>
      </c>
      <c r="E203" s="145" t="s">
        <v>1</v>
      </c>
      <c r="F203" s="146" t="s">
        <v>474</v>
      </c>
      <c r="H203" s="145" t="s">
        <v>1</v>
      </c>
      <c r="I203" s="147"/>
      <c r="L203" s="143"/>
      <c r="M203" s="148"/>
      <c r="T203" s="149"/>
      <c r="AT203" s="145" t="s">
        <v>130</v>
      </c>
      <c r="AU203" s="145" t="s">
        <v>83</v>
      </c>
      <c r="AV203" s="12" t="s">
        <v>81</v>
      </c>
      <c r="AW203" s="12" t="s">
        <v>30</v>
      </c>
      <c r="AX203" s="12" t="s">
        <v>73</v>
      </c>
      <c r="AY203" s="145" t="s">
        <v>122</v>
      </c>
    </row>
    <row r="204" spans="2:65" s="13" customFormat="1" ht="10.199999999999999">
      <c r="B204" s="150"/>
      <c r="D204" s="144" t="s">
        <v>130</v>
      </c>
      <c r="E204" s="151" t="s">
        <v>1</v>
      </c>
      <c r="F204" s="152" t="s">
        <v>167</v>
      </c>
      <c r="H204" s="153">
        <v>7</v>
      </c>
      <c r="I204" s="154"/>
      <c r="L204" s="150"/>
      <c r="M204" s="155"/>
      <c r="T204" s="156"/>
      <c r="AT204" s="151" t="s">
        <v>130</v>
      </c>
      <c r="AU204" s="151" t="s">
        <v>83</v>
      </c>
      <c r="AV204" s="13" t="s">
        <v>83</v>
      </c>
      <c r="AW204" s="13" t="s">
        <v>30</v>
      </c>
      <c r="AX204" s="13" t="s">
        <v>81</v>
      </c>
      <c r="AY204" s="151" t="s">
        <v>122</v>
      </c>
    </row>
    <row r="205" spans="2:65" s="1" customFormat="1" ht="16.5" customHeight="1">
      <c r="B205" s="128"/>
      <c r="C205" s="164" t="s">
        <v>220</v>
      </c>
      <c r="D205" s="164" t="s">
        <v>201</v>
      </c>
      <c r="E205" s="165" t="s">
        <v>475</v>
      </c>
      <c r="F205" s="166" t="s">
        <v>476</v>
      </c>
      <c r="G205" s="167" t="s">
        <v>197</v>
      </c>
      <c r="H205" s="168">
        <v>1</v>
      </c>
      <c r="I205" s="169"/>
      <c r="J205" s="170">
        <f>ROUND(I205*H205,2)</f>
        <v>0</v>
      </c>
      <c r="K205" s="171"/>
      <c r="L205" s="172"/>
      <c r="M205" s="173" t="s">
        <v>1</v>
      </c>
      <c r="N205" s="174" t="s">
        <v>38</v>
      </c>
      <c r="P205" s="139">
        <f>O205*H205</f>
        <v>0</v>
      </c>
      <c r="Q205" s="139">
        <v>5.5999999999999999E-3</v>
      </c>
      <c r="R205" s="139">
        <f>Q205*H205</f>
        <v>5.5999999999999999E-3</v>
      </c>
      <c r="S205" s="139">
        <v>0</v>
      </c>
      <c r="T205" s="140">
        <f>S205*H205</f>
        <v>0</v>
      </c>
      <c r="AR205" s="141" t="s">
        <v>172</v>
      </c>
      <c r="AT205" s="141" t="s">
        <v>201</v>
      </c>
      <c r="AU205" s="141" t="s">
        <v>83</v>
      </c>
      <c r="AY205" s="16" t="s">
        <v>122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16" t="s">
        <v>81</v>
      </c>
      <c r="BK205" s="142">
        <f>ROUND(I205*H205,2)</f>
        <v>0</v>
      </c>
      <c r="BL205" s="16" t="s">
        <v>128</v>
      </c>
      <c r="BM205" s="141" t="s">
        <v>477</v>
      </c>
    </row>
    <row r="206" spans="2:65" s="1" customFormat="1" ht="24.15" customHeight="1">
      <c r="B206" s="128"/>
      <c r="C206" s="129" t="s">
        <v>226</v>
      </c>
      <c r="D206" s="129" t="s">
        <v>124</v>
      </c>
      <c r="E206" s="130" t="s">
        <v>478</v>
      </c>
      <c r="F206" s="131" t="s">
        <v>479</v>
      </c>
      <c r="G206" s="132" t="s">
        <v>197</v>
      </c>
      <c r="H206" s="133">
        <v>56</v>
      </c>
      <c r="I206" s="134"/>
      <c r="J206" s="135">
        <f>ROUND(I206*H206,2)</f>
        <v>0</v>
      </c>
      <c r="K206" s="136"/>
      <c r="L206" s="31"/>
      <c r="M206" s="137" t="s">
        <v>1</v>
      </c>
      <c r="N206" s="138" t="s">
        <v>38</v>
      </c>
      <c r="P206" s="139">
        <f>O206*H206</f>
        <v>0</v>
      </c>
      <c r="Q206" s="139">
        <v>2.0000000000000002E-5</v>
      </c>
      <c r="R206" s="139">
        <f>Q206*H206</f>
        <v>1.1200000000000001E-3</v>
      </c>
      <c r="S206" s="139">
        <v>0</v>
      </c>
      <c r="T206" s="140">
        <f>S206*H206</f>
        <v>0</v>
      </c>
      <c r="AR206" s="141" t="s">
        <v>128</v>
      </c>
      <c r="AT206" s="141" t="s">
        <v>124</v>
      </c>
      <c r="AU206" s="141" t="s">
        <v>83</v>
      </c>
      <c r="AY206" s="16" t="s">
        <v>122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6" t="s">
        <v>81</v>
      </c>
      <c r="BK206" s="142">
        <f>ROUND(I206*H206,2)</f>
        <v>0</v>
      </c>
      <c r="BL206" s="16" t="s">
        <v>128</v>
      </c>
      <c r="BM206" s="141" t="s">
        <v>480</v>
      </c>
    </row>
    <row r="207" spans="2:65" s="12" customFormat="1" ht="10.199999999999999">
      <c r="B207" s="143"/>
      <c r="D207" s="144" t="s">
        <v>130</v>
      </c>
      <c r="E207" s="145" t="s">
        <v>1</v>
      </c>
      <c r="F207" s="146" t="s">
        <v>441</v>
      </c>
      <c r="H207" s="145" t="s">
        <v>1</v>
      </c>
      <c r="I207" s="147"/>
      <c r="L207" s="143"/>
      <c r="M207" s="148"/>
      <c r="T207" s="149"/>
      <c r="AT207" s="145" t="s">
        <v>130</v>
      </c>
      <c r="AU207" s="145" t="s">
        <v>83</v>
      </c>
      <c r="AV207" s="12" t="s">
        <v>81</v>
      </c>
      <c r="AW207" s="12" t="s">
        <v>30</v>
      </c>
      <c r="AX207" s="12" t="s">
        <v>73</v>
      </c>
      <c r="AY207" s="145" t="s">
        <v>122</v>
      </c>
    </row>
    <row r="208" spans="2:65" s="13" customFormat="1" ht="10.199999999999999">
      <c r="B208" s="150"/>
      <c r="D208" s="144" t="s">
        <v>130</v>
      </c>
      <c r="E208" s="151" t="s">
        <v>1</v>
      </c>
      <c r="F208" s="152" t="s">
        <v>481</v>
      </c>
      <c r="H208" s="153">
        <v>20</v>
      </c>
      <c r="I208" s="154"/>
      <c r="L208" s="150"/>
      <c r="M208" s="155"/>
      <c r="T208" s="156"/>
      <c r="AT208" s="151" t="s">
        <v>130</v>
      </c>
      <c r="AU208" s="151" t="s">
        <v>83</v>
      </c>
      <c r="AV208" s="13" t="s">
        <v>83</v>
      </c>
      <c r="AW208" s="13" t="s">
        <v>30</v>
      </c>
      <c r="AX208" s="13" t="s">
        <v>73</v>
      </c>
      <c r="AY208" s="151" t="s">
        <v>122</v>
      </c>
    </row>
    <row r="209" spans="2:65" s="12" customFormat="1" ht="10.199999999999999">
      <c r="B209" s="143"/>
      <c r="D209" s="144" t="s">
        <v>130</v>
      </c>
      <c r="E209" s="145" t="s">
        <v>1</v>
      </c>
      <c r="F209" s="146" t="s">
        <v>443</v>
      </c>
      <c r="H209" s="145" t="s">
        <v>1</v>
      </c>
      <c r="I209" s="147"/>
      <c r="L209" s="143"/>
      <c r="M209" s="148"/>
      <c r="T209" s="149"/>
      <c r="AT209" s="145" t="s">
        <v>130</v>
      </c>
      <c r="AU209" s="145" t="s">
        <v>83</v>
      </c>
      <c r="AV209" s="12" t="s">
        <v>81</v>
      </c>
      <c r="AW209" s="12" t="s">
        <v>30</v>
      </c>
      <c r="AX209" s="12" t="s">
        <v>73</v>
      </c>
      <c r="AY209" s="145" t="s">
        <v>122</v>
      </c>
    </row>
    <row r="210" spans="2:65" s="13" customFormat="1" ht="10.199999999999999">
      <c r="B210" s="150"/>
      <c r="D210" s="144" t="s">
        <v>130</v>
      </c>
      <c r="E210" s="151" t="s">
        <v>1</v>
      </c>
      <c r="F210" s="152" t="s">
        <v>482</v>
      </c>
      <c r="H210" s="153">
        <v>28</v>
      </c>
      <c r="I210" s="154"/>
      <c r="L210" s="150"/>
      <c r="M210" s="155"/>
      <c r="T210" s="156"/>
      <c r="AT210" s="151" t="s">
        <v>130</v>
      </c>
      <c r="AU210" s="151" t="s">
        <v>83</v>
      </c>
      <c r="AV210" s="13" t="s">
        <v>83</v>
      </c>
      <c r="AW210" s="13" t="s">
        <v>30</v>
      </c>
      <c r="AX210" s="13" t="s">
        <v>73</v>
      </c>
      <c r="AY210" s="151" t="s">
        <v>122</v>
      </c>
    </row>
    <row r="211" spans="2:65" s="13" customFormat="1" ht="10.199999999999999">
      <c r="B211" s="150"/>
      <c r="D211" s="144" t="s">
        <v>130</v>
      </c>
      <c r="E211" s="151" t="s">
        <v>1</v>
      </c>
      <c r="F211" s="152" t="s">
        <v>483</v>
      </c>
      <c r="H211" s="153">
        <v>8</v>
      </c>
      <c r="I211" s="154"/>
      <c r="L211" s="150"/>
      <c r="M211" s="155"/>
      <c r="T211" s="156"/>
      <c r="AT211" s="151" t="s">
        <v>130</v>
      </c>
      <c r="AU211" s="151" t="s">
        <v>83</v>
      </c>
      <c r="AV211" s="13" t="s">
        <v>83</v>
      </c>
      <c r="AW211" s="13" t="s">
        <v>30</v>
      </c>
      <c r="AX211" s="13" t="s">
        <v>73</v>
      </c>
      <c r="AY211" s="151" t="s">
        <v>122</v>
      </c>
    </row>
    <row r="212" spans="2:65" s="14" customFormat="1" ht="10.199999999999999">
      <c r="B212" s="157"/>
      <c r="D212" s="144" t="s">
        <v>130</v>
      </c>
      <c r="E212" s="158" t="s">
        <v>1</v>
      </c>
      <c r="F212" s="159" t="s">
        <v>159</v>
      </c>
      <c r="H212" s="160">
        <v>56</v>
      </c>
      <c r="I212" s="161"/>
      <c r="L212" s="157"/>
      <c r="M212" s="162"/>
      <c r="T212" s="163"/>
      <c r="AT212" s="158" t="s">
        <v>130</v>
      </c>
      <c r="AU212" s="158" t="s">
        <v>83</v>
      </c>
      <c r="AV212" s="14" t="s">
        <v>128</v>
      </c>
      <c r="AW212" s="14" t="s">
        <v>30</v>
      </c>
      <c r="AX212" s="14" t="s">
        <v>81</v>
      </c>
      <c r="AY212" s="158" t="s">
        <v>122</v>
      </c>
    </row>
    <row r="213" spans="2:65" s="1" customFormat="1" ht="16.5" customHeight="1">
      <c r="B213" s="128"/>
      <c r="C213" s="164" t="s">
        <v>231</v>
      </c>
      <c r="D213" s="164" t="s">
        <v>201</v>
      </c>
      <c r="E213" s="165" t="s">
        <v>484</v>
      </c>
      <c r="F213" s="166" t="s">
        <v>485</v>
      </c>
      <c r="G213" s="167" t="s">
        <v>197</v>
      </c>
      <c r="H213" s="168">
        <v>1</v>
      </c>
      <c r="I213" s="169"/>
      <c r="J213" s="170">
        <f>ROUND(I213*H213,2)</f>
        <v>0</v>
      </c>
      <c r="K213" s="171"/>
      <c r="L213" s="172"/>
      <c r="M213" s="173" t="s">
        <v>1</v>
      </c>
      <c r="N213" s="174" t="s">
        <v>38</v>
      </c>
      <c r="P213" s="139">
        <f>O213*H213</f>
        <v>0</v>
      </c>
      <c r="Q213" s="139">
        <v>2.0500000000000001E-2</v>
      </c>
      <c r="R213" s="139">
        <f>Q213*H213</f>
        <v>2.0500000000000001E-2</v>
      </c>
      <c r="S213" s="139">
        <v>0</v>
      </c>
      <c r="T213" s="140">
        <f>S213*H213</f>
        <v>0</v>
      </c>
      <c r="AR213" s="141" t="s">
        <v>172</v>
      </c>
      <c r="AT213" s="141" t="s">
        <v>201</v>
      </c>
      <c r="AU213" s="141" t="s">
        <v>83</v>
      </c>
      <c r="AY213" s="16" t="s">
        <v>122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6" t="s">
        <v>81</v>
      </c>
      <c r="BK213" s="142">
        <f>ROUND(I213*H213,2)</f>
        <v>0</v>
      </c>
      <c r="BL213" s="16" t="s">
        <v>128</v>
      </c>
      <c r="BM213" s="141" t="s">
        <v>486</v>
      </c>
    </row>
    <row r="214" spans="2:65" s="1" customFormat="1" ht="16.5" customHeight="1">
      <c r="B214" s="128"/>
      <c r="C214" s="164" t="s">
        <v>235</v>
      </c>
      <c r="D214" s="164" t="s">
        <v>201</v>
      </c>
      <c r="E214" s="165" t="s">
        <v>487</v>
      </c>
      <c r="F214" s="166" t="s">
        <v>488</v>
      </c>
      <c r="G214" s="167" t="s">
        <v>197</v>
      </c>
      <c r="H214" s="168">
        <v>1</v>
      </c>
      <c r="I214" s="169"/>
      <c r="J214" s="170">
        <f>ROUND(I214*H214,2)</f>
        <v>0</v>
      </c>
      <c r="K214" s="171"/>
      <c r="L214" s="172"/>
      <c r="M214" s="173" t="s">
        <v>1</v>
      </c>
      <c r="N214" s="174" t="s">
        <v>38</v>
      </c>
      <c r="P214" s="139">
        <f>O214*H214</f>
        <v>0</v>
      </c>
      <c r="Q214" s="139">
        <v>0.25</v>
      </c>
      <c r="R214" s="139">
        <f>Q214*H214</f>
        <v>0.25</v>
      </c>
      <c r="S214" s="139">
        <v>0</v>
      </c>
      <c r="T214" s="140">
        <f>S214*H214</f>
        <v>0</v>
      </c>
      <c r="AR214" s="141" t="s">
        <v>172</v>
      </c>
      <c r="AT214" s="141" t="s">
        <v>201</v>
      </c>
      <c r="AU214" s="141" t="s">
        <v>83</v>
      </c>
      <c r="AY214" s="16" t="s">
        <v>122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6" t="s">
        <v>81</v>
      </c>
      <c r="BK214" s="142">
        <f>ROUND(I214*H214,2)</f>
        <v>0</v>
      </c>
      <c r="BL214" s="16" t="s">
        <v>128</v>
      </c>
      <c r="BM214" s="141" t="s">
        <v>489</v>
      </c>
    </row>
    <row r="215" spans="2:65" s="1" customFormat="1" ht="16.5" customHeight="1">
      <c r="B215" s="128"/>
      <c r="C215" s="164" t="s">
        <v>7</v>
      </c>
      <c r="D215" s="164" t="s">
        <v>201</v>
      </c>
      <c r="E215" s="165" t="s">
        <v>490</v>
      </c>
      <c r="F215" s="166" t="s">
        <v>491</v>
      </c>
      <c r="G215" s="167" t="s">
        <v>197</v>
      </c>
      <c r="H215" s="168">
        <v>1</v>
      </c>
      <c r="I215" s="169"/>
      <c r="J215" s="170">
        <f>ROUND(I215*H215,2)</f>
        <v>0</v>
      </c>
      <c r="K215" s="171"/>
      <c r="L215" s="172"/>
      <c r="M215" s="173" t="s">
        <v>1</v>
      </c>
      <c r="N215" s="174" t="s">
        <v>38</v>
      </c>
      <c r="P215" s="139">
        <f>O215*H215</f>
        <v>0</v>
      </c>
      <c r="Q215" s="139">
        <v>4.7E-2</v>
      </c>
      <c r="R215" s="139">
        <f>Q215*H215</f>
        <v>4.7E-2</v>
      </c>
      <c r="S215" s="139">
        <v>0</v>
      </c>
      <c r="T215" s="140">
        <f>S215*H215</f>
        <v>0</v>
      </c>
      <c r="AR215" s="141" t="s">
        <v>172</v>
      </c>
      <c r="AT215" s="141" t="s">
        <v>201</v>
      </c>
      <c r="AU215" s="141" t="s">
        <v>83</v>
      </c>
      <c r="AY215" s="16" t="s">
        <v>122</v>
      </c>
      <c r="BE215" s="142">
        <f>IF(N215="základní",J215,0)</f>
        <v>0</v>
      </c>
      <c r="BF215" s="142">
        <f>IF(N215="snížená",J215,0)</f>
        <v>0</v>
      </c>
      <c r="BG215" s="142">
        <f>IF(N215="zákl. přenesená",J215,0)</f>
        <v>0</v>
      </c>
      <c r="BH215" s="142">
        <f>IF(N215="sníž. přenesená",J215,0)</f>
        <v>0</v>
      </c>
      <c r="BI215" s="142">
        <f>IF(N215="nulová",J215,0)</f>
        <v>0</v>
      </c>
      <c r="BJ215" s="16" t="s">
        <v>81</v>
      </c>
      <c r="BK215" s="142">
        <f>ROUND(I215*H215,2)</f>
        <v>0</v>
      </c>
      <c r="BL215" s="16" t="s">
        <v>128</v>
      </c>
      <c r="BM215" s="141" t="s">
        <v>492</v>
      </c>
    </row>
    <row r="216" spans="2:65" s="1" customFormat="1" ht="16.5" customHeight="1">
      <c r="B216" s="128"/>
      <c r="C216" s="164" t="s">
        <v>242</v>
      </c>
      <c r="D216" s="164" t="s">
        <v>201</v>
      </c>
      <c r="E216" s="165" t="s">
        <v>493</v>
      </c>
      <c r="F216" s="166" t="s">
        <v>494</v>
      </c>
      <c r="G216" s="167" t="s">
        <v>197</v>
      </c>
      <c r="H216" s="168">
        <v>1</v>
      </c>
      <c r="I216" s="169"/>
      <c r="J216" s="170">
        <f>ROUND(I216*H216,2)</f>
        <v>0</v>
      </c>
      <c r="K216" s="171"/>
      <c r="L216" s="172"/>
      <c r="M216" s="173" t="s">
        <v>1</v>
      </c>
      <c r="N216" s="174" t="s">
        <v>38</v>
      </c>
      <c r="P216" s="139">
        <f>O216*H216</f>
        <v>0</v>
      </c>
      <c r="Q216" s="139">
        <v>7.0999999999999994E-2</v>
      </c>
      <c r="R216" s="139">
        <f>Q216*H216</f>
        <v>7.0999999999999994E-2</v>
      </c>
      <c r="S216" s="139">
        <v>0</v>
      </c>
      <c r="T216" s="140">
        <f>S216*H216</f>
        <v>0</v>
      </c>
      <c r="AR216" s="141" t="s">
        <v>172</v>
      </c>
      <c r="AT216" s="141" t="s">
        <v>201</v>
      </c>
      <c r="AU216" s="141" t="s">
        <v>83</v>
      </c>
      <c r="AY216" s="16" t="s">
        <v>122</v>
      </c>
      <c r="BE216" s="142">
        <f>IF(N216="základní",J216,0)</f>
        <v>0</v>
      </c>
      <c r="BF216" s="142">
        <f>IF(N216="snížená",J216,0)</f>
        <v>0</v>
      </c>
      <c r="BG216" s="142">
        <f>IF(N216="zákl. přenesená",J216,0)</f>
        <v>0</v>
      </c>
      <c r="BH216" s="142">
        <f>IF(N216="sníž. přenesená",J216,0)</f>
        <v>0</v>
      </c>
      <c r="BI216" s="142">
        <f>IF(N216="nulová",J216,0)</f>
        <v>0</v>
      </c>
      <c r="BJ216" s="16" t="s">
        <v>81</v>
      </c>
      <c r="BK216" s="142">
        <f>ROUND(I216*H216,2)</f>
        <v>0</v>
      </c>
      <c r="BL216" s="16" t="s">
        <v>128</v>
      </c>
      <c r="BM216" s="141" t="s">
        <v>495</v>
      </c>
    </row>
    <row r="217" spans="2:65" s="11" customFormat="1" ht="22.8" customHeight="1">
      <c r="B217" s="116"/>
      <c r="D217" s="117" t="s">
        <v>72</v>
      </c>
      <c r="E217" s="126" t="s">
        <v>283</v>
      </c>
      <c r="F217" s="126" t="s">
        <v>284</v>
      </c>
      <c r="I217" s="119"/>
      <c r="J217" s="127">
        <f>BK217</f>
        <v>0</v>
      </c>
      <c r="L217" s="116"/>
      <c r="M217" s="121"/>
      <c r="P217" s="122">
        <f>P218</f>
        <v>0</v>
      </c>
      <c r="R217" s="122">
        <f>R218</f>
        <v>0</v>
      </c>
      <c r="T217" s="123">
        <f>T218</f>
        <v>0</v>
      </c>
      <c r="AR217" s="117" t="s">
        <v>81</v>
      </c>
      <c r="AT217" s="124" t="s">
        <v>72</v>
      </c>
      <c r="AU217" s="124" t="s">
        <v>81</v>
      </c>
      <c r="AY217" s="117" t="s">
        <v>122</v>
      </c>
      <c r="BK217" s="125">
        <f>BK218</f>
        <v>0</v>
      </c>
    </row>
    <row r="218" spans="2:65" s="1" customFormat="1" ht="16.5" customHeight="1">
      <c r="B218" s="128"/>
      <c r="C218" s="129" t="s">
        <v>246</v>
      </c>
      <c r="D218" s="129" t="s">
        <v>124</v>
      </c>
      <c r="E218" s="130" t="s">
        <v>286</v>
      </c>
      <c r="F218" s="131" t="s">
        <v>287</v>
      </c>
      <c r="G218" s="132" t="s">
        <v>191</v>
      </c>
      <c r="H218" s="133">
        <v>75.131</v>
      </c>
      <c r="I218" s="134"/>
      <c r="J218" s="135">
        <f>ROUND(I218*H218,2)</f>
        <v>0</v>
      </c>
      <c r="K218" s="136"/>
      <c r="L218" s="31"/>
      <c r="M218" s="137" t="s">
        <v>1</v>
      </c>
      <c r="N218" s="138" t="s">
        <v>38</v>
      </c>
      <c r="P218" s="139">
        <f>O218*H218</f>
        <v>0</v>
      </c>
      <c r="Q218" s="139">
        <v>0</v>
      </c>
      <c r="R218" s="139">
        <f>Q218*H218</f>
        <v>0</v>
      </c>
      <c r="S218" s="139">
        <v>0</v>
      </c>
      <c r="T218" s="140">
        <f>S218*H218</f>
        <v>0</v>
      </c>
      <c r="AR218" s="141" t="s">
        <v>128</v>
      </c>
      <c r="AT218" s="141" t="s">
        <v>124</v>
      </c>
      <c r="AU218" s="141" t="s">
        <v>83</v>
      </c>
      <c r="AY218" s="16" t="s">
        <v>122</v>
      </c>
      <c r="BE218" s="142">
        <f>IF(N218="základní",J218,0)</f>
        <v>0</v>
      </c>
      <c r="BF218" s="142">
        <f>IF(N218="snížená",J218,0)</f>
        <v>0</v>
      </c>
      <c r="BG218" s="142">
        <f>IF(N218="zákl. přenesená",J218,0)</f>
        <v>0</v>
      </c>
      <c r="BH218" s="142">
        <f>IF(N218="sníž. přenesená",J218,0)</f>
        <v>0</v>
      </c>
      <c r="BI218" s="142">
        <f>IF(N218="nulová",J218,0)</f>
        <v>0</v>
      </c>
      <c r="BJ218" s="16" t="s">
        <v>81</v>
      </c>
      <c r="BK218" s="142">
        <f>ROUND(I218*H218,2)</f>
        <v>0</v>
      </c>
      <c r="BL218" s="16" t="s">
        <v>128</v>
      </c>
      <c r="BM218" s="141" t="s">
        <v>496</v>
      </c>
    </row>
    <row r="219" spans="2:65" s="11" customFormat="1" ht="25.95" customHeight="1">
      <c r="B219" s="116"/>
      <c r="D219" s="117" t="s">
        <v>72</v>
      </c>
      <c r="E219" s="118" t="s">
        <v>289</v>
      </c>
      <c r="F219" s="118" t="s">
        <v>290</v>
      </c>
      <c r="I219" s="119"/>
      <c r="J219" s="120">
        <f>BK219</f>
        <v>0</v>
      </c>
      <c r="L219" s="116"/>
      <c r="M219" s="121"/>
      <c r="P219" s="122">
        <f>P220</f>
        <v>0</v>
      </c>
      <c r="R219" s="122">
        <f>R220</f>
        <v>1.2178293600000001</v>
      </c>
      <c r="T219" s="123">
        <f>T220</f>
        <v>0</v>
      </c>
      <c r="AR219" s="117" t="s">
        <v>83</v>
      </c>
      <c r="AT219" s="124" t="s">
        <v>72</v>
      </c>
      <c r="AU219" s="124" t="s">
        <v>73</v>
      </c>
      <c r="AY219" s="117" t="s">
        <v>122</v>
      </c>
      <c r="BK219" s="125">
        <f>BK220</f>
        <v>0</v>
      </c>
    </row>
    <row r="220" spans="2:65" s="11" customFormat="1" ht="22.8" customHeight="1">
      <c r="B220" s="116"/>
      <c r="D220" s="117" t="s">
        <v>72</v>
      </c>
      <c r="E220" s="126" t="s">
        <v>347</v>
      </c>
      <c r="F220" s="126" t="s">
        <v>348</v>
      </c>
      <c r="I220" s="119"/>
      <c r="J220" s="127">
        <f>BK220</f>
        <v>0</v>
      </c>
      <c r="L220" s="116"/>
      <c r="M220" s="121"/>
      <c r="P220" s="122">
        <f>SUM(P221:P247)</f>
        <v>0</v>
      </c>
      <c r="R220" s="122">
        <f>SUM(R221:R247)</f>
        <v>1.2178293600000001</v>
      </c>
      <c r="T220" s="123">
        <f>SUM(T221:T247)</f>
        <v>0</v>
      </c>
      <c r="AR220" s="117" t="s">
        <v>83</v>
      </c>
      <c r="AT220" s="124" t="s">
        <v>72</v>
      </c>
      <c r="AU220" s="124" t="s">
        <v>81</v>
      </c>
      <c r="AY220" s="117" t="s">
        <v>122</v>
      </c>
      <c r="BK220" s="125">
        <f>SUM(BK221:BK247)</f>
        <v>0</v>
      </c>
    </row>
    <row r="221" spans="2:65" s="1" customFormat="1" ht="21.75" customHeight="1">
      <c r="B221" s="128"/>
      <c r="C221" s="129" t="s">
        <v>250</v>
      </c>
      <c r="D221" s="129" t="s">
        <v>124</v>
      </c>
      <c r="E221" s="130" t="s">
        <v>497</v>
      </c>
      <c r="F221" s="131" t="s">
        <v>498</v>
      </c>
      <c r="G221" s="132" t="s">
        <v>142</v>
      </c>
      <c r="H221" s="133">
        <v>156.66</v>
      </c>
      <c r="I221" s="134"/>
      <c r="J221" s="135">
        <f>ROUND(I221*H221,2)</f>
        <v>0</v>
      </c>
      <c r="K221" s="136"/>
      <c r="L221" s="31"/>
      <c r="M221" s="137" t="s">
        <v>1</v>
      </c>
      <c r="N221" s="138" t="s">
        <v>38</v>
      </c>
      <c r="P221" s="139">
        <f>O221*H221</f>
        <v>0</v>
      </c>
      <c r="Q221" s="139">
        <v>0</v>
      </c>
      <c r="R221" s="139">
        <f>Q221*H221</f>
        <v>0</v>
      </c>
      <c r="S221" s="139">
        <v>0</v>
      </c>
      <c r="T221" s="140">
        <f>S221*H221</f>
        <v>0</v>
      </c>
      <c r="AR221" s="141" t="s">
        <v>215</v>
      </c>
      <c r="AT221" s="141" t="s">
        <v>124</v>
      </c>
      <c r="AU221" s="141" t="s">
        <v>83</v>
      </c>
      <c r="AY221" s="16" t="s">
        <v>122</v>
      </c>
      <c r="BE221" s="142">
        <f>IF(N221="základní",J221,0)</f>
        <v>0</v>
      </c>
      <c r="BF221" s="142">
        <f>IF(N221="snížená",J221,0)</f>
        <v>0</v>
      </c>
      <c r="BG221" s="142">
        <f>IF(N221="zákl. přenesená",J221,0)</f>
        <v>0</v>
      </c>
      <c r="BH221" s="142">
        <f>IF(N221="sníž. přenesená",J221,0)</f>
        <v>0</v>
      </c>
      <c r="BI221" s="142">
        <f>IF(N221="nulová",J221,0)</f>
        <v>0</v>
      </c>
      <c r="BJ221" s="16" t="s">
        <v>81</v>
      </c>
      <c r="BK221" s="142">
        <f>ROUND(I221*H221,2)</f>
        <v>0</v>
      </c>
      <c r="BL221" s="16" t="s">
        <v>215</v>
      </c>
      <c r="BM221" s="141" t="s">
        <v>499</v>
      </c>
    </row>
    <row r="222" spans="2:65" s="12" customFormat="1" ht="10.199999999999999">
      <c r="B222" s="143"/>
      <c r="D222" s="144" t="s">
        <v>130</v>
      </c>
      <c r="E222" s="145" t="s">
        <v>1</v>
      </c>
      <c r="F222" s="146" t="s">
        <v>441</v>
      </c>
      <c r="H222" s="145" t="s">
        <v>1</v>
      </c>
      <c r="I222" s="147"/>
      <c r="L222" s="143"/>
      <c r="M222" s="148"/>
      <c r="T222" s="149"/>
      <c r="AT222" s="145" t="s">
        <v>130</v>
      </c>
      <c r="AU222" s="145" t="s">
        <v>83</v>
      </c>
      <c r="AV222" s="12" t="s">
        <v>81</v>
      </c>
      <c r="AW222" s="12" t="s">
        <v>30</v>
      </c>
      <c r="AX222" s="12" t="s">
        <v>73</v>
      </c>
      <c r="AY222" s="145" t="s">
        <v>122</v>
      </c>
    </row>
    <row r="223" spans="2:65" s="13" customFormat="1" ht="10.199999999999999">
      <c r="B223" s="150"/>
      <c r="D223" s="144" t="s">
        <v>130</v>
      </c>
      <c r="E223" s="151" t="s">
        <v>1</v>
      </c>
      <c r="F223" s="152" t="s">
        <v>500</v>
      </c>
      <c r="H223" s="153">
        <v>63.92</v>
      </c>
      <c r="I223" s="154"/>
      <c r="L223" s="150"/>
      <c r="M223" s="155"/>
      <c r="T223" s="156"/>
      <c r="AT223" s="151" t="s">
        <v>130</v>
      </c>
      <c r="AU223" s="151" t="s">
        <v>83</v>
      </c>
      <c r="AV223" s="13" t="s">
        <v>83</v>
      </c>
      <c r="AW223" s="13" t="s">
        <v>30</v>
      </c>
      <c r="AX223" s="13" t="s">
        <v>73</v>
      </c>
      <c r="AY223" s="151" t="s">
        <v>122</v>
      </c>
    </row>
    <row r="224" spans="2:65" s="12" customFormat="1" ht="10.199999999999999">
      <c r="B224" s="143"/>
      <c r="D224" s="144" t="s">
        <v>130</v>
      </c>
      <c r="E224" s="145" t="s">
        <v>1</v>
      </c>
      <c r="F224" s="146" t="s">
        <v>443</v>
      </c>
      <c r="H224" s="145" t="s">
        <v>1</v>
      </c>
      <c r="I224" s="147"/>
      <c r="L224" s="143"/>
      <c r="M224" s="148"/>
      <c r="T224" s="149"/>
      <c r="AT224" s="145" t="s">
        <v>130</v>
      </c>
      <c r="AU224" s="145" t="s">
        <v>83</v>
      </c>
      <c r="AV224" s="12" t="s">
        <v>81</v>
      </c>
      <c r="AW224" s="12" t="s">
        <v>30</v>
      </c>
      <c r="AX224" s="12" t="s">
        <v>73</v>
      </c>
      <c r="AY224" s="145" t="s">
        <v>122</v>
      </c>
    </row>
    <row r="225" spans="2:65" s="13" customFormat="1" ht="10.199999999999999">
      <c r="B225" s="150"/>
      <c r="D225" s="144" t="s">
        <v>130</v>
      </c>
      <c r="E225" s="151" t="s">
        <v>1</v>
      </c>
      <c r="F225" s="152" t="s">
        <v>501</v>
      </c>
      <c r="H225" s="153">
        <v>92.74</v>
      </c>
      <c r="I225" s="154"/>
      <c r="L225" s="150"/>
      <c r="M225" s="155"/>
      <c r="T225" s="156"/>
      <c r="AT225" s="151" t="s">
        <v>130</v>
      </c>
      <c r="AU225" s="151" t="s">
        <v>83</v>
      </c>
      <c r="AV225" s="13" t="s">
        <v>83</v>
      </c>
      <c r="AW225" s="13" t="s">
        <v>30</v>
      </c>
      <c r="AX225" s="13" t="s">
        <v>73</v>
      </c>
      <c r="AY225" s="151" t="s">
        <v>122</v>
      </c>
    </row>
    <row r="226" spans="2:65" s="14" customFormat="1" ht="10.199999999999999">
      <c r="B226" s="157"/>
      <c r="D226" s="144" t="s">
        <v>130</v>
      </c>
      <c r="E226" s="158" t="s">
        <v>1</v>
      </c>
      <c r="F226" s="159" t="s">
        <v>159</v>
      </c>
      <c r="H226" s="160">
        <v>156.66</v>
      </c>
      <c r="I226" s="161"/>
      <c r="L226" s="157"/>
      <c r="M226" s="162"/>
      <c r="T226" s="163"/>
      <c r="AT226" s="158" t="s">
        <v>130</v>
      </c>
      <c r="AU226" s="158" t="s">
        <v>83</v>
      </c>
      <c r="AV226" s="14" t="s">
        <v>128</v>
      </c>
      <c r="AW226" s="14" t="s">
        <v>30</v>
      </c>
      <c r="AX226" s="14" t="s">
        <v>81</v>
      </c>
      <c r="AY226" s="158" t="s">
        <v>122</v>
      </c>
    </row>
    <row r="227" spans="2:65" s="1" customFormat="1" ht="21.75" customHeight="1">
      <c r="B227" s="128"/>
      <c r="C227" s="164" t="s">
        <v>254</v>
      </c>
      <c r="D227" s="164" t="s">
        <v>201</v>
      </c>
      <c r="E227" s="165" t="s">
        <v>502</v>
      </c>
      <c r="F227" s="166" t="s">
        <v>503</v>
      </c>
      <c r="G227" s="167" t="s">
        <v>135</v>
      </c>
      <c r="H227" s="168">
        <v>0.54900000000000004</v>
      </c>
      <c r="I227" s="169"/>
      <c r="J227" s="170">
        <f>ROUND(I227*H227,2)</f>
        <v>0</v>
      </c>
      <c r="K227" s="171"/>
      <c r="L227" s="172"/>
      <c r="M227" s="173" t="s">
        <v>1</v>
      </c>
      <c r="N227" s="174" t="s">
        <v>38</v>
      </c>
      <c r="P227" s="139">
        <f>O227*H227</f>
        <v>0</v>
      </c>
      <c r="Q227" s="139">
        <v>0.55000000000000004</v>
      </c>
      <c r="R227" s="139">
        <f>Q227*H227</f>
        <v>0.30195000000000005</v>
      </c>
      <c r="S227" s="139">
        <v>0</v>
      </c>
      <c r="T227" s="140">
        <f>S227*H227</f>
        <v>0</v>
      </c>
      <c r="AR227" s="141" t="s">
        <v>279</v>
      </c>
      <c r="AT227" s="141" t="s">
        <v>201</v>
      </c>
      <c r="AU227" s="141" t="s">
        <v>83</v>
      </c>
      <c r="AY227" s="16" t="s">
        <v>122</v>
      </c>
      <c r="BE227" s="142">
        <f>IF(N227="základní",J227,0)</f>
        <v>0</v>
      </c>
      <c r="BF227" s="142">
        <f>IF(N227="snížená",J227,0)</f>
        <v>0</v>
      </c>
      <c r="BG227" s="142">
        <f>IF(N227="zákl. přenesená",J227,0)</f>
        <v>0</v>
      </c>
      <c r="BH227" s="142">
        <f>IF(N227="sníž. přenesená",J227,0)</f>
        <v>0</v>
      </c>
      <c r="BI227" s="142">
        <f>IF(N227="nulová",J227,0)</f>
        <v>0</v>
      </c>
      <c r="BJ227" s="16" t="s">
        <v>81</v>
      </c>
      <c r="BK227" s="142">
        <f>ROUND(I227*H227,2)</f>
        <v>0</v>
      </c>
      <c r="BL227" s="16" t="s">
        <v>215</v>
      </c>
      <c r="BM227" s="141" t="s">
        <v>504</v>
      </c>
    </row>
    <row r="228" spans="2:65" s="12" customFormat="1" ht="10.199999999999999">
      <c r="B228" s="143"/>
      <c r="D228" s="144" t="s">
        <v>130</v>
      </c>
      <c r="E228" s="145" t="s">
        <v>1</v>
      </c>
      <c r="F228" s="146" t="s">
        <v>441</v>
      </c>
      <c r="H228" s="145" t="s">
        <v>1</v>
      </c>
      <c r="I228" s="147"/>
      <c r="L228" s="143"/>
      <c r="M228" s="148"/>
      <c r="T228" s="149"/>
      <c r="AT228" s="145" t="s">
        <v>130</v>
      </c>
      <c r="AU228" s="145" t="s">
        <v>83</v>
      </c>
      <c r="AV228" s="12" t="s">
        <v>81</v>
      </c>
      <c r="AW228" s="12" t="s">
        <v>30</v>
      </c>
      <c r="AX228" s="12" t="s">
        <v>73</v>
      </c>
      <c r="AY228" s="145" t="s">
        <v>122</v>
      </c>
    </row>
    <row r="229" spans="2:65" s="13" customFormat="1" ht="10.199999999999999">
      <c r="B229" s="150"/>
      <c r="D229" s="144" t="s">
        <v>130</v>
      </c>
      <c r="E229" s="151" t="s">
        <v>1</v>
      </c>
      <c r="F229" s="152" t="s">
        <v>505</v>
      </c>
      <c r="H229" s="153">
        <v>0.224</v>
      </c>
      <c r="I229" s="154"/>
      <c r="L229" s="150"/>
      <c r="M229" s="155"/>
      <c r="T229" s="156"/>
      <c r="AT229" s="151" t="s">
        <v>130</v>
      </c>
      <c r="AU229" s="151" t="s">
        <v>83</v>
      </c>
      <c r="AV229" s="13" t="s">
        <v>83</v>
      </c>
      <c r="AW229" s="13" t="s">
        <v>30</v>
      </c>
      <c r="AX229" s="13" t="s">
        <v>73</v>
      </c>
      <c r="AY229" s="151" t="s">
        <v>122</v>
      </c>
    </row>
    <row r="230" spans="2:65" s="12" customFormat="1" ht="10.199999999999999">
      <c r="B230" s="143"/>
      <c r="D230" s="144" t="s">
        <v>130</v>
      </c>
      <c r="E230" s="145" t="s">
        <v>1</v>
      </c>
      <c r="F230" s="146" t="s">
        <v>443</v>
      </c>
      <c r="H230" s="145" t="s">
        <v>1</v>
      </c>
      <c r="I230" s="147"/>
      <c r="L230" s="143"/>
      <c r="M230" s="148"/>
      <c r="T230" s="149"/>
      <c r="AT230" s="145" t="s">
        <v>130</v>
      </c>
      <c r="AU230" s="145" t="s">
        <v>83</v>
      </c>
      <c r="AV230" s="12" t="s">
        <v>81</v>
      </c>
      <c r="AW230" s="12" t="s">
        <v>30</v>
      </c>
      <c r="AX230" s="12" t="s">
        <v>73</v>
      </c>
      <c r="AY230" s="145" t="s">
        <v>122</v>
      </c>
    </row>
    <row r="231" spans="2:65" s="13" customFormat="1" ht="10.199999999999999">
      <c r="B231" s="150"/>
      <c r="D231" s="144" t="s">
        <v>130</v>
      </c>
      <c r="E231" s="151" t="s">
        <v>1</v>
      </c>
      <c r="F231" s="152" t="s">
        <v>506</v>
      </c>
      <c r="H231" s="153">
        <v>0.32500000000000001</v>
      </c>
      <c r="I231" s="154"/>
      <c r="L231" s="150"/>
      <c r="M231" s="155"/>
      <c r="T231" s="156"/>
      <c r="AT231" s="151" t="s">
        <v>130</v>
      </c>
      <c r="AU231" s="151" t="s">
        <v>83</v>
      </c>
      <c r="AV231" s="13" t="s">
        <v>83</v>
      </c>
      <c r="AW231" s="13" t="s">
        <v>30</v>
      </c>
      <c r="AX231" s="13" t="s">
        <v>73</v>
      </c>
      <c r="AY231" s="151" t="s">
        <v>122</v>
      </c>
    </row>
    <row r="232" spans="2:65" s="14" customFormat="1" ht="10.199999999999999">
      <c r="B232" s="157"/>
      <c r="D232" s="144" t="s">
        <v>130</v>
      </c>
      <c r="E232" s="158" t="s">
        <v>1</v>
      </c>
      <c r="F232" s="159" t="s">
        <v>159</v>
      </c>
      <c r="H232" s="160">
        <v>0.54900000000000004</v>
      </c>
      <c r="I232" s="161"/>
      <c r="L232" s="157"/>
      <c r="M232" s="162"/>
      <c r="T232" s="163"/>
      <c r="AT232" s="158" t="s">
        <v>130</v>
      </c>
      <c r="AU232" s="158" t="s">
        <v>83</v>
      </c>
      <c r="AV232" s="14" t="s">
        <v>128</v>
      </c>
      <c r="AW232" s="14" t="s">
        <v>30</v>
      </c>
      <c r="AX232" s="14" t="s">
        <v>81</v>
      </c>
      <c r="AY232" s="158" t="s">
        <v>122</v>
      </c>
    </row>
    <row r="233" spans="2:65" s="1" customFormat="1" ht="16.5" customHeight="1">
      <c r="B233" s="128"/>
      <c r="C233" s="129" t="s">
        <v>258</v>
      </c>
      <c r="D233" s="129" t="s">
        <v>124</v>
      </c>
      <c r="E233" s="130" t="s">
        <v>507</v>
      </c>
      <c r="F233" s="131" t="s">
        <v>508</v>
      </c>
      <c r="G233" s="132" t="s">
        <v>127</v>
      </c>
      <c r="H233" s="133">
        <v>57.951999999999998</v>
      </c>
      <c r="I233" s="134"/>
      <c r="J233" s="135">
        <f>ROUND(I233*H233,2)</f>
        <v>0</v>
      </c>
      <c r="K233" s="136"/>
      <c r="L233" s="31"/>
      <c r="M233" s="137" t="s">
        <v>1</v>
      </c>
      <c r="N233" s="138" t="s">
        <v>38</v>
      </c>
      <c r="P233" s="139">
        <f>O233*H233</f>
        <v>0</v>
      </c>
      <c r="Q233" s="139">
        <v>0</v>
      </c>
      <c r="R233" s="139">
        <f>Q233*H233</f>
        <v>0</v>
      </c>
      <c r="S233" s="139">
        <v>0</v>
      </c>
      <c r="T233" s="140">
        <f>S233*H233</f>
        <v>0</v>
      </c>
      <c r="AR233" s="141" t="s">
        <v>215</v>
      </c>
      <c r="AT233" s="141" t="s">
        <v>124</v>
      </c>
      <c r="AU233" s="141" t="s">
        <v>83</v>
      </c>
      <c r="AY233" s="16" t="s">
        <v>122</v>
      </c>
      <c r="BE233" s="142">
        <f>IF(N233="základní",J233,0)</f>
        <v>0</v>
      </c>
      <c r="BF233" s="142">
        <f>IF(N233="snížená",J233,0)</f>
        <v>0</v>
      </c>
      <c r="BG233" s="142">
        <f>IF(N233="zákl. přenesená",J233,0)</f>
        <v>0</v>
      </c>
      <c r="BH233" s="142">
        <f>IF(N233="sníž. přenesená",J233,0)</f>
        <v>0</v>
      </c>
      <c r="BI233" s="142">
        <f>IF(N233="nulová",J233,0)</f>
        <v>0</v>
      </c>
      <c r="BJ233" s="16" t="s">
        <v>81</v>
      </c>
      <c r="BK233" s="142">
        <f>ROUND(I233*H233,2)</f>
        <v>0</v>
      </c>
      <c r="BL233" s="16" t="s">
        <v>215</v>
      </c>
      <c r="BM233" s="141" t="s">
        <v>509</v>
      </c>
    </row>
    <row r="234" spans="2:65" s="12" customFormat="1" ht="10.199999999999999">
      <c r="B234" s="143"/>
      <c r="D234" s="144" t="s">
        <v>130</v>
      </c>
      <c r="E234" s="145" t="s">
        <v>1</v>
      </c>
      <c r="F234" s="146" t="s">
        <v>441</v>
      </c>
      <c r="H234" s="145" t="s">
        <v>1</v>
      </c>
      <c r="I234" s="147"/>
      <c r="L234" s="143"/>
      <c r="M234" s="148"/>
      <c r="T234" s="149"/>
      <c r="AT234" s="145" t="s">
        <v>130</v>
      </c>
      <c r="AU234" s="145" t="s">
        <v>83</v>
      </c>
      <c r="AV234" s="12" t="s">
        <v>81</v>
      </c>
      <c r="AW234" s="12" t="s">
        <v>30</v>
      </c>
      <c r="AX234" s="12" t="s">
        <v>73</v>
      </c>
      <c r="AY234" s="145" t="s">
        <v>122</v>
      </c>
    </row>
    <row r="235" spans="2:65" s="13" customFormat="1" ht="10.199999999999999">
      <c r="B235" s="150"/>
      <c r="D235" s="144" t="s">
        <v>130</v>
      </c>
      <c r="E235" s="151" t="s">
        <v>1</v>
      </c>
      <c r="F235" s="152" t="s">
        <v>448</v>
      </c>
      <c r="H235" s="153">
        <v>22.425999999999998</v>
      </c>
      <c r="I235" s="154"/>
      <c r="L235" s="150"/>
      <c r="M235" s="155"/>
      <c r="T235" s="156"/>
      <c r="AT235" s="151" t="s">
        <v>130</v>
      </c>
      <c r="AU235" s="151" t="s">
        <v>83</v>
      </c>
      <c r="AV235" s="13" t="s">
        <v>83</v>
      </c>
      <c r="AW235" s="13" t="s">
        <v>30</v>
      </c>
      <c r="AX235" s="13" t="s">
        <v>73</v>
      </c>
      <c r="AY235" s="151" t="s">
        <v>122</v>
      </c>
    </row>
    <row r="236" spans="2:65" s="12" customFormat="1" ht="10.199999999999999">
      <c r="B236" s="143"/>
      <c r="D236" s="144" t="s">
        <v>130</v>
      </c>
      <c r="E236" s="145" t="s">
        <v>1</v>
      </c>
      <c r="F236" s="146" t="s">
        <v>443</v>
      </c>
      <c r="H236" s="145" t="s">
        <v>1</v>
      </c>
      <c r="I236" s="147"/>
      <c r="L236" s="143"/>
      <c r="M236" s="148"/>
      <c r="T236" s="149"/>
      <c r="AT236" s="145" t="s">
        <v>130</v>
      </c>
      <c r="AU236" s="145" t="s">
        <v>83</v>
      </c>
      <c r="AV236" s="12" t="s">
        <v>81</v>
      </c>
      <c r="AW236" s="12" t="s">
        <v>30</v>
      </c>
      <c r="AX236" s="12" t="s">
        <v>73</v>
      </c>
      <c r="AY236" s="145" t="s">
        <v>122</v>
      </c>
    </row>
    <row r="237" spans="2:65" s="13" customFormat="1" ht="10.199999999999999">
      <c r="B237" s="150"/>
      <c r="D237" s="144" t="s">
        <v>130</v>
      </c>
      <c r="E237" s="151" t="s">
        <v>1</v>
      </c>
      <c r="F237" s="152" t="s">
        <v>449</v>
      </c>
      <c r="H237" s="153">
        <v>35.526000000000003</v>
      </c>
      <c r="I237" s="154"/>
      <c r="L237" s="150"/>
      <c r="M237" s="155"/>
      <c r="T237" s="156"/>
      <c r="AT237" s="151" t="s">
        <v>130</v>
      </c>
      <c r="AU237" s="151" t="s">
        <v>83</v>
      </c>
      <c r="AV237" s="13" t="s">
        <v>83</v>
      </c>
      <c r="AW237" s="13" t="s">
        <v>30</v>
      </c>
      <c r="AX237" s="13" t="s">
        <v>73</v>
      </c>
      <c r="AY237" s="151" t="s">
        <v>122</v>
      </c>
    </row>
    <row r="238" spans="2:65" s="14" customFormat="1" ht="10.199999999999999">
      <c r="B238" s="157"/>
      <c r="D238" s="144" t="s">
        <v>130</v>
      </c>
      <c r="E238" s="158" t="s">
        <v>1</v>
      </c>
      <c r="F238" s="159" t="s">
        <v>159</v>
      </c>
      <c r="H238" s="160">
        <v>57.951999999999998</v>
      </c>
      <c r="I238" s="161"/>
      <c r="L238" s="157"/>
      <c r="M238" s="162"/>
      <c r="T238" s="163"/>
      <c r="AT238" s="158" t="s">
        <v>130</v>
      </c>
      <c r="AU238" s="158" t="s">
        <v>83</v>
      </c>
      <c r="AV238" s="14" t="s">
        <v>128</v>
      </c>
      <c r="AW238" s="14" t="s">
        <v>30</v>
      </c>
      <c r="AX238" s="14" t="s">
        <v>81</v>
      </c>
      <c r="AY238" s="158" t="s">
        <v>122</v>
      </c>
    </row>
    <row r="239" spans="2:65" s="1" customFormat="1" ht="16.5" customHeight="1">
      <c r="B239" s="128"/>
      <c r="C239" s="164" t="s">
        <v>265</v>
      </c>
      <c r="D239" s="164" t="s">
        <v>201</v>
      </c>
      <c r="E239" s="165" t="s">
        <v>510</v>
      </c>
      <c r="F239" s="166" t="s">
        <v>511</v>
      </c>
      <c r="G239" s="167" t="s">
        <v>127</v>
      </c>
      <c r="H239" s="168">
        <v>60.85</v>
      </c>
      <c r="I239" s="169"/>
      <c r="J239" s="170">
        <f>ROUND(I239*H239,2)</f>
        <v>0</v>
      </c>
      <c r="K239" s="171"/>
      <c r="L239" s="172"/>
      <c r="M239" s="173" t="s">
        <v>1</v>
      </c>
      <c r="N239" s="174" t="s">
        <v>38</v>
      </c>
      <c r="P239" s="139">
        <f>O239*H239</f>
        <v>0</v>
      </c>
      <c r="Q239" s="139">
        <v>1.4880000000000001E-2</v>
      </c>
      <c r="R239" s="139">
        <f>Q239*H239</f>
        <v>0.90544800000000003</v>
      </c>
      <c r="S239" s="139">
        <v>0</v>
      </c>
      <c r="T239" s="140">
        <f>S239*H239</f>
        <v>0</v>
      </c>
      <c r="AR239" s="141" t="s">
        <v>279</v>
      </c>
      <c r="AT239" s="141" t="s">
        <v>201</v>
      </c>
      <c r="AU239" s="141" t="s">
        <v>83</v>
      </c>
      <c r="AY239" s="16" t="s">
        <v>122</v>
      </c>
      <c r="BE239" s="142">
        <f>IF(N239="základní",J239,0)</f>
        <v>0</v>
      </c>
      <c r="BF239" s="142">
        <f>IF(N239="snížená",J239,0)</f>
        <v>0</v>
      </c>
      <c r="BG239" s="142">
        <f>IF(N239="zákl. přenesená",J239,0)</f>
        <v>0</v>
      </c>
      <c r="BH239" s="142">
        <f>IF(N239="sníž. přenesená",J239,0)</f>
        <v>0</v>
      </c>
      <c r="BI239" s="142">
        <f>IF(N239="nulová",J239,0)</f>
        <v>0</v>
      </c>
      <c r="BJ239" s="16" t="s">
        <v>81</v>
      </c>
      <c r="BK239" s="142">
        <f>ROUND(I239*H239,2)</f>
        <v>0</v>
      </c>
      <c r="BL239" s="16" t="s">
        <v>215</v>
      </c>
      <c r="BM239" s="141" t="s">
        <v>512</v>
      </c>
    </row>
    <row r="240" spans="2:65" s="13" customFormat="1" ht="10.199999999999999">
      <c r="B240" s="150"/>
      <c r="D240" s="144" t="s">
        <v>130</v>
      </c>
      <c r="F240" s="152" t="s">
        <v>513</v>
      </c>
      <c r="H240" s="153">
        <v>60.85</v>
      </c>
      <c r="I240" s="154"/>
      <c r="L240" s="150"/>
      <c r="M240" s="155"/>
      <c r="T240" s="156"/>
      <c r="AT240" s="151" t="s">
        <v>130</v>
      </c>
      <c r="AU240" s="151" t="s">
        <v>83</v>
      </c>
      <c r="AV240" s="13" t="s">
        <v>83</v>
      </c>
      <c r="AW240" s="13" t="s">
        <v>3</v>
      </c>
      <c r="AX240" s="13" t="s">
        <v>81</v>
      </c>
      <c r="AY240" s="151" t="s">
        <v>122</v>
      </c>
    </row>
    <row r="241" spans="2:65" s="1" customFormat="1" ht="24.15" customHeight="1">
      <c r="B241" s="128"/>
      <c r="C241" s="129" t="s">
        <v>270</v>
      </c>
      <c r="D241" s="129" t="s">
        <v>124</v>
      </c>
      <c r="E241" s="130" t="s">
        <v>514</v>
      </c>
      <c r="F241" s="131" t="s">
        <v>515</v>
      </c>
      <c r="G241" s="132" t="s">
        <v>127</v>
      </c>
      <c r="H241" s="133">
        <v>57.951999999999998</v>
      </c>
      <c r="I241" s="134"/>
      <c r="J241" s="135">
        <f>ROUND(I241*H241,2)</f>
        <v>0</v>
      </c>
      <c r="K241" s="136"/>
      <c r="L241" s="31"/>
      <c r="M241" s="137" t="s">
        <v>1</v>
      </c>
      <c r="N241" s="138" t="s">
        <v>38</v>
      </c>
      <c r="P241" s="139">
        <f>O241*H241</f>
        <v>0</v>
      </c>
      <c r="Q241" s="139">
        <v>1.8000000000000001E-4</v>
      </c>
      <c r="R241" s="139">
        <f>Q241*H241</f>
        <v>1.0431360000000001E-2</v>
      </c>
      <c r="S241" s="139">
        <v>0</v>
      </c>
      <c r="T241" s="140">
        <f>S241*H241</f>
        <v>0</v>
      </c>
      <c r="AR241" s="141" t="s">
        <v>215</v>
      </c>
      <c r="AT241" s="141" t="s">
        <v>124</v>
      </c>
      <c r="AU241" s="141" t="s">
        <v>83</v>
      </c>
      <c r="AY241" s="16" t="s">
        <v>122</v>
      </c>
      <c r="BE241" s="142">
        <f>IF(N241="základní",J241,0)</f>
        <v>0</v>
      </c>
      <c r="BF241" s="142">
        <f>IF(N241="snížená",J241,0)</f>
        <v>0</v>
      </c>
      <c r="BG241" s="142">
        <f>IF(N241="zákl. přenesená",J241,0)</f>
        <v>0</v>
      </c>
      <c r="BH241" s="142">
        <f>IF(N241="sníž. přenesená",J241,0)</f>
        <v>0</v>
      </c>
      <c r="BI241" s="142">
        <f>IF(N241="nulová",J241,0)</f>
        <v>0</v>
      </c>
      <c r="BJ241" s="16" t="s">
        <v>81</v>
      </c>
      <c r="BK241" s="142">
        <f>ROUND(I241*H241,2)</f>
        <v>0</v>
      </c>
      <c r="BL241" s="16" t="s">
        <v>215</v>
      </c>
      <c r="BM241" s="141" t="s">
        <v>516</v>
      </c>
    </row>
    <row r="242" spans="2:65" s="12" customFormat="1" ht="10.199999999999999">
      <c r="B242" s="143"/>
      <c r="D242" s="144" t="s">
        <v>130</v>
      </c>
      <c r="E242" s="145" t="s">
        <v>1</v>
      </c>
      <c r="F242" s="146" t="s">
        <v>441</v>
      </c>
      <c r="H242" s="145" t="s">
        <v>1</v>
      </c>
      <c r="I242" s="147"/>
      <c r="L242" s="143"/>
      <c r="M242" s="148"/>
      <c r="T242" s="149"/>
      <c r="AT242" s="145" t="s">
        <v>130</v>
      </c>
      <c r="AU242" s="145" t="s">
        <v>83</v>
      </c>
      <c r="AV242" s="12" t="s">
        <v>81</v>
      </c>
      <c r="AW242" s="12" t="s">
        <v>30</v>
      </c>
      <c r="AX242" s="12" t="s">
        <v>73</v>
      </c>
      <c r="AY242" s="145" t="s">
        <v>122</v>
      </c>
    </row>
    <row r="243" spans="2:65" s="13" customFormat="1" ht="10.199999999999999">
      <c r="B243" s="150"/>
      <c r="D243" s="144" t="s">
        <v>130</v>
      </c>
      <c r="E243" s="151" t="s">
        <v>1</v>
      </c>
      <c r="F243" s="152" t="s">
        <v>448</v>
      </c>
      <c r="H243" s="153">
        <v>22.425999999999998</v>
      </c>
      <c r="I243" s="154"/>
      <c r="L243" s="150"/>
      <c r="M243" s="155"/>
      <c r="T243" s="156"/>
      <c r="AT243" s="151" t="s">
        <v>130</v>
      </c>
      <c r="AU243" s="151" t="s">
        <v>83</v>
      </c>
      <c r="AV243" s="13" t="s">
        <v>83</v>
      </c>
      <c r="AW243" s="13" t="s">
        <v>30</v>
      </c>
      <c r="AX243" s="13" t="s">
        <v>73</v>
      </c>
      <c r="AY243" s="151" t="s">
        <v>122</v>
      </c>
    </row>
    <row r="244" spans="2:65" s="12" customFormat="1" ht="10.199999999999999">
      <c r="B244" s="143"/>
      <c r="D244" s="144" t="s">
        <v>130</v>
      </c>
      <c r="E244" s="145" t="s">
        <v>1</v>
      </c>
      <c r="F244" s="146" t="s">
        <v>443</v>
      </c>
      <c r="H244" s="145" t="s">
        <v>1</v>
      </c>
      <c r="I244" s="147"/>
      <c r="L244" s="143"/>
      <c r="M244" s="148"/>
      <c r="T244" s="149"/>
      <c r="AT244" s="145" t="s">
        <v>130</v>
      </c>
      <c r="AU244" s="145" t="s">
        <v>83</v>
      </c>
      <c r="AV244" s="12" t="s">
        <v>81</v>
      </c>
      <c r="AW244" s="12" t="s">
        <v>30</v>
      </c>
      <c r="AX244" s="12" t="s">
        <v>73</v>
      </c>
      <c r="AY244" s="145" t="s">
        <v>122</v>
      </c>
    </row>
    <row r="245" spans="2:65" s="13" customFormat="1" ht="10.199999999999999">
      <c r="B245" s="150"/>
      <c r="D245" s="144" t="s">
        <v>130</v>
      </c>
      <c r="E245" s="151" t="s">
        <v>1</v>
      </c>
      <c r="F245" s="152" t="s">
        <v>449</v>
      </c>
      <c r="H245" s="153">
        <v>35.526000000000003</v>
      </c>
      <c r="I245" s="154"/>
      <c r="L245" s="150"/>
      <c r="M245" s="155"/>
      <c r="T245" s="156"/>
      <c r="AT245" s="151" t="s">
        <v>130</v>
      </c>
      <c r="AU245" s="151" t="s">
        <v>83</v>
      </c>
      <c r="AV245" s="13" t="s">
        <v>83</v>
      </c>
      <c r="AW245" s="13" t="s">
        <v>30</v>
      </c>
      <c r="AX245" s="13" t="s">
        <v>73</v>
      </c>
      <c r="AY245" s="151" t="s">
        <v>122</v>
      </c>
    </row>
    <row r="246" spans="2:65" s="14" customFormat="1" ht="10.199999999999999">
      <c r="B246" s="157"/>
      <c r="D246" s="144" t="s">
        <v>130</v>
      </c>
      <c r="E246" s="158" t="s">
        <v>1</v>
      </c>
      <c r="F246" s="159" t="s">
        <v>159</v>
      </c>
      <c r="H246" s="160">
        <v>57.951999999999998</v>
      </c>
      <c r="I246" s="161"/>
      <c r="L246" s="157"/>
      <c r="M246" s="162"/>
      <c r="T246" s="163"/>
      <c r="AT246" s="158" t="s">
        <v>130</v>
      </c>
      <c r="AU246" s="158" t="s">
        <v>83</v>
      </c>
      <c r="AV246" s="14" t="s">
        <v>128</v>
      </c>
      <c r="AW246" s="14" t="s">
        <v>30</v>
      </c>
      <c r="AX246" s="14" t="s">
        <v>81</v>
      </c>
      <c r="AY246" s="158" t="s">
        <v>122</v>
      </c>
    </row>
    <row r="247" spans="2:65" s="1" customFormat="1" ht="24.15" customHeight="1">
      <c r="B247" s="128"/>
      <c r="C247" s="129" t="s">
        <v>517</v>
      </c>
      <c r="D247" s="129" t="s">
        <v>124</v>
      </c>
      <c r="E247" s="130" t="s">
        <v>518</v>
      </c>
      <c r="F247" s="131" t="s">
        <v>519</v>
      </c>
      <c r="G247" s="132" t="s">
        <v>312</v>
      </c>
      <c r="H247" s="175"/>
      <c r="I247" s="134"/>
      <c r="J247" s="135">
        <f>ROUND(I247*H247,2)</f>
        <v>0</v>
      </c>
      <c r="K247" s="136"/>
      <c r="L247" s="31"/>
      <c r="M247" s="137" t="s">
        <v>1</v>
      </c>
      <c r="N247" s="138" t="s">
        <v>38</v>
      </c>
      <c r="P247" s="139">
        <f>O247*H247</f>
        <v>0</v>
      </c>
      <c r="Q247" s="139">
        <v>0</v>
      </c>
      <c r="R247" s="139">
        <f>Q247*H247</f>
        <v>0</v>
      </c>
      <c r="S247" s="139">
        <v>0</v>
      </c>
      <c r="T247" s="140">
        <f>S247*H247</f>
        <v>0</v>
      </c>
      <c r="AR247" s="141" t="s">
        <v>215</v>
      </c>
      <c r="AT247" s="141" t="s">
        <v>124</v>
      </c>
      <c r="AU247" s="141" t="s">
        <v>83</v>
      </c>
      <c r="AY247" s="16" t="s">
        <v>122</v>
      </c>
      <c r="BE247" s="142">
        <f>IF(N247="základní",J247,0)</f>
        <v>0</v>
      </c>
      <c r="BF247" s="142">
        <f>IF(N247="snížená",J247,0)</f>
        <v>0</v>
      </c>
      <c r="BG247" s="142">
        <f>IF(N247="zákl. přenesená",J247,0)</f>
        <v>0</v>
      </c>
      <c r="BH247" s="142">
        <f>IF(N247="sníž. přenesená",J247,0)</f>
        <v>0</v>
      </c>
      <c r="BI247" s="142">
        <f>IF(N247="nulová",J247,0)</f>
        <v>0</v>
      </c>
      <c r="BJ247" s="16" t="s">
        <v>81</v>
      </c>
      <c r="BK247" s="142">
        <f>ROUND(I247*H247,2)</f>
        <v>0</v>
      </c>
      <c r="BL247" s="16" t="s">
        <v>215</v>
      </c>
      <c r="BM247" s="141" t="s">
        <v>520</v>
      </c>
    </row>
    <row r="248" spans="2:65" s="11" customFormat="1" ht="25.95" customHeight="1">
      <c r="B248" s="116"/>
      <c r="D248" s="117" t="s">
        <v>72</v>
      </c>
      <c r="E248" s="118" t="s">
        <v>391</v>
      </c>
      <c r="F248" s="118" t="s">
        <v>392</v>
      </c>
      <c r="I248" s="119"/>
      <c r="J248" s="120">
        <f>BK248</f>
        <v>0</v>
      </c>
      <c r="L248" s="116"/>
      <c r="M248" s="121"/>
      <c r="P248" s="122">
        <f>P249</f>
        <v>0</v>
      </c>
      <c r="R248" s="122">
        <f>R249</f>
        <v>0</v>
      </c>
      <c r="T248" s="123">
        <f>T249</f>
        <v>0</v>
      </c>
      <c r="AR248" s="117" t="s">
        <v>150</v>
      </c>
      <c r="AT248" s="124" t="s">
        <v>72</v>
      </c>
      <c r="AU248" s="124" t="s">
        <v>73</v>
      </c>
      <c r="AY248" s="117" t="s">
        <v>122</v>
      </c>
      <c r="BK248" s="125">
        <f>BK249</f>
        <v>0</v>
      </c>
    </row>
    <row r="249" spans="2:65" s="11" customFormat="1" ht="22.8" customHeight="1">
      <c r="B249" s="116"/>
      <c r="D249" s="117" t="s">
        <v>72</v>
      </c>
      <c r="E249" s="126" t="s">
        <v>393</v>
      </c>
      <c r="F249" s="126" t="s">
        <v>394</v>
      </c>
      <c r="I249" s="119"/>
      <c r="J249" s="127">
        <f>BK249</f>
        <v>0</v>
      </c>
      <c r="L249" s="116"/>
      <c r="M249" s="121"/>
      <c r="P249" s="122">
        <f>P250</f>
        <v>0</v>
      </c>
      <c r="R249" s="122">
        <f>R250</f>
        <v>0</v>
      </c>
      <c r="T249" s="123">
        <f>T250</f>
        <v>0</v>
      </c>
      <c r="AR249" s="117" t="s">
        <v>150</v>
      </c>
      <c r="AT249" s="124" t="s">
        <v>72</v>
      </c>
      <c r="AU249" s="124" t="s">
        <v>81</v>
      </c>
      <c r="AY249" s="117" t="s">
        <v>122</v>
      </c>
      <c r="BK249" s="125">
        <f>BK250</f>
        <v>0</v>
      </c>
    </row>
    <row r="250" spans="2:65" s="1" customFormat="1" ht="16.5" customHeight="1">
      <c r="B250" s="128"/>
      <c r="C250" s="129" t="s">
        <v>521</v>
      </c>
      <c r="D250" s="129" t="s">
        <v>124</v>
      </c>
      <c r="E250" s="130" t="s">
        <v>402</v>
      </c>
      <c r="F250" s="131" t="s">
        <v>403</v>
      </c>
      <c r="G250" s="132" t="s">
        <v>338</v>
      </c>
      <c r="H250" s="133">
        <v>1</v>
      </c>
      <c r="I250" s="134"/>
      <c r="J250" s="135">
        <f>ROUND(I250*H250,2)</f>
        <v>0</v>
      </c>
      <c r="K250" s="136"/>
      <c r="L250" s="31"/>
      <c r="M250" s="176" t="s">
        <v>1</v>
      </c>
      <c r="N250" s="177" t="s">
        <v>38</v>
      </c>
      <c r="O250" s="178"/>
      <c r="P250" s="179">
        <f>O250*H250</f>
        <v>0</v>
      </c>
      <c r="Q250" s="179">
        <v>0</v>
      </c>
      <c r="R250" s="179">
        <f>Q250*H250</f>
        <v>0</v>
      </c>
      <c r="S250" s="179">
        <v>0</v>
      </c>
      <c r="T250" s="180">
        <f>S250*H250</f>
        <v>0</v>
      </c>
      <c r="AR250" s="141" t="s">
        <v>397</v>
      </c>
      <c r="AT250" s="141" t="s">
        <v>124</v>
      </c>
      <c r="AU250" s="141" t="s">
        <v>83</v>
      </c>
      <c r="AY250" s="16" t="s">
        <v>122</v>
      </c>
      <c r="BE250" s="142">
        <f>IF(N250="základní",J250,0)</f>
        <v>0</v>
      </c>
      <c r="BF250" s="142">
        <f>IF(N250="snížená",J250,0)</f>
        <v>0</v>
      </c>
      <c r="BG250" s="142">
        <f>IF(N250="zákl. přenesená",J250,0)</f>
        <v>0</v>
      </c>
      <c r="BH250" s="142">
        <f>IF(N250="sníž. přenesená",J250,0)</f>
        <v>0</v>
      </c>
      <c r="BI250" s="142">
        <f>IF(N250="nulová",J250,0)</f>
        <v>0</v>
      </c>
      <c r="BJ250" s="16" t="s">
        <v>81</v>
      </c>
      <c r="BK250" s="142">
        <f>ROUND(I250*H250,2)</f>
        <v>0</v>
      </c>
      <c r="BL250" s="16" t="s">
        <v>397</v>
      </c>
      <c r="BM250" s="141" t="s">
        <v>522</v>
      </c>
    </row>
    <row r="251" spans="2:65" s="1" customFormat="1" ht="6.9" customHeight="1">
      <c r="B251" s="43"/>
      <c r="C251" s="44"/>
      <c r="D251" s="44"/>
      <c r="E251" s="44"/>
      <c r="F251" s="44"/>
      <c r="G251" s="44"/>
      <c r="H251" s="44"/>
      <c r="I251" s="44"/>
      <c r="J251" s="44"/>
      <c r="K251" s="44"/>
      <c r="L251" s="31"/>
    </row>
  </sheetData>
  <autoFilter ref="C125:K250" xr:uid="{00000000-0009-0000-0000-000003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D.1.104 - Hřiště str...</vt:lpstr>
      <vt:lpstr>02 - D.1.105 - Parkour</vt:lpstr>
      <vt:lpstr>03 - D.1.107 - Fitpark</vt:lpstr>
      <vt:lpstr>'01 - D.1.104 - Hřiště str...'!Názvy_tisku</vt:lpstr>
      <vt:lpstr>'02 - D.1.105 - Parkour'!Názvy_tisku</vt:lpstr>
      <vt:lpstr>'03 - D.1.107 - Fitpark'!Názvy_tisku</vt:lpstr>
      <vt:lpstr>'Rekapitulace stavby'!Názvy_tisku</vt:lpstr>
      <vt:lpstr>'01 - D.1.104 - Hřiště str...'!Oblast_tisku</vt:lpstr>
      <vt:lpstr>'02 - D.1.105 - Parkour'!Oblast_tisku</vt:lpstr>
      <vt:lpstr>'03 - D.1.107 - Fitpark'!Oblast_tisku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Novák</dc:creator>
  <cp:lastModifiedBy>Josef Brukner</cp:lastModifiedBy>
  <dcterms:created xsi:type="dcterms:W3CDTF">2024-06-07T07:31:53Z</dcterms:created>
  <dcterms:modified xsi:type="dcterms:W3CDTF">2024-07-16T11:39:32Z</dcterms:modified>
</cp:coreProperties>
</file>