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0.0.247\sri\INVESTICE\Vancurova_6MS_zahradni_altan\VZ\stavba\01_zadavací podmínky\"/>
    </mc:Choice>
  </mc:AlternateContent>
  <xr:revisionPtr revIDLastSave="0" documentId="8_{CEDB1B34-DD10-4D07-A180-DC7A361CB53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 stavby" sheetId="1" r:id="rId1"/>
    <sheet name="2023-22-13 - Zahradní alt..." sheetId="2" r:id="rId2"/>
  </sheets>
  <definedNames>
    <definedName name="_xlnm._FilterDatabase" localSheetId="1" hidden="1">'2023-22-13 - Zahradní alt...'!$C$83:$K$326</definedName>
    <definedName name="_xlnm.Print_Titles" localSheetId="1">'2023-22-13 - Zahradní alt...'!$83:$83</definedName>
    <definedName name="_xlnm.Print_Titles" localSheetId="0">'Rekapitulace stavby'!$52:$52</definedName>
    <definedName name="_xlnm.Print_Area" localSheetId="1">'2023-22-13 - Zahradní alt...'!$C$73:$K$326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318" i="2"/>
  <c r="BH318" i="2"/>
  <c r="BG318" i="2"/>
  <c r="BF318" i="2"/>
  <c r="T318" i="2"/>
  <c r="T317" i="2" s="1"/>
  <c r="R318" i="2"/>
  <c r="R317" i="2" s="1"/>
  <c r="P318" i="2"/>
  <c r="P317" i="2" s="1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4" i="2"/>
  <c r="BH304" i="2"/>
  <c r="BG304" i="2"/>
  <c r="BF304" i="2"/>
  <c r="T304" i="2"/>
  <c r="R304" i="2"/>
  <c r="P304" i="2"/>
  <c r="BI298" i="2"/>
  <c r="BH298" i="2"/>
  <c r="BG298" i="2"/>
  <c r="BF298" i="2"/>
  <c r="T298" i="2"/>
  <c r="R298" i="2"/>
  <c r="P298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77" i="2"/>
  <c r="BH277" i="2"/>
  <c r="BG277" i="2"/>
  <c r="BF277" i="2"/>
  <c r="T277" i="2"/>
  <c r="R277" i="2"/>
  <c r="P277" i="2"/>
  <c r="BI270" i="2"/>
  <c r="BH270" i="2"/>
  <c r="BG270" i="2"/>
  <c r="BF270" i="2"/>
  <c r="T270" i="2"/>
  <c r="R270" i="2"/>
  <c r="P270" i="2"/>
  <c r="BI266" i="2"/>
  <c r="BH266" i="2"/>
  <c r="BG266" i="2"/>
  <c r="BF266" i="2"/>
  <c r="T266" i="2"/>
  <c r="R266" i="2"/>
  <c r="P266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193" i="2"/>
  <c r="BH193" i="2"/>
  <c r="BG193" i="2"/>
  <c r="BF193" i="2"/>
  <c r="T193" i="2"/>
  <c r="R193" i="2"/>
  <c r="P193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6" i="2"/>
  <c r="BH146" i="2"/>
  <c r="BG146" i="2"/>
  <c r="BF146" i="2"/>
  <c r="T146" i="2"/>
  <c r="R146" i="2"/>
  <c r="P146" i="2"/>
  <c r="BI139" i="2"/>
  <c r="BH139" i="2"/>
  <c r="BG139" i="2"/>
  <c r="BF139" i="2"/>
  <c r="T139" i="2"/>
  <c r="R139" i="2"/>
  <c r="P139" i="2"/>
  <c r="BI133" i="2"/>
  <c r="BH133" i="2"/>
  <c r="BG133" i="2"/>
  <c r="BF133" i="2"/>
  <c r="T133" i="2"/>
  <c r="R133" i="2"/>
  <c r="P133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5" i="2"/>
  <c r="BH95" i="2"/>
  <c r="BG95" i="2"/>
  <c r="BF95" i="2"/>
  <c r="T95" i="2"/>
  <c r="R95" i="2"/>
  <c r="P95" i="2"/>
  <c r="BI87" i="2"/>
  <c r="BH87" i="2"/>
  <c r="BG87" i="2"/>
  <c r="BF87" i="2"/>
  <c r="T87" i="2"/>
  <c r="R87" i="2"/>
  <c r="P87" i="2"/>
  <c r="J80" i="2"/>
  <c r="F80" i="2"/>
  <c r="F78" i="2"/>
  <c r="E76" i="2"/>
  <c r="J50" i="2"/>
  <c r="F50" i="2"/>
  <c r="F48" i="2"/>
  <c r="E46" i="2"/>
  <c r="J22" i="2"/>
  <c r="E22" i="2"/>
  <c r="J81" i="2" s="1"/>
  <c r="J21" i="2"/>
  <c r="J16" i="2"/>
  <c r="E16" i="2"/>
  <c r="F81" i="2" s="1"/>
  <c r="J15" i="2"/>
  <c r="J10" i="2"/>
  <c r="J78" i="2"/>
  <c r="L50" i="1"/>
  <c r="AM50" i="1"/>
  <c r="AM49" i="1"/>
  <c r="L49" i="1"/>
  <c r="AM47" i="1"/>
  <c r="L47" i="1"/>
  <c r="L45" i="1"/>
  <c r="L44" i="1"/>
  <c r="BK285" i="2"/>
  <c r="BK318" i="2"/>
  <c r="J282" i="2"/>
  <c r="BK260" i="2"/>
  <c r="BK250" i="2"/>
  <c r="J240" i="2"/>
  <c r="J230" i="2"/>
  <c r="J221" i="2"/>
  <c r="J210" i="2"/>
  <c r="J175" i="2"/>
  <c r="BK154" i="2"/>
  <c r="J146" i="2"/>
  <c r="J127" i="2"/>
  <c r="BK105" i="2"/>
  <c r="BK87" i="2"/>
  <c r="J318" i="2"/>
  <c r="BK282" i="2"/>
  <c r="BK266" i="2"/>
  <c r="J256" i="2"/>
  <c r="J250" i="2"/>
  <c r="J243" i="2"/>
  <c r="BK221" i="2"/>
  <c r="BK212" i="2"/>
  <c r="J207" i="2"/>
  <c r="BK180" i="2"/>
  <c r="BK163" i="2"/>
  <c r="BK158" i="2"/>
  <c r="J151" i="2"/>
  <c r="BK133" i="2"/>
  <c r="BK119" i="2"/>
  <c r="J95" i="2"/>
  <c r="J298" i="2"/>
  <c r="BK292" i="2"/>
  <c r="J314" i="2"/>
  <c r="J285" i="2"/>
  <c r="J277" i="2"/>
  <c r="J260" i="2"/>
  <c r="BK248" i="2"/>
  <c r="J236" i="2"/>
  <c r="BK218" i="2"/>
  <c r="BK207" i="2"/>
  <c r="J180" i="2"/>
  <c r="J161" i="2"/>
  <c r="BK139" i="2"/>
  <c r="J123" i="2"/>
  <c r="J105" i="2"/>
  <c r="BK304" i="2"/>
  <c r="J292" i="2"/>
  <c r="BK314" i="2"/>
  <c r="BK270" i="2"/>
  <c r="BK256" i="2"/>
  <c r="J248" i="2"/>
  <c r="BK236" i="2"/>
  <c r="J227" i="2"/>
  <c r="BK210" i="2"/>
  <c r="BK175" i="2"/>
  <c r="J158" i="2"/>
  <c r="J139" i="2"/>
  <c r="BK123" i="2"/>
  <c r="BK95" i="2"/>
  <c r="J311" i="2"/>
  <c r="J288" i="2"/>
  <c r="BK311" i="2"/>
  <c r="J270" i="2"/>
  <c r="BK253" i="2"/>
  <c r="BK243" i="2"/>
  <c r="BK230" i="2"/>
  <c r="J218" i="2"/>
  <c r="BK193" i="2"/>
  <c r="BK161" i="2"/>
  <c r="BK146" i="2"/>
  <c r="BK127" i="2"/>
  <c r="J108" i="2"/>
  <c r="J87" i="2"/>
  <c r="BK288" i="2"/>
  <c r="AS54" i="1"/>
  <c r="BK277" i="2"/>
  <c r="J266" i="2"/>
  <c r="J253" i="2"/>
  <c r="BK240" i="2"/>
  <c r="BK227" i="2"/>
  <c r="J212" i="2"/>
  <c r="J193" i="2"/>
  <c r="J163" i="2"/>
  <c r="BK151" i="2"/>
  <c r="J133" i="2"/>
  <c r="BK108" i="2"/>
  <c r="BK298" i="2"/>
  <c r="J102" i="2"/>
  <c r="J154" i="2"/>
  <c r="J119" i="2"/>
  <c r="BK102" i="2"/>
  <c r="J304" i="2"/>
  <c r="T86" i="2" l="1"/>
  <c r="T145" i="2"/>
  <c r="R118" i="2"/>
  <c r="BK259" i="2"/>
  <c r="J259" i="2"/>
  <c r="J62" i="2"/>
  <c r="R86" i="2"/>
  <c r="P145" i="2"/>
  <c r="BK269" i="2"/>
  <c r="J269" i="2" s="1"/>
  <c r="J63" i="2" s="1"/>
  <c r="T157" i="2"/>
  <c r="P269" i="2"/>
  <c r="P310" i="2"/>
  <c r="R157" i="2"/>
  <c r="R269" i="2"/>
  <c r="BK310" i="2"/>
  <c r="J310" i="2"/>
  <c r="J65" i="2"/>
  <c r="R310" i="2"/>
  <c r="BK157" i="2"/>
  <c r="J157" i="2" s="1"/>
  <c r="J61" i="2" s="1"/>
  <c r="P259" i="2"/>
  <c r="P291" i="2"/>
  <c r="BK86" i="2"/>
  <c r="J86" i="2"/>
  <c r="J57" i="2"/>
  <c r="BK118" i="2"/>
  <c r="J118" i="2"/>
  <c r="J58" i="2"/>
  <c r="BK145" i="2"/>
  <c r="J145" i="2"/>
  <c r="J59" i="2" s="1"/>
  <c r="T269" i="2"/>
  <c r="T310" i="2"/>
  <c r="T118" i="2"/>
  <c r="T259" i="2"/>
  <c r="R291" i="2"/>
  <c r="P157" i="2"/>
  <c r="P156" i="2" s="1"/>
  <c r="T291" i="2"/>
  <c r="P86" i="2"/>
  <c r="P118" i="2"/>
  <c r="P85" i="2" s="1"/>
  <c r="R145" i="2"/>
  <c r="R259" i="2"/>
  <c r="BK291" i="2"/>
  <c r="J291" i="2" s="1"/>
  <c r="J64" i="2" s="1"/>
  <c r="BK317" i="2"/>
  <c r="J317" i="2"/>
  <c r="J66" i="2"/>
  <c r="BE292" i="2"/>
  <c r="BE311" i="2"/>
  <c r="BE314" i="2"/>
  <c r="J48" i="2"/>
  <c r="F51" i="2"/>
  <c r="J51" i="2"/>
  <c r="BE87" i="2"/>
  <c r="BE95" i="2"/>
  <c r="BE102" i="2"/>
  <c r="BE105" i="2"/>
  <c r="BE108" i="2"/>
  <c r="BE119" i="2"/>
  <c r="BE123" i="2"/>
  <c r="BE127" i="2"/>
  <c r="BE133" i="2"/>
  <c r="BE139" i="2"/>
  <c r="BE146" i="2"/>
  <c r="BE151" i="2"/>
  <c r="BE154" i="2"/>
  <c r="BE158" i="2"/>
  <c r="BE161" i="2"/>
  <c r="BE163" i="2"/>
  <c r="BE175" i="2"/>
  <c r="BE180" i="2"/>
  <c r="BE193" i="2"/>
  <c r="BE207" i="2"/>
  <c r="BE210" i="2"/>
  <c r="BE212" i="2"/>
  <c r="BE218" i="2"/>
  <c r="BE221" i="2"/>
  <c r="BE227" i="2"/>
  <c r="BE230" i="2"/>
  <c r="BE236" i="2"/>
  <c r="BE240" i="2"/>
  <c r="BE243" i="2"/>
  <c r="BE248" i="2"/>
  <c r="BE250" i="2"/>
  <c r="BE253" i="2"/>
  <c r="BE256" i="2"/>
  <c r="BE260" i="2"/>
  <c r="BE266" i="2"/>
  <c r="BE270" i="2"/>
  <c r="BE277" i="2"/>
  <c r="BE282" i="2"/>
  <c r="BE298" i="2"/>
  <c r="BE304" i="2"/>
  <c r="BE288" i="2"/>
  <c r="BE285" i="2"/>
  <c r="BE318" i="2"/>
  <c r="F35" i="2"/>
  <c r="BD55" i="1" s="1"/>
  <c r="BD54" i="1" s="1"/>
  <c r="W33" i="1" s="1"/>
  <c r="F32" i="2"/>
  <c r="BA55" i="1" s="1"/>
  <c r="BA54" i="1" s="1"/>
  <c r="W30" i="1" s="1"/>
  <c r="F33" i="2"/>
  <c r="BB55" i="1" s="1"/>
  <c r="BB54" i="1" s="1"/>
  <c r="W31" i="1" s="1"/>
  <c r="J32" i="2"/>
  <c r="AW55" i="1" s="1"/>
  <c r="F34" i="2"/>
  <c r="BC55" i="1" s="1"/>
  <c r="BC54" i="1" s="1"/>
  <c r="AY54" i="1" s="1"/>
  <c r="P84" i="2" l="1"/>
  <c r="AU55" i="1" s="1"/>
  <c r="AU54" i="1" s="1"/>
  <c r="R85" i="2"/>
  <c r="R156" i="2"/>
  <c r="T156" i="2"/>
  <c r="T85" i="2"/>
  <c r="T84" i="2"/>
  <c r="BK85" i="2"/>
  <c r="J85" i="2"/>
  <c r="J56" i="2"/>
  <c r="BK156" i="2"/>
  <c r="J156" i="2" s="1"/>
  <c r="J60" i="2" s="1"/>
  <c r="AX54" i="1"/>
  <c r="F31" i="2"/>
  <c r="AZ55" i="1" s="1"/>
  <c r="AZ54" i="1" s="1"/>
  <c r="AV54" i="1" s="1"/>
  <c r="AK29" i="1" s="1"/>
  <c r="W32" i="1"/>
  <c r="AW54" i="1"/>
  <c r="AK30" i="1" s="1"/>
  <c r="J31" i="2"/>
  <c r="AV55" i="1" s="1"/>
  <c r="AT55" i="1" s="1"/>
  <c r="R84" i="2" l="1"/>
  <c r="BK84" i="2"/>
  <c r="J84" i="2"/>
  <c r="J28" i="2" s="1"/>
  <c r="AG55" i="1" s="1"/>
  <c r="AG54" i="1" s="1"/>
  <c r="AK26" i="1" s="1"/>
  <c r="AK35" i="1" s="1"/>
  <c r="W29" i="1"/>
  <c r="AT54" i="1"/>
  <c r="J37" i="2" l="1"/>
  <c r="J55" i="2"/>
  <c r="AN54" i="1"/>
  <c r="AN55" i="1"/>
</calcChain>
</file>

<file path=xl/sharedStrings.xml><?xml version="1.0" encoding="utf-8"?>
<sst xmlns="http://schemas.openxmlformats.org/spreadsheetml/2006/main" count="2289" uniqueCount="449">
  <si>
    <t>Export Komplet</t>
  </si>
  <si>
    <t>VZ</t>
  </si>
  <si>
    <t>2.0</t>
  </si>
  <si>
    <t>ZAMOK</t>
  </si>
  <si>
    <t>False</t>
  </si>
  <si>
    <t>{7aaf89bc-ff47-4d33-bebc-b8ade03cc17f}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</si>
  <si>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</si>
  <si>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</si>
  <si>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</si>
  <si>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</si>
  <si>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</si>
  <si>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</si>
  <si>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</si>
  <si>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</si>
  <si>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2023/22/13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</si>
  <si>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</si>
  <si>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</si>
  <si>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Zahradní altán, Mateřská škola, Vysocká 232/10, Žďár nad Sázavou</t>
  </si>
  <si>
    <t>KSO:</t>
  </si>
  <si>
    <t/>
  </si>
  <si>
    <t>CC-CZ:</t>
  </si>
  <si>
    <t>Místo:</t>
  </si>
  <si>
    <t>Město Žďár [795232]</t>
  </si>
  <si>
    <t>Datum:</t>
  </si>
  <si>
    <t>22. 11. 2023</t>
  </si>
  <si>
    <t>Zadavatel:</t>
  </si>
  <si>
    <t>IČ:</t>
  </si>
  <si>
    <t>00295841</t>
  </si>
  <si>
    <t>Městský úrad Žďár nad Sázavou</t>
  </si>
  <si>
    <t>DIČ:</t>
  </si>
  <si>
    <t>Uchazeč:</t>
  </si>
  <si>
    <t>Vyplň údaj</t>
  </si>
  <si>
    <t>Projektant:</t>
  </si>
  <si>
    <t>096 88 897</t>
  </si>
  <si>
    <t>Grimm Architekti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</si>
  <si>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</si>
  <si>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</si>
  <si>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</si>
  <si>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</si>
  <si>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</si>
  <si>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</si>
  <si>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</si>
  <si>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</si>
  <si>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</si>
  <si>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</si>
  <si>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</si>
  <si>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</si>
  <si>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</si>
  <si>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</si>
  <si>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</si>
  <si>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</si>
  <si>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</si>
  <si>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</si>
  <si>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</si>
  <si>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</si>
  <si>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</si>
  <si>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</si>
  <si>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</si>
  <si>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</si>
  <si>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</si>
  <si>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</si>
  <si>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</si>
  <si>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</si>
  <si>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</si>
  <si>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</si>
  <si>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</si>
  <si>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</si>
  <si>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</si>
  <si>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</si>
  <si>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</si>
  <si>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</si>
  <si>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</si>
  <si>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</si>
  <si>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</si>
  <si>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</si>
  <si>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</si>
  <si>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</si>
  <si>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</si>
  <si>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</si>
  <si>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</si>
  <si>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</si>
  <si>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</si>
  <si>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</si>
  <si>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</si>
  <si>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</si>
  <si>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</si>
  <si>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</si>
  <si>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</si>
  <si>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</si>
  <si>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</si>
  <si>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</si>
  <si>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>PSV - Práce a dodávky PSV</t>
  </si>
  <si>
    <t xml:space="preserve">    762 - Konstrukce tesařské</t>
  </si>
  <si>
    <t xml:space="preserve">    765 - Krytina skládaná</t>
  </si>
  <si>
    <t xml:space="preserve">    767 - Konstrukce zámečnické</t>
  </si>
  <si>
    <t xml:space="preserve">    783 - Dokončovací práce - nátěry</t>
  </si>
  <si>
    <t xml:space="preserve">    786 - Dokončovací práce - čalounické úpravy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</si>
  <si>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</si>
  <si>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</si>
  <si>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</si>
  <si>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</si>
  <si>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</si>
  <si>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</si>
  <si>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</si>
  <si>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</si>
  <si>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</si>
  <si>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</si>
  <si>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</si>
  <si>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</si>
  <si>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</si>
  <si>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</si>
  <si>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</si>
  <si>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</si>
  <si>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</si>
  <si>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</si>
  <si>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</si>
  <si>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122251102</t>
  </si>
  <si>
    <t>Odkopávky a prokopávky nezapažené v hornině třídy těžitelnosti I skupiny 3 objem do 50 m3 strojně</t>
  </si>
  <si>
    <t>m3</t>
  </si>
  <si>
    <t>CS ÚRS 2023 02</t>
  </si>
  <si>
    <t>4</t>
  </si>
  <si>
    <t>-1082410125</t>
  </si>
  <si>
    <t>PP</t>
  </si>
  <si>
    <t>Odkopávky a prokopávky nezapažené strojně v hornině třídy těžitelnosti I skupiny 3 přes 20 do 50 m3</t>
  </si>
  <si>
    <t>Online PSC</t>
  </si>
  <si>
    <t>https://podminky.urs.cz/item/CS_URS_2023_02/122251102</t>
  </si>
  <si>
    <t>VV</t>
  </si>
  <si>
    <t>Odkop zeminy v tl. 400 mm:</t>
  </si>
  <si>
    <t>34,15*0,4</t>
  </si>
  <si>
    <t>Hloubení základové rýhy pro základovou zeď:</t>
  </si>
  <si>
    <t>0,57*2*(7,63+5,42)</t>
  </si>
  <si>
    <t>Součet</t>
  </si>
  <si>
    <t>162551108</t>
  </si>
  <si>
    <t>Vodorovné přemístění přes 2 500 do 3000 m výkopku/sypaniny z horniny třídy těžitelnosti I skupiny 1 až 3</t>
  </si>
  <si>
    <t>927555711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</si>
  <si>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</si>
  <si>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https://podminky.urs.cz/item/CS_URS_2023_02/162551108</t>
  </si>
  <si>
    <t>Odvoz přebytečné zeminy na skládku:</t>
  </si>
  <si>
    <t>6,525+1,46</t>
  </si>
  <si>
    <t>3</t>
  </si>
  <si>
    <t>167151101</t>
  </si>
  <si>
    <t>Nakládání výkopku z hornin třídy těžitelnosti I skupiny 1 až 3 do 100 m3</t>
  </si>
  <si>
    <t>261750719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</si>
  <si>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</si>
  <si>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</si>
  <si>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171201231</t>
  </si>
  <si>
    <t>Poplatek za uložení zeminy a kamení na recyklační skládce (skládkovné) kód odpadu 17 05 04</t>
  </si>
  <si>
    <t>t</t>
  </si>
  <si>
    <t>-1661287646</t>
  </si>
  <si>
    <t>Poplatek za uložení stavebního odpadu na recyklační skládce (skládkovné) zeminy a kamení zatříděného do Katalogu odpadů pod kódem 17 05 04</t>
  </si>
  <si>
    <t>https://podminky.urs.cz/item/CS_URS_2023_02/171201231</t>
  </si>
  <si>
    <t>5</t>
  </si>
  <si>
    <t>174151102</t>
  </si>
  <si>
    <t>Zásyp v prostoru s omezeným pohybem stroje sypaninou se zhutněním</t>
  </si>
  <si>
    <t>-83705450</t>
  </si>
  <si>
    <t>Zásyp sypaninou z jakékoliv horniny strojně s uložením výkopku ve vrstvách se zhutněním v prostorách s omezeným pohybem stroje s urovnáním povrchu zásypu</t>
  </si>
  <si>
    <t>https://podminky.urs.cz/item/CS_URS_2023_02/174151102</t>
  </si>
  <si>
    <t>Zásyp kolem zzákladové zdi:</t>
  </si>
  <si>
    <t>14,877</t>
  </si>
  <si>
    <t>Odpočet základové zdi:</t>
  </si>
  <si>
    <t>-26,1*1*0,25</t>
  </si>
  <si>
    <t>Odpočet podkladního betonu:</t>
  </si>
  <si>
    <t>-1,46</t>
  </si>
  <si>
    <t>Zakládání</t>
  </si>
  <si>
    <t>6</t>
  </si>
  <si>
    <t>271532212</t>
  </si>
  <si>
    <t>Podsyp pod základové konstrukce se zhutněním z hrubého kameniva frakce 16 až 32 mm</t>
  </si>
  <si>
    <t>-1827658690</t>
  </si>
  <si>
    <t>Podsyp pod základové konstrukce se zhutněním a urovnáním povrchu z kameniva hrubého, frakce 16 - 32 mm</t>
  </si>
  <si>
    <t>https://podminky.urs.cz/item/CS_URS_2023_02/271532212</t>
  </si>
  <si>
    <t>34,15*0,15</t>
  </si>
  <si>
    <t>7</t>
  </si>
  <si>
    <t>271542211</t>
  </si>
  <si>
    <t>Podsyp pod základové konstrukce se zhutněním z netříděné štěrkodrtě</t>
  </si>
  <si>
    <t>90862184</t>
  </si>
  <si>
    <t>Podsyp pod základové konstrukce se zhutněním a urovnáním povrchu ze štěrkodrtě netříděné</t>
  </si>
  <si>
    <t>https://podminky.urs.cz/item/CS_URS_2023_02/271542211</t>
  </si>
  <si>
    <t>8</t>
  </si>
  <si>
    <t>271532213</t>
  </si>
  <si>
    <t>Podsyp pod základové konstrukce se zhutněním z hrubého kameniva frakce 4 až 8 mm</t>
  </si>
  <si>
    <t>-2134472169</t>
  </si>
  <si>
    <t>Podsyp pod základové konstrukce se zhutněním a urovnáním povrchu z kameniva hrubého, frakce 4 - 8 mm</t>
  </si>
  <si>
    <t>https://podminky.urs.cz/item/CS_URS_2023_02/271532213</t>
  </si>
  <si>
    <t>34,15*0,05</t>
  </si>
  <si>
    <t>27,4*0,05</t>
  </si>
  <si>
    <t>9</t>
  </si>
  <si>
    <t>272313611</t>
  </si>
  <si>
    <t>Základové klenby z betonu tř. C 16/20</t>
  </si>
  <si>
    <t>-363362707</t>
  </si>
  <si>
    <t>Základy z betonu prostého klenby z betonu kamenem neprokládaného tř. C 16/20</t>
  </si>
  <si>
    <t>https://podminky.urs.cz/item/CS_URS_2023_02/272313611</t>
  </si>
  <si>
    <t>Podkladní beton pod základovou zeď:</t>
  </si>
  <si>
    <t>26,1*0,55*0,1</t>
  </si>
  <si>
    <t>10</t>
  </si>
  <si>
    <t>279113133</t>
  </si>
  <si>
    <t>Základová zeď tl přes 200 do 250 mm z tvárnic ztraceného bednění včetně výplně z betonu tř. C 16/20</t>
  </si>
  <si>
    <t>m2</t>
  </si>
  <si>
    <t>-118332061</t>
  </si>
  <si>
    <t>Základové zdi z tvárnic ztraceného bednění včetně výplně z betonu bez zvláštních nároků na vliv prostředí třídy C 16/20, tloušťky zdiva přes 200 do 250 mm</t>
  </si>
  <si>
    <t>https://podminky.urs.cz/item/CS_URS_2023_02/279113133</t>
  </si>
  <si>
    <t>Základové pasy:</t>
  </si>
  <si>
    <t>25,1*1</t>
  </si>
  <si>
    <t>Ostatní konstrukce a práce, bourání</t>
  </si>
  <si>
    <t>11</t>
  </si>
  <si>
    <t>916131111</t>
  </si>
  <si>
    <t>Osazení silničního obrubníku betonového ležatého bez boční opěry do lože z kameniva těženého</t>
  </si>
  <si>
    <t>m</t>
  </si>
  <si>
    <t>2099493485</t>
  </si>
  <si>
    <t>Osazení silničního obrubníku betonového se zřízením lože, s vyplněním a zatřením spár cementovou maltou ležatého bez boční opěry, do lože z kameniva těženého</t>
  </si>
  <si>
    <t>https://podminky.urs.cz/item/CS_URS_2023_02/916131111</t>
  </si>
  <si>
    <t>Osazení obrubníků pod podlahu:</t>
  </si>
  <si>
    <t>47</t>
  </si>
  <si>
    <t>M</t>
  </si>
  <si>
    <t>59217029</t>
  </si>
  <si>
    <t>obrubník betonový silniční nájezdový 1000x150x150mm</t>
  </si>
  <si>
    <t>-2136174097</t>
  </si>
  <si>
    <t>47*1,02 'Přepočtené koeficientem množství</t>
  </si>
  <si>
    <t>13</t>
  </si>
  <si>
    <t>9182211121</t>
  </si>
  <si>
    <t>Demontáž stávajícího pískoviště včetně zákonné likvidace</t>
  </si>
  <si>
    <t>kpl</t>
  </si>
  <si>
    <t>-535605796</t>
  </si>
  <si>
    <t>PSV</t>
  </si>
  <si>
    <t>Práce a dodávky PSV</t>
  </si>
  <si>
    <t>762</t>
  </si>
  <si>
    <t>Konstrukce tesařské</t>
  </si>
  <si>
    <t>14</t>
  </si>
  <si>
    <t>762085103</t>
  </si>
  <si>
    <t>Montáž kotevních želez, příložek, patek nebo táhel</t>
  </si>
  <si>
    <t>kus</t>
  </si>
  <si>
    <t>16</t>
  </si>
  <si>
    <t>279682818</t>
  </si>
  <si>
    <t>Montáž ocelových spojovacích prostředků (materiál ve specifikaci) kotevních želez příložek, patek, táhel</t>
  </si>
  <si>
    <t>https://podminky.urs.cz/item/CS_URS_2023_02/762085103</t>
  </si>
  <si>
    <t>15</t>
  </si>
  <si>
    <t>54825004</t>
  </si>
  <si>
    <t>kotevní patka tvaru U široká 140x120x4,0 20x400mm</t>
  </si>
  <si>
    <t>32</t>
  </si>
  <si>
    <t>-645204695</t>
  </si>
  <si>
    <t>762124110</t>
  </si>
  <si>
    <t>Montáž tesařských stěn vázaných z hoblovaného řeziva průřezové pl do 100 cm2</t>
  </si>
  <si>
    <t>1055856148</t>
  </si>
  <si>
    <t>Montáž konstrukce stěn a příček vázaných z hoblovaného řeziva průřezové plochy do 100 cm2</t>
  </si>
  <si>
    <t>https://podminky.urs.cz/item/CS_URS_2023_02/762124110</t>
  </si>
  <si>
    <t>Montáž stojek altánu:</t>
  </si>
  <si>
    <t>125</t>
  </si>
  <si>
    <t>Obvodová konstrukce:</t>
  </si>
  <si>
    <t>42</t>
  </si>
  <si>
    <t>Konstrukce posuvných vrat:</t>
  </si>
  <si>
    <t>139</t>
  </si>
  <si>
    <t>Opláštění:</t>
  </si>
  <si>
    <t>295</t>
  </si>
  <si>
    <t>17</t>
  </si>
  <si>
    <t>762332532</t>
  </si>
  <si>
    <t>Montáž vázaných kcí krovů pravidelných z řeziva hoblovaného průřezové pl přes 120 do 224 cm2</t>
  </si>
  <si>
    <t>1468718818</t>
  </si>
  <si>
    <t>Montáž vázaných konstrukcí krovů střech pultových, sedlových, valbových, stanových čtvercového nebo obdélníkového půdorysu z řeziva hoblovaného průřezové plochy přes 120 do 224 cm2</t>
  </si>
  <si>
    <t>https://podminky.urs.cz/item/CS_URS_2023_02/762332532</t>
  </si>
  <si>
    <t>Montáž krovu:</t>
  </si>
  <si>
    <t>107</t>
  </si>
  <si>
    <t>18</t>
  </si>
  <si>
    <t>60512125</t>
  </si>
  <si>
    <t>hranol stavební řezivo - modřín</t>
  </si>
  <si>
    <t>382854971</t>
  </si>
  <si>
    <t>Stojky:</t>
  </si>
  <si>
    <t>125*0,06*0,16*1,1</t>
  </si>
  <si>
    <t>42*0,05*0,16*1,1</t>
  </si>
  <si>
    <t>Konstrukce krovu:</t>
  </si>
  <si>
    <t>107*0,05*0,25*1,1</t>
  </si>
  <si>
    <t>139*0,03*0,16*1,1</t>
  </si>
  <si>
    <t>295*0,06*0,05*1,1</t>
  </si>
  <si>
    <t>19</t>
  </si>
  <si>
    <t>762195000</t>
  </si>
  <si>
    <t>Spojovací prostředky pro montáž stěn, příček, bednění stěn</t>
  </si>
  <si>
    <t>1661223324</t>
  </si>
  <si>
    <t>Spojovací prostředky stěn a příček hřebíky, svory, fixační prkna</t>
  </si>
  <si>
    <t>https://podminky.urs.cz/item/CS_URS_2023_02/762195000</t>
  </si>
  <si>
    <t>20</t>
  </si>
  <si>
    <t>7623355111</t>
  </si>
  <si>
    <t>Dodávka a montáž dřeveného okapu</t>
  </si>
  <si>
    <t>1412538897</t>
  </si>
  <si>
    <t>9,26</t>
  </si>
  <si>
    <t>7623355121</t>
  </si>
  <si>
    <t>Dodávka a montáž řetězu okapního svodu</t>
  </si>
  <si>
    <t>-1014892592</t>
  </si>
  <si>
    <t>22</t>
  </si>
  <si>
    <t>762431220</t>
  </si>
  <si>
    <t>Montáž obložení stěn deskami dřevotřískovými na sraz</t>
  </si>
  <si>
    <t>1423648805</t>
  </si>
  <si>
    <t>Obložení stěn montáž deskami z dřevovláknitých hmot včetně tvarování a úpravy pro olištování spár dřevotřískovými nebo dřevoštěpkovými na sraz</t>
  </si>
  <si>
    <t>https://podminky.urs.cz/item/CS_URS_2023_02/762431220</t>
  </si>
  <si>
    <t>Výplň z OSB desek:</t>
  </si>
  <si>
    <t>1,15*2,3*6</t>
  </si>
  <si>
    <t>23</t>
  </si>
  <si>
    <t>60711508</t>
  </si>
  <si>
    <t>deska OSB broušená – 2500 × 1250 × 30 mm</t>
  </si>
  <si>
    <t>7904418</t>
  </si>
  <si>
    <t>15,87*1,1</t>
  </si>
  <si>
    <t>24</t>
  </si>
  <si>
    <t>762523104</t>
  </si>
  <si>
    <t>Položení podlahy z hoblovaných prken na sraz</t>
  </si>
  <si>
    <t>1711920133</t>
  </si>
  <si>
    <t>Položení podlah hoblovaných na sraz z prken</t>
  </si>
  <si>
    <t>https://podminky.urs.cz/item/CS_URS_2023_02/762523104</t>
  </si>
  <si>
    <t>Podlahová konstrukce:</t>
  </si>
  <si>
    <t>46,11</t>
  </si>
  <si>
    <t>25</t>
  </si>
  <si>
    <t>61198015</t>
  </si>
  <si>
    <t>palubky podlahové modřín tl 28mm A/B</t>
  </si>
  <si>
    <t>-13169154</t>
  </si>
  <si>
    <t>46,11*1,1</t>
  </si>
  <si>
    <t>26</t>
  </si>
  <si>
    <t>762526510</t>
  </si>
  <si>
    <t>Montáž podlahového hranolku hoblovaného</t>
  </si>
  <si>
    <t>496557037</t>
  </si>
  <si>
    <t>https://podminky.urs.cz/item/CS_URS_2023_02/762526510</t>
  </si>
  <si>
    <t>Podlahový hranol:</t>
  </si>
  <si>
    <t>104</t>
  </si>
  <si>
    <t>27</t>
  </si>
  <si>
    <t>-987888320</t>
  </si>
  <si>
    <t>104*0,07*0,05*1,1</t>
  </si>
  <si>
    <t>28</t>
  </si>
  <si>
    <t>762595001</t>
  </si>
  <si>
    <t>Spojovací prostředky pro položení dřevěných podlah</t>
  </si>
  <si>
    <t>-636942731</t>
  </si>
  <si>
    <t>Spojovací prostředky podlah a podkladových konstrukcí hřebíky, vruty</t>
  </si>
  <si>
    <t>https://podminky.urs.cz/item/CS_URS_2023_02/762595001</t>
  </si>
  <si>
    <t>29</t>
  </si>
  <si>
    <t>762633120</t>
  </si>
  <si>
    <t>Kování vrat tesařských posuvných</t>
  </si>
  <si>
    <t>1470822759</t>
  </si>
  <si>
    <t xml:space="preserve">Kování vrat tesařských posuvných
</t>
  </si>
  <si>
    <t>https://podminky.urs.cz/item/CS_URS_2023_02/762633120</t>
  </si>
  <si>
    <t>P</t>
  </si>
  <si>
    <t>Poznámka k položce:_x000D_
Systémové kování pro posuvná vrata - kompletní sada včetně kotevních prvků, kolejnic, kladek a dalších dopňků pro troj a čtyřkřídlá posuvná vrata - šířka křídla vrat 1200 a 1150 mm, celková šířka vrat 12 850 mm, celková délka kolejnice 61 200 mm</t>
  </si>
  <si>
    <t>1*3 'Přepočtené koeficientem množství</t>
  </si>
  <si>
    <t>30</t>
  </si>
  <si>
    <t>RMAT0001</t>
  </si>
  <si>
    <t>vrata posuvná</t>
  </si>
  <si>
    <t>pl</t>
  </si>
  <si>
    <t>-1688051010</t>
  </si>
  <si>
    <t>31</t>
  </si>
  <si>
    <t>762813110</t>
  </si>
  <si>
    <t>Dodávka a montáž křídové tabule</t>
  </si>
  <si>
    <t>738855754</t>
  </si>
  <si>
    <t>https://podminky.urs.cz/item/CS_URS_2023_02/762813110</t>
  </si>
  <si>
    <t>762822130</t>
  </si>
  <si>
    <t>Dodávka a montáž dřevěné lavice M1</t>
  </si>
  <si>
    <t>-1799642183</t>
  </si>
  <si>
    <t>https://podminky.urs.cz/item/CS_URS_2023_02/762822130</t>
  </si>
  <si>
    <t>33</t>
  </si>
  <si>
    <t>762822140</t>
  </si>
  <si>
    <t>Dodávka a montáž dřevěného stolu M2</t>
  </si>
  <si>
    <t>-1099263629</t>
  </si>
  <si>
    <t>https://podminky.urs.cz/item/CS_URS_2023_02/762822140</t>
  </si>
  <si>
    <t>765</t>
  </si>
  <si>
    <t>Krytina skládaná</t>
  </si>
  <si>
    <t>34</t>
  </si>
  <si>
    <t>765144027</t>
  </si>
  <si>
    <t>Krytina z polykarbonátových komůrkových desek rovných tl. 25 mm na dřevěnou konstrukci</t>
  </si>
  <si>
    <t>-225300743</t>
  </si>
  <si>
    <t>Krytina z polykarbonátových desek komůrkových rovných, na konstrukci dřevěnou, tloušťky 25 mm</t>
  </si>
  <si>
    <t>https://podminky.urs.cz/item/CS_URS_2023_02/765144027</t>
  </si>
  <si>
    <t>Poznámka k položce:_x000D_
Systémové řešení zastřešení z polykarbonátových desek včetně veškerých systémových prvků (hliníkové upevňovací profily, těsnění, hliníkové ukončovací profily, spojovací materiál apod.) - polykarbonátové desky tl. 25 mm (opál) s UV ochranou</t>
  </si>
  <si>
    <t>Zastřešení:</t>
  </si>
  <si>
    <t>43,2*1,1</t>
  </si>
  <si>
    <t>35</t>
  </si>
  <si>
    <t>7651440721</t>
  </si>
  <si>
    <t>Spojovací prostředky pro zastřešení polykarbonátem</t>
  </si>
  <si>
    <t>-1082741238</t>
  </si>
  <si>
    <t>Poznámka k položce:_x000D_
hliníkové upevňovací profily, těsnění, hliníkové ukončovací profily, spojovací materiál...</t>
  </si>
  <si>
    <t>767</t>
  </si>
  <si>
    <t>Konstrukce zámečnické</t>
  </si>
  <si>
    <t>36</t>
  </si>
  <si>
    <t>767135702</t>
  </si>
  <si>
    <t>Montáž AL rámu pro zasklení polykarbonátem</t>
  </si>
  <si>
    <t>-1505786718</t>
  </si>
  <si>
    <t>https://podminky.urs.cz/item/CS_URS_2023_02/767135702</t>
  </si>
  <si>
    <t xml:space="preserve">Rám pro čelní část střechy: </t>
  </si>
  <si>
    <t>6,4*2</t>
  </si>
  <si>
    <t>0,4*8</t>
  </si>
  <si>
    <t>37</t>
  </si>
  <si>
    <t>194137121</t>
  </si>
  <si>
    <t>vrchní a boční AL profil</t>
  </si>
  <si>
    <t>-319871624</t>
  </si>
  <si>
    <t>6,4</t>
  </si>
  <si>
    <t>0,4*2</t>
  </si>
  <si>
    <t>38</t>
  </si>
  <si>
    <t>19413714</t>
  </si>
  <si>
    <t>spodní AL profil</t>
  </si>
  <si>
    <t>kg</t>
  </si>
  <si>
    <t>1557089534</t>
  </si>
  <si>
    <t>39</t>
  </si>
  <si>
    <t>19413716</t>
  </si>
  <si>
    <t>profil spojovací</t>
  </si>
  <si>
    <t>799548267</t>
  </si>
  <si>
    <t>0,4*6</t>
  </si>
  <si>
    <t>40</t>
  </si>
  <si>
    <t>7671375321</t>
  </si>
  <si>
    <t>Zavětrování ocelovým lankem</t>
  </si>
  <si>
    <t>-1035331357</t>
  </si>
  <si>
    <t>Poznámka k položce:_x000D_
Ocelové lano včetně kotevních prvů a napínáků</t>
  </si>
  <si>
    <t>783</t>
  </si>
  <si>
    <t>Dokončovací práce - nátěry</t>
  </si>
  <si>
    <t>41</t>
  </si>
  <si>
    <t>783122131</t>
  </si>
  <si>
    <t>Plošné (plné) tmelení truhlářských konstrukcí včetně přebroušení disperzním tmelem</t>
  </si>
  <si>
    <t>-765975717</t>
  </si>
  <si>
    <t>Tmelení truhlářských konstrukcí plošné (plné) včetně přebroušení tmelených míst, tmelem disperzním akrylátovým nebo latexovým</t>
  </si>
  <si>
    <t>https://podminky.urs.cz/item/CS_URS_2023_02/783122131</t>
  </si>
  <si>
    <t>1,15*2,3*6*2</t>
  </si>
  <si>
    <t>783164101</t>
  </si>
  <si>
    <t>Základní jednonásobný olejový nátěr truhlářských konstrukcí</t>
  </si>
  <si>
    <t>-1181200292</t>
  </si>
  <si>
    <t>Základní nátěr truhlářských konstrukcí jednonásobný olejový</t>
  </si>
  <si>
    <t>https://podminky.urs.cz/item/CS_URS_2023_02/783164101</t>
  </si>
  <si>
    <t>43</t>
  </si>
  <si>
    <t>783167101</t>
  </si>
  <si>
    <t>Krycí jednonásobný olejový nátěr truhlářských konstrukcí</t>
  </si>
  <si>
    <t>-2067933995</t>
  </si>
  <si>
    <t>Krycí nátěr truhlářských konstrukcí jednonásobný olejový</t>
  </si>
  <si>
    <t>https://podminky.urs.cz/item/CS_URS_2023_02/783167101</t>
  </si>
  <si>
    <t>Výplň z OSB desek - dvojnásobný nátěr:</t>
  </si>
  <si>
    <t>(1,15*2,3*6)*2*2</t>
  </si>
  <si>
    <t>786</t>
  </si>
  <si>
    <t>Dokončovací práce - čalounické úpravy</t>
  </si>
  <si>
    <t>44</t>
  </si>
  <si>
    <t>786681002</t>
  </si>
  <si>
    <t>Montáž vnitřního stínění včetně příslušenství</t>
  </si>
  <si>
    <t>817962679</t>
  </si>
  <si>
    <t>https://podminky.urs.cz/item/CS_URS_2023_02/786681002</t>
  </si>
  <si>
    <t>45</t>
  </si>
  <si>
    <t>63128006</t>
  </si>
  <si>
    <t>vnitřní stínící látková roleta</t>
  </si>
  <si>
    <t>-1955626655</t>
  </si>
  <si>
    <t>40,4545454545455*1,1 'Přepočtené koeficientem množství</t>
  </si>
  <si>
    <t>787</t>
  </si>
  <si>
    <t>Dokončovací práce - zasklívání</t>
  </si>
  <si>
    <t>46</t>
  </si>
  <si>
    <t>787127227</t>
  </si>
  <si>
    <t>Zasklívání stěn a příček PC profilem komůrkovým do Al profilu s krycí a přítlačnou lištou tl 25 mm</t>
  </si>
  <si>
    <t>2028114832</t>
  </si>
  <si>
    <t>Zasklívání stěn a příček deskami dutinovými a komůrkovými polykarbonátovým profilem komůrkovým do hliníkového U profilu s krycí a přítlačnou lištou, tl. 25 mm</t>
  </si>
  <si>
    <t>https://podminky.urs.cz/item/CS_URS_2023_02/787127227</t>
  </si>
  <si>
    <t>Zasklení posuvných částí vrat:</t>
  </si>
  <si>
    <t>1,2*2*12</t>
  </si>
  <si>
    <t>Zasklení čelní části střechy:</t>
  </si>
  <si>
    <t>1,15*0,4*5</t>
  </si>
  <si>
    <t>0,2*0,4*2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</si>
</sst>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271532213" TargetMode="External"/><Relationship Id="rId13" Type="http://schemas.openxmlformats.org/officeDocument/2006/relationships/hyperlink" Target="https://podminky.urs.cz/item/CS_URS_2023_02/762124110" TargetMode="External"/><Relationship Id="rId18" Type="http://schemas.openxmlformats.org/officeDocument/2006/relationships/hyperlink" Target="https://podminky.urs.cz/item/CS_URS_2023_02/762526510" TargetMode="External"/><Relationship Id="rId26" Type="http://schemas.openxmlformats.org/officeDocument/2006/relationships/hyperlink" Target="https://podminky.urs.cz/item/CS_URS_2023_02/783122131" TargetMode="External"/><Relationship Id="rId3" Type="http://schemas.openxmlformats.org/officeDocument/2006/relationships/hyperlink" Target="https://podminky.urs.cz/item/CS_URS_2023_02/167151101" TargetMode="External"/><Relationship Id="rId21" Type="http://schemas.openxmlformats.org/officeDocument/2006/relationships/hyperlink" Target="https://podminky.urs.cz/item/CS_URS_2023_02/762813110" TargetMode="External"/><Relationship Id="rId7" Type="http://schemas.openxmlformats.org/officeDocument/2006/relationships/hyperlink" Target="https://podminky.urs.cz/item/CS_URS_2023_02/271542211" TargetMode="External"/><Relationship Id="rId12" Type="http://schemas.openxmlformats.org/officeDocument/2006/relationships/hyperlink" Target="https://podminky.urs.cz/item/CS_URS_2023_02/762085103" TargetMode="External"/><Relationship Id="rId17" Type="http://schemas.openxmlformats.org/officeDocument/2006/relationships/hyperlink" Target="https://podminky.urs.cz/item/CS_URS_2023_02/762523104" TargetMode="External"/><Relationship Id="rId25" Type="http://schemas.openxmlformats.org/officeDocument/2006/relationships/hyperlink" Target="https://podminky.urs.cz/item/CS_URS_2023_02/767135702" TargetMode="External"/><Relationship Id="rId2" Type="http://schemas.openxmlformats.org/officeDocument/2006/relationships/hyperlink" Target="https://podminky.urs.cz/item/CS_URS_2023_02/162551108" TargetMode="External"/><Relationship Id="rId16" Type="http://schemas.openxmlformats.org/officeDocument/2006/relationships/hyperlink" Target="https://podminky.urs.cz/item/CS_URS_2023_02/762431220" TargetMode="External"/><Relationship Id="rId20" Type="http://schemas.openxmlformats.org/officeDocument/2006/relationships/hyperlink" Target="https://podminky.urs.cz/item/CS_URS_2023_02/762633120" TargetMode="External"/><Relationship Id="rId29" Type="http://schemas.openxmlformats.org/officeDocument/2006/relationships/hyperlink" Target="https://podminky.urs.cz/item/CS_URS_2023_02/786681002" TargetMode="External"/><Relationship Id="rId1" Type="http://schemas.openxmlformats.org/officeDocument/2006/relationships/hyperlink" Target="https://podminky.urs.cz/item/CS_URS_2023_02/122251102" TargetMode="External"/><Relationship Id="rId6" Type="http://schemas.openxmlformats.org/officeDocument/2006/relationships/hyperlink" Target="https://podminky.urs.cz/item/CS_URS_2023_02/271532212" TargetMode="External"/><Relationship Id="rId11" Type="http://schemas.openxmlformats.org/officeDocument/2006/relationships/hyperlink" Target="https://podminky.urs.cz/item/CS_URS_2023_02/916131111" TargetMode="External"/><Relationship Id="rId24" Type="http://schemas.openxmlformats.org/officeDocument/2006/relationships/hyperlink" Target="https://podminky.urs.cz/item/CS_URS_2023_02/765144027" TargetMode="External"/><Relationship Id="rId5" Type="http://schemas.openxmlformats.org/officeDocument/2006/relationships/hyperlink" Target="https://podminky.urs.cz/item/CS_URS_2023_02/174151102" TargetMode="External"/><Relationship Id="rId15" Type="http://schemas.openxmlformats.org/officeDocument/2006/relationships/hyperlink" Target="https://podminky.urs.cz/item/CS_URS_2023_02/762195000" TargetMode="External"/><Relationship Id="rId23" Type="http://schemas.openxmlformats.org/officeDocument/2006/relationships/hyperlink" Target="https://podminky.urs.cz/item/CS_URS_2023_02/762822140" TargetMode="External"/><Relationship Id="rId28" Type="http://schemas.openxmlformats.org/officeDocument/2006/relationships/hyperlink" Target="https://podminky.urs.cz/item/CS_URS_2023_02/783167101" TargetMode="External"/><Relationship Id="rId10" Type="http://schemas.openxmlformats.org/officeDocument/2006/relationships/hyperlink" Target="https://podminky.urs.cz/item/CS_URS_2023_02/279113133" TargetMode="External"/><Relationship Id="rId19" Type="http://schemas.openxmlformats.org/officeDocument/2006/relationships/hyperlink" Target="https://podminky.urs.cz/item/CS_URS_2023_02/762595001" TargetMode="External"/><Relationship Id="rId31" Type="http://schemas.openxmlformats.org/officeDocument/2006/relationships/drawing" Target="../drawings/drawing2.xml"/><Relationship Id="rId4" Type="http://schemas.openxmlformats.org/officeDocument/2006/relationships/hyperlink" Target="https://podminky.urs.cz/item/CS_URS_2023_02/171201231" TargetMode="External"/><Relationship Id="rId9" Type="http://schemas.openxmlformats.org/officeDocument/2006/relationships/hyperlink" Target="https://podminky.urs.cz/item/CS_URS_2023_02/272313611" TargetMode="External"/><Relationship Id="rId14" Type="http://schemas.openxmlformats.org/officeDocument/2006/relationships/hyperlink" Target="https://podminky.urs.cz/item/CS_URS_2023_02/762332532" TargetMode="External"/><Relationship Id="rId22" Type="http://schemas.openxmlformats.org/officeDocument/2006/relationships/hyperlink" Target="https://podminky.urs.cz/item/CS_URS_2023_02/762822130" TargetMode="External"/><Relationship Id="rId27" Type="http://schemas.openxmlformats.org/officeDocument/2006/relationships/hyperlink" Target="https://podminky.urs.cz/item/CS_URS_2023_02/783164101" TargetMode="External"/><Relationship Id="rId30" Type="http://schemas.openxmlformats.org/officeDocument/2006/relationships/hyperlink" Target="https://podminky.urs.cz/item/CS_URS_2023_02/7871272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25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 x14ac:dyDescent="0.2"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 x14ac:dyDescent="0.2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 x14ac:dyDescent="0.2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37" t="s">
        <v>14</v>
      </c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2"/>
      <c r="AQ5" s="22"/>
      <c r="AR5" s="20"/>
      <c r="BE5" s="234" t="s">
        <v>15</v>
      </c>
      <c r="BS5" s="17" t="s">
        <v>6</v>
      </c>
    </row>
    <row r="6" spans="1:74" s="1" customFormat="1" ht="36.950000000000003" customHeight="1" x14ac:dyDescent="0.2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39" t="s">
        <v>17</v>
      </c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2"/>
      <c r="AQ6" s="22"/>
      <c r="AR6" s="20"/>
      <c r="BE6" s="235"/>
      <c r="BS6" s="17" t="s">
        <v>6</v>
      </c>
    </row>
    <row r="7" spans="1:74" s="1" customFormat="1" ht="12" customHeight="1" x14ac:dyDescent="0.2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35"/>
      <c r="BS7" s="17" t="s">
        <v>6</v>
      </c>
    </row>
    <row r="8" spans="1:74" s="1" customFormat="1" ht="12" customHeight="1" x14ac:dyDescent="0.2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235"/>
      <c r="BS8" s="17" t="s">
        <v>6</v>
      </c>
    </row>
    <row r="9" spans="1:74" s="1" customFormat="1" ht="14.45" customHeight="1" x14ac:dyDescent="0.2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35"/>
      <c r="BS9" s="17" t="s">
        <v>6</v>
      </c>
    </row>
    <row r="10" spans="1:74" s="1" customFormat="1" ht="12" customHeight="1" x14ac:dyDescent="0.2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235"/>
      <c r="BS10" s="17" t="s">
        <v>6</v>
      </c>
    </row>
    <row r="11" spans="1:74" s="1" customFormat="1" ht="18.399999999999999" customHeight="1" x14ac:dyDescent="0.2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235"/>
      <c r="BS11" s="17" t="s">
        <v>6</v>
      </c>
    </row>
    <row r="12" spans="1:74" s="1" customFormat="1" ht="6.95" customHeight="1" x14ac:dyDescent="0.2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35"/>
      <c r="BS12" s="17" t="s">
        <v>6</v>
      </c>
    </row>
    <row r="13" spans="1:74" s="1" customFormat="1" ht="12" customHeight="1" x14ac:dyDescent="0.2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31</v>
      </c>
      <c r="AO13" s="22"/>
      <c r="AP13" s="22"/>
      <c r="AQ13" s="22"/>
      <c r="AR13" s="20"/>
      <c r="BE13" s="235"/>
      <c r="BS13" s="17" t="s">
        <v>6</v>
      </c>
    </row>
    <row r="14" spans="1:74" ht="12.75" x14ac:dyDescent="0.2">
      <c r="B14" s="21"/>
      <c r="C14" s="22"/>
      <c r="D14" s="22"/>
      <c r="E14" s="240" t="s">
        <v>31</v>
      </c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9" t="s">
        <v>29</v>
      </c>
      <c r="AL14" s="22"/>
      <c r="AM14" s="22"/>
      <c r="AN14" s="31" t="s">
        <v>31</v>
      </c>
      <c r="AO14" s="22"/>
      <c r="AP14" s="22"/>
      <c r="AQ14" s="22"/>
      <c r="AR14" s="20"/>
      <c r="BE14" s="235"/>
      <c r="BS14" s="17" t="s">
        <v>6</v>
      </c>
    </row>
    <row r="15" spans="1:74" s="1" customFormat="1" ht="6.95" customHeight="1" x14ac:dyDescent="0.2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35"/>
      <c r="BS15" s="17" t="s">
        <v>4</v>
      </c>
    </row>
    <row r="16" spans="1:74" s="1" customFormat="1" ht="12" customHeight="1" x14ac:dyDescent="0.2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235"/>
      <c r="BS16" s="17" t="s">
        <v>4</v>
      </c>
    </row>
    <row r="17" spans="1:71" s="1" customFormat="1" ht="18.399999999999999" customHeight="1" x14ac:dyDescent="0.2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235"/>
      <c r="BS17" s="17" t="s">
        <v>35</v>
      </c>
    </row>
    <row r="18" spans="1:71" s="1" customFormat="1" ht="6.95" customHeight="1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35"/>
      <c r="BS18" s="17" t="s">
        <v>6</v>
      </c>
    </row>
    <row r="19" spans="1:71" s="1" customFormat="1" ht="12" customHeight="1" x14ac:dyDescent="0.2">
      <c r="B19" s="21"/>
      <c r="C19" s="22"/>
      <c r="D19" s="29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235"/>
      <c r="BS19" s="17" t="s">
        <v>6</v>
      </c>
    </row>
    <row r="20" spans="1:71" s="1" customFormat="1" ht="18.399999999999999" customHeight="1" x14ac:dyDescent="0.2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235"/>
      <c r="BS20" s="17" t="s">
        <v>35</v>
      </c>
    </row>
    <row r="21" spans="1:71" s="1" customFormat="1" ht="6.95" customHeight="1" x14ac:dyDescent="0.2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35"/>
    </row>
    <row r="22" spans="1:71" s="1" customFormat="1" ht="12" customHeight="1" x14ac:dyDescent="0.2">
      <c r="B22" s="21"/>
      <c r="C22" s="22"/>
      <c r="D22" s="29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35"/>
    </row>
    <row r="23" spans="1:71" s="1" customFormat="1" ht="47.25" customHeight="1" x14ac:dyDescent="0.2">
      <c r="B23" s="21"/>
      <c r="C23" s="22"/>
      <c r="D23" s="22"/>
      <c r="E23" s="242" t="s">
        <v>39</v>
      </c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2"/>
      <c r="AP23" s="22"/>
      <c r="AQ23" s="22"/>
      <c r="AR23" s="20"/>
      <c r="BE23" s="235"/>
    </row>
    <row r="24" spans="1:71" s="1" customFormat="1" ht="6.95" customHeight="1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35"/>
    </row>
    <row r="25" spans="1:71" s="1" customFormat="1" ht="6.95" customHeight="1" x14ac:dyDescent="0.2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35"/>
    </row>
    <row r="26" spans="1:71" s="2" customFormat="1" ht="25.9" customHeight="1" x14ac:dyDescent="0.2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43">
        <f>ROUND(AG54,2)</f>
        <v>0</v>
      </c>
      <c r="AL26" s="244"/>
      <c r="AM26" s="244"/>
      <c r="AN26" s="244"/>
      <c r="AO26" s="244"/>
      <c r="AP26" s="36"/>
      <c r="AQ26" s="36"/>
      <c r="AR26" s="39"/>
      <c r="BE26" s="235"/>
    </row>
    <row r="27" spans="1:71" s="2" customFormat="1" ht="6.95" customHeight="1" x14ac:dyDescent="0.2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35"/>
    </row>
    <row r="28" spans="1:71" s="2" customFormat="1" ht="12.75" x14ac:dyDescent="0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45" t="s">
        <v>41</v>
      </c>
      <c r="M28" s="245"/>
      <c r="N28" s="245"/>
      <c r="O28" s="245"/>
      <c r="P28" s="245"/>
      <c r="Q28" s="36"/>
      <c r="R28" s="36"/>
      <c r="S28" s="36"/>
      <c r="T28" s="36"/>
      <c r="U28" s="36"/>
      <c r="V28" s="36"/>
      <c r="W28" s="245" t="s">
        <v>42</v>
      </c>
      <c r="X28" s="245"/>
      <c r="Y28" s="245"/>
      <c r="Z28" s="245"/>
      <c r="AA28" s="245"/>
      <c r="AB28" s="245"/>
      <c r="AC28" s="245"/>
      <c r="AD28" s="245"/>
      <c r="AE28" s="245"/>
      <c r="AF28" s="36"/>
      <c r="AG28" s="36"/>
      <c r="AH28" s="36"/>
      <c r="AI28" s="36"/>
      <c r="AJ28" s="36"/>
      <c r="AK28" s="245" t="s">
        <v>43</v>
      </c>
      <c r="AL28" s="245"/>
      <c r="AM28" s="245"/>
      <c r="AN28" s="245"/>
      <c r="AO28" s="245"/>
      <c r="AP28" s="36"/>
      <c r="AQ28" s="36"/>
      <c r="AR28" s="39"/>
      <c r="BE28" s="235"/>
    </row>
    <row r="29" spans="1:71" s="3" customFormat="1" ht="14.45" customHeight="1" x14ac:dyDescent="0.2">
      <c r="B29" s="40"/>
      <c r="C29" s="41"/>
      <c r="D29" s="29" t="s">
        <v>44</v>
      </c>
      <c r="E29" s="41"/>
      <c r="F29" s="29" t="s">
        <v>45</v>
      </c>
      <c r="G29" s="41"/>
      <c r="H29" s="41"/>
      <c r="I29" s="41"/>
      <c r="J29" s="41"/>
      <c r="K29" s="41"/>
      <c r="L29" s="248">
        <v>0.21</v>
      </c>
      <c r="M29" s="247"/>
      <c r="N29" s="247"/>
      <c r="O29" s="247"/>
      <c r="P29" s="247"/>
      <c r="Q29" s="41"/>
      <c r="R29" s="41"/>
      <c r="S29" s="41"/>
      <c r="T29" s="41"/>
      <c r="U29" s="41"/>
      <c r="V29" s="41"/>
      <c r="W29" s="246">
        <f>ROUND(AZ54, 2)</f>
        <v>0</v>
      </c>
      <c r="X29" s="247"/>
      <c r="Y29" s="247"/>
      <c r="Z29" s="247"/>
      <c r="AA29" s="247"/>
      <c r="AB29" s="247"/>
      <c r="AC29" s="247"/>
      <c r="AD29" s="247"/>
      <c r="AE29" s="247"/>
      <c r="AF29" s="41"/>
      <c r="AG29" s="41"/>
      <c r="AH29" s="41"/>
      <c r="AI29" s="41"/>
      <c r="AJ29" s="41"/>
      <c r="AK29" s="246">
        <f>ROUND(AV54, 2)</f>
        <v>0</v>
      </c>
      <c r="AL29" s="247"/>
      <c r="AM29" s="247"/>
      <c r="AN29" s="247"/>
      <c r="AO29" s="247"/>
      <c r="AP29" s="41"/>
      <c r="AQ29" s="41"/>
      <c r="AR29" s="42"/>
      <c r="BE29" s="236"/>
    </row>
    <row r="30" spans="1:71" s="3" customFormat="1" ht="14.45" customHeight="1" x14ac:dyDescent="0.2">
      <c r="B30" s="40"/>
      <c r="C30" s="41"/>
      <c r="D30" s="41"/>
      <c r="E30" s="41"/>
      <c r="F30" s="29" t="s">
        <v>46</v>
      </c>
      <c r="G30" s="41"/>
      <c r="H30" s="41"/>
      <c r="I30" s="41"/>
      <c r="J30" s="41"/>
      <c r="K30" s="41"/>
      <c r="L30" s="248">
        <v>0.12</v>
      </c>
      <c r="M30" s="247"/>
      <c r="N30" s="247"/>
      <c r="O30" s="247"/>
      <c r="P30" s="247"/>
      <c r="Q30" s="41"/>
      <c r="R30" s="41"/>
      <c r="S30" s="41"/>
      <c r="T30" s="41"/>
      <c r="U30" s="41"/>
      <c r="V30" s="41"/>
      <c r="W30" s="246">
        <f>ROUND(BA54, 2)</f>
        <v>0</v>
      </c>
      <c r="X30" s="247"/>
      <c r="Y30" s="247"/>
      <c r="Z30" s="247"/>
      <c r="AA30" s="247"/>
      <c r="AB30" s="247"/>
      <c r="AC30" s="247"/>
      <c r="AD30" s="247"/>
      <c r="AE30" s="247"/>
      <c r="AF30" s="41"/>
      <c r="AG30" s="41"/>
      <c r="AH30" s="41"/>
      <c r="AI30" s="41"/>
      <c r="AJ30" s="41"/>
      <c r="AK30" s="246">
        <f>ROUND(AW54, 2)</f>
        <v>0</v>
      </c>
      <c r="AL30" s="247"/>
      <c r="AM30" s="247"/>
      <c r="AN30" s="247"/>
      <c r="AO30" s="247"/>
      <c r="AP30" s="41"/>
      <c r="AQ30" s="41"/>
      <c r="AR30" s="42"/>
      <c r="BE30" s="236"/>
    </row>
    <row r="31" spans="1:71" s="3" customFormat="1" ht="14.45" hidden="1" customHeight="1" x14ac:dyDescent="0.2">
      <c r="B31" s="40"/>
      <c r="C31" s="41"/>
      <c r="D31" s="41"/>
      <c r="E31" s="41"/>
      <c r="F31" s="29" t="s">
        <v>47</v>
      </c>
      <c r="G31" s="41"/>
      <c r="H31" s="41"/>
      <c r="I31" s="41"/>
      <c r="J31" s="41"/>
      <c r="K31" s="41"/>
      <c r="L31" s="248">
        <v>0.21</v>
      </c>
      <c r="M31" s="247"/>
      <c r="N31" s="247"/>
      <c r="O31" s="247"/>
      <c r="P31" s="247"/>
      <c r="Q31" s="41"/>
      <c r="R31" s="41"/>
      <c r="S31" s="41"/>
      <c r="T31" s="41"/>
      <c r="U31" s="41"/>
      <c r="V31" s="41"/>
      <c r="W31" s="246">
        <f>ROUND(BB54, 2)</f>
        <v>0</v>
      </c>
      <c r="X31" s="247"/>
      <c r="Y31" s="247"/>
      <c r="Z31" s="247"/>
      <c r="AA31" s="247"/>
      <c r="AB31" s="247"/>
      <c r="AC31" s="247"/>
      <c r="AD31" s="247"/>
      <c r="AE31" s="247"/>
      <c r="AF31" s="41"/>
      <c r="AG31" s="41"/>
      <c r="AH31" s="41"/>
      <c r="AI31" s="41"/>
      <c r="AJ31" s="41"/>
      <c r="AK31" s="246">
        <v>0</v>
      </c>
      <c r="AL31" s="247"/>
      <c r="AM31" s="247"/>
      <c r="AN31" s="247"/>
      <c r="AO31" s="247"/>
      <c r="AP31" s="41"/>
      <c r="AQ31" s="41"/>
      <c r="AR31" s="42"/>
      <c r="BE31" s="236"/>
    </row>
    <row r="32" spans="1:71" s="3" customFormat="1" ht="14.45" hidden="1" customHeight="1" x14ac:dyDescent="0.2">
      <c r="B32" s="40"/>
      <c r="C32" s="41"/>
      <c r="D32" s="41"/>
      <c r="E32" s="41"/>
      <c r="F32" s="29" t="s">
        <v>48</v>
      </c>
      <c r="G32" s="41"/>
      <c r="H32" s="41"/>
      <c r="I32" s="41"/>
      <c r="J32" s="41"/>
      <c r="K32" s="41"/>
      <c r="L32" s="248">
        <v>0.12</v>
      </c>
      <c r="M32" s="247"/>
      <c r="N32" s="247"/>
      <c r="O32" s="247"/>
      <c r="P32" s="247"/>
      <c r="Q32" s="41"/>
      <c r="R32" s="41"/>
      <c r="S32" s="41"/>
      <c r="T32" s="41"/>
      <c r="U32" s="41"/>
      <c r="V32" s="41"/>
      <c r="W32" s="246">
        <f>ROUND(BC54, 2)</f>
        <v>0</v>
      </c>
      <c r="X32" s="247"/>
      <c r="Y32" s="247"/>
      <c r="Z32" s="247"/>
      <c r="AA32" s="247"/>
      <c r="AB32" s="247"/>
      <c r="AC32" s="247"/>
      <c r="AD32" s="247"/>
      <c r="AE32" s="247"/>
      <c r="AF32" s="41"/>
      <c r="AG32" s="41"/>
      <c r="AH32" s="41"/>
      <c r="AI32" s="41"/>
      <c r="AJ32" s="41"/>
      <c r="AK32" s="246">
        <v>0</v>
      </c>
      <c r="AL32" s="247"/>
      <c r="AM32" s="247"/>
      <c r="AN32" s="247"/>
      <c r="AO32" s="247"/>
      <c r="AP32" s="41"/>
      <c r="AQ32" s="41"/>
      <c r="AR32" s="42"/>
      <c r="BE32" s="236"/>
    </row>
    <row r="33" spans="1:57" s="3" customFormat="1" ht="14.45" hidden="1" customHeight="1" x14ac:dyDescent="0.2">
      <c r="B33" s="40"/>
      <c r="C33" s="41"/>
      <c r="D33" s="41"/>
      <c r="E33" s="41"/>
      <c r="F33" s="29" t="s">
        <v>49</v>
      </c>
      <c r="G33" s="41"/>
      <c r="H33" s="41"/>
      <c r="I33" s="41"/>
      <c r="J33" s="41"/>
      <c r="K33" s="41"/>
      <c r="L33" s="248">
        <v>0</v>
      </c>
      <c r="M33" s="247"/>
      <c r="N33" s="247"/>
      <c r="O33" s="247"/>
      <c r="P33" s="247"/>
      <c r="Q33" s="41"/>
      <c r="R33" s="41"/>
      <c r="S33" s="41"/>
      <c r="T33" s="41"/>
      <c r="U33" s="41"/>
      <c r="V33" s="41"/>
      <c r="W33" s="246">
        <f>ROUND(BD54, 2)</f>
        <v>0</v>
      </c>
      <c r="X33" s="247"/>
      <c r="Y33" s="247"/>
      <c r="Z33" s="247"/>
      <c r="AA33" s="247"/>
      <c r="AB33" s="247"/>
      <c r="AC33" s="247"/>
      <c r="AD33" s="247"/>
      <c r="AE33" s="247"/>
      <c r="AF33" s="41"/>
      <c r="AG33" s="41"/>
      <c r="AH33" s="41"/>
      <c r="AI33" s="41"/>
      <c r="AJ33" s="41"/>
      <c r="AK33" s="246">
        <v>0</v>
      </c>
      <c r="AL33" s="247"/>
      <c r="AM33" s="247"/>
      <c r="AN33" s="247"/>
      <c r="AO33" s="247"/>
      <c r="AP33" s="41"/>
      <c r="AQ33" s="41"/>
      <c r="AR33" s="42"/>
    </row>
    <row r="34" spans="1:57" s="2" customFormat="1" ht="6.95" customHeight="1" x14ac:dyDescent="0.2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 x14ac:dyDescent="0.2">
      <c r="A35" s="34"/>
      <c r="B35" s="35"/>
      <c r="C35" s="43"/>
      <c r="D35" s="44" t="s">
        <v>50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51</v>
      </c>
      <c r="U35" s="45"/>
      <c r="V35" s="45"/>
      <c r="W35" s="45"/>
      <c r="X35" s="249" t="s">
        <v>52</v>
      </c>
      <c r="Y35" s="250"/>
      <c r="Z35" s="250"/>
      <c r="AA35" s="250"/>
      <c r="AB35" s="250"/>
      <c r="AC35" s="45"/>
      <c r="AD35" s="45"/>
      <c r="AE35" s="45"/>
      <c r="AF35" s="45"/>
      <c r="AG35" s="45"/>
      <c r="AH35" s="45"/>
      <c r="AI35" s="45"/>
      <c r="AJ35" s="45"/>
      <c r="AK35" s="251">
        <f>SUM(AK26:AK33)</f>
        <v>0</v>
      </c>
      <c r="AL35" s="250"/>
      <c r="AM35" s="250"/>
      <c r="AN35" s="250"/>
      <c r="AO35" s="252"/>
      <c r="AP35" s="43"/>
      <c r="AQ35" s="43"/>
      <c r="AR35" s="39"/>
      <c r="BE35" s="34"/>
    </row>
    <row r="36" spans="1:57" s="2" customFormat="1" ht="6.95" customHeight="1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 x14ac:dyDescent="0.2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 x14ac:dyDescent="0.2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 x14ac:dyDescent="0.2">
      <c r="A42" s="34"/>
      <c r="B42" s="35"/>
      <c r="C42" s="23" t="s">
        <v>53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 x14ac:dyDescent="0.2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 x14ac:dyDescent="0.2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2023/22/13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 x14ac:dyDescent="0.2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253" t="str">
        <f>K6</f>
        <v>Zahradní altán, Mateřská škola, Vysocká 232/10, Žďár nad Sázavou</v>
      </c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56"/>
      <c r="AQ45" s="56"/>
      <c r="AR45" s="57"/>
    </row>
    <row r="46" spans="1:57" s="2" customFormat="1" ht="6.95" customHeight="1" x14ac:dyDescent="0.2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 x14ac:dyDescent="0.2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Město Žďár [795232]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255" t="str">
        <f>IF(AN8= "","",AN8)</f>
        <v>22. 11. 2023</v>
      </c>
      <c r="AN47" s="255"/>
      <c r="AO47" s="36"/>
      <c r="AP47" s="36"/>
      <c r="AQ47" s="36"/>
      <c r="AR47" s="39"/>
      <c r="BE47" s="34"/>
    </row>
    <row r="48" spans="1:57" s="2" customFormat="1" ht="6.95" customHeight="1" x14ac:dyDescent="0.2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2" customHeight="1" x14ac:dyDescent="0.2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Městský úrad Žďár nad Sázavou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32</v>
      </c>
      <c r="AJ49" s="36"/>
      <c r="AK49" s="36"/>
      <c r="AL49" s="36"/>
      <c r="AM49" s="256" t="str">
        <f>IF(E17="","",E17)</f>
        <v>Grimm Architekti s.r.o.</v>
      </c>
      <c r="AN49" s="257"/>
      <c r="AO49" s="257"/>
      <c r="AP49" s="257"/>
      <c r="AQ49" s="36"/>
      <c r="AR49" s="39"/>
      <c r="AS49" s="258" t="s">
        <v>54</v>
      </c>
      <c r="AT49" s="259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2" customHeight="1" x14ac:dyDescent="0.2">
      <c r="A50" s="34"/>
      <c r="B50" s="35"/>
      <c r="C50" s="29" t="s">
        <v>30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36</v>
      </c>
      <c r="AJ50" s="36"/>
      <c r="AK50" s="36"/>
      <c r="AL50" s="36"/>
      <c r="AM50" s="256" t="str">
        <f>IF(E20="","",E20)</f>
        <v xml:space="preserve"> </v>
      </c>
      <c r="AN50" s="257"/>
      <c r="AO50" s="257"/>
      <c r="AP50" s="257"/>
      <c r="AQ50" s="36"/>
      <c r="AR50" s="39"/>
      <c r="AS50" s="260"/>
      <c r="AT50" s="261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 x14ac:dyDescent="0.2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262"/>
      <c r="AT51" s="263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 x14ac:dyDescent="0.2">
      <c r="A52" s="34"/>
      <c r="B52" s="35"/>
      <c r="C52" s="264" t="s">
        <v>55</v>
      </c>
      <c r="D52" s="265"/>
      <c r="E52" s="265"/>
      <c r="F52" s="265"/>
      <c r="G52" s="265"/>
      <c r="H52" s="66"/>
      <c r="I52" s="266" t="s">
        <v>56</v>
      </c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7" t="s">
        <v>57</v>
      </c>
      <c r="AH52" s="265"/>
      <c r="AI52" s="265"/>
      <c r="AJ52" s="265"/>
      <c r="AK52" s="265"/>
      <c r="AL52" s="265"/>
      <c r="AM52" s="265"/>
      <c r="AN52" s="266" t="s">
        <v>58</v>
      </c>
      <c r="AO52" s="265"/>
      <c r="AP52" s="265"/>
      <c r="AQ52" s="67" t="s">
        <v>59</v>
      </c>
      <c r="AR52" s="39"/>
      <c r="AS52" s="68" t="s">
        <v>60</v>
      </c>
      <c r="AT52" s="69" t="s">
        <v>61</v>
      </c>
      <c r="AU52" s="69" t="s">
        <v>62</v>
      </c>
      <c r="AV52" s="69" t="s">
        <v>63</v>
      </c>
      <c r="AW52" s="69" t="s">
        <v>64</v>
      </c>
      <c r="AX52" s="69" t="s">
        <v>65</v>
      </c>
      <c r="AY52" s="69" t="s">
        <v>66</v>
      </c>
      <c r="AZ52" s="69" t="s">
        <v>67</v>
      </c>
      <c r="BA52" s="69" t="s">
        <v>68</v>
      </c>
      <c r="BB52" s="69" t="s">
        <v>69</v>
      </c>
      <c r="BC52" s="69" t="s">
        <v>70</v>
      </c>
      <c r="BD52" s="70" t="s">
        <v>71</v>
      </c>
      <c r="BE52" s="34"/>
    </row>
    <row r="53" spans="1:90" s="2" customFormat="1" ht="10.9" customHeight="1" x14ac:dyDescent="0.2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 x14ac:dyDescent="0.2">
      <c r="B54" s="74"/>
      <c r="C54" s="75" t="s">
        <v>72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271">
        <f>ROUND(AG55,2)</f>
        <v>0</v>
      </c>
      <c r="AH54" s="271"/>
      <c r="AI54" s="271"/>
      <c r="AJ54" s="271"/>
      <c r="AK54" s="271"/>
      <c r="AL54" s="271"/>
      <c r="AM54" s="271"/>
      <c r="AN54" s="272">
        <f>SUM(AG54,AT54)</f>
        <v>0</v>
      </c>
      <c r="AO54" s="272"/>
      <c r="AP54" s="272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73</v>
      </c>
      <c r="BT54" s="84" t="s">
        <v>74</v>
      </c>
      <c r="BV54" s="84" t="s">
        <v>75</v>
      </c>
      <c r="BW54" s="84" t="s">
        <v>5</v>
      </c>
      <c r="BX54" s="84" t="s">
        <v>76</v>
      </c>
      <c r="CL54" s="84" t="s">
        <v>19</v>
      </c>
    </row>
    <row r="55" spans="1:90" s="7" customFormat="1" ht="24.75" customHeight="1" x14ac:dyDescent="0.2">
      <c r="A55" s="85" t="s">
        <v>77</v>
      </c>
      <c r="B55" s="86"/>
      <c r="C55" s="87"/>
      <c r="D55" s="270" t="s">
        <v>14</v>
      </c>
      <c r="E55" s="270"/>
      <c r="F55" s="270"/>
      <c r="G55" s="270"/>
      <c r="H55" s="270"/>
      <c r="I55" s="88"/>
      <c r="J55" s="270" t="s">
        <v>17</v>
      </c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68">
        <f>'2023-22-13 - Zahradní alt...'!J28</f>
        <v>0</v>
      </c>
      <c r="AH55" s="269"/>
      <c r="AI55" s="269"/>
      <c r="AJ55" s="269"/>
      <c r="AK55" s="269"/>
      <c r="AL55" s="269"/>
      <c r="AM55" s="269"/>
      <c r="AN55" s="268">
        <f>SUM(AG55,AT55)</f>
        <v>0</v>
      </c>
      <c r="AO55" s="269"/>
      <c r="AP55" s="269"/>
      <c r="AQ55" s="89" t="s">
        <v>78</v>
      </c>
      <c r="AR55" s="90"/>
      <c r="AS55" s="91">
        <v>0</v>
      </c>
      <c r="AT55" s="92">
        <f>ROUND(SUM(AV55:AW55),2)</f>
        <v>0</v>
      </c>
      <c r="AU55" s="93">
        <f>'2023-22-13 - Zahradní alt...'!P84</f>
        <v>0</v>
      </c>
      <c r="AV55" s="92">
        <f>'2023-22-13 - Zahradní alt...'!J31</f>
        <v>0</v>
      </c>
      <c r="AW55" s="92">
        <f>'2023-22-13 - Zahradní alt...'!J32</f>
        <v>0</v>
      </c>
      <c r="AX55" s="92">
        <f>'2023-22-13 - Zahradní alt...'!J33</f>
        <v>0</v>
      </c>
      <c r="AY55" s="92">
        <f>'2023-22-13 - Zahradní alt...'!J34</f>
        <v>0</v>
      </c>
      <c r="AZ55" s="92">
        <f>'2023-22-13 - Zahradní alt...'!F31</f>
        <v>0</v>
      </c>
      <c r="BA55" s="92">
        <f>'2023-22-13 - Zahradní alt...'!F32</f>
        <v>0</v>
      </c>
      <c r="BB55" s="92">
        <f>'2023-22-13 - Zahradní alt...'!F33</f>
        <v>0</v>
      </c>
      <c r="BC55" s="92">
        <f>'2023-22-13 - Zahradní alt...'!F34</f>
        <v>0</v>
      </c>
      <c r="BD55" s="94">
        <f>'2023-22-13 - Zahradní alt...'!F35</f>
        <v>0</v>
      </c>
      <c r="BT55" s="95" t="s">
        <v>79</v>
      </c>
      <c r="BU55" s="95" t="s">
        <v>80</v>
      </c>
      <c r="BV55" s="95" t="s">
        <v>75</v>
      </c>
      <c r="BW55" s="95" t="s">
        <v>5</v>
      </c>
      <c r="BX55" s="95" t="s">
        <v>76</v>
      </c>
      <c r="CL55" s="95" t="s">
        <v>19</v>
      </c>
    </row>
    <row r="56" spans="1:90" s="2" customFormat="1" ht="30" customHeight="1" x14ac:dyDescent="0.2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 x14ac:dyDescent="0.2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8FOfUaDQOgzCGqA/wcK4WSuPjWLiSQshARxUQow52MBp+NUzJRiI0g2RZ8rVLS91ZrV6xQXJX8TNPk718FiM1Q==" saltValue="rDi6DVKkV1KW8uinKUyVyMQQ8oH3Z0Cgu7PwDzv61FBh+a5mGJgpQ4JGgqLjGh9Ivfys2CZZQrrk2nDhsbOVZ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3-22-13 - Zahradní alt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27"/>
  <sheetViews>
    <sheetView showGridLines="0" tabSelected="1" topLeftCell="A120" workbookViewId="0">
      <selection activeCell="F104" sqref="F104"/>
    </sheetView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7" t="s">
        <v>5</v>
      </c>
    </row>
    <row r="3" spans="1:46" s="1" customFormat="1" ht="6.95" hidden="1" customHeight="1" x14ac:dyDescent="0.2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81</v>
      </c>
    </row>
    <row r="4" spans="1:46" s="1" customFormat="1" ht="24.95" hidden="1" customHeight="1" x14ac:dyDescent="0.2">
      <c r="B4" s="20"/>
      <c r="D4" s="98" t="s">
        <v>82</v>
      </c>
      <c r="L4" s="20"/>
      <c r="M4" s="99" t="s">
        <v>10</v>
      </c>
      <c r="AT4" s="17" t="s">
        <v>4</v>
      </c>
    </row>
    <row r="5" spans="1:46" s="1" customFormat="1" ht="6.95" hidden="1" customHeight="1" x14ac:dyDescent="0.2">
      <c r="B5" s="20"/>
      <c r="L5" s="20"/>
    </row>
    <row r="6" spans="1:46" s="2" customFormat="1" ht="12" hidden="1" customHeight="1" x14ac:dyDescent="0.2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30" hidden="1" customHeight="1" x14ac:dyDescent="0.2">
      <c r="A7" s="34"/>
      <c r="B7" s="39"/>
      <c r="C7" s="34"/>
      <c r="D7" s="34"/>
      <c r="E7" s="274" t="s">
        <v>17</v>
      </c>
      <c r="F7" s="275"/>
      <c r="G7" s="275"/>
      <c r="H7" s="275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 hidden="1" x14ac:dyDescent="0.2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hidden="1" customHeight="1" x14ac:dyDescent="0.2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hidden="1" customHeight="1" x14ac:dyDescent="0.2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22. 11. 2023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hidden="1" customHeight="1" x14ac:dyDescent="0.2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 x14ac:dyDescent="0.2">
      <c r="A12" s="34"/>
      <c r="B12" s="39"/>
      <c r="C12" s="34"/>
      <c r="D12" s="100" t="s">
        <v>25</v>
      </c>
      <c r="E12" s="34"/>
      <c r="F12" s="34"/>
      <c r="G12" s="34"/>
      <c r="H12" s="34"/>
      <c r="I12" s="100" t="s">
        <v>26</v>
      </c>
      <c r="J12" s="102" t="s">
        <v>27</v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hidden="1" customHeight="1" x14ac:dyDescent="0.2">
      <c r="A13" s="34"/>
      <c r="B13" s="39"/>
      <c r="C13" s="34"/>
      <c r="D13" s="34"/>
      <c r="E13" s="102" t="s">
        <v>28</v>
      </c>
      <c r="F13" s="34"/>
      <c r="G13" s="34"/>
      <c r="H13" s="34"/>
      <c r="I13" s="100" t="s">
        <v>29</v>
      </c>
      <c r="J13" s="102" t="s">
        <v>19</v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hidden="1" customHeight="1" x14ac:dyDescent="0.2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hidden="1" customHeight="1" x14ac:dyDescent="0.2">
      <c r="A15" s="34"/>
      <c r="B15" s="39"/>
      <c r="C15" s="34"/>
      <c r="D15" s="100" t="s">
        <v>30</v>
      </c>
      <c r="E15" s="34"/>
      <c r="F15" s="34"/>
      <c r="G15" s="34"/>
      <c r="H15" s="34"/>
      <c r="I15" s="100" t="s">
        <v>26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hidden="1" customHeight="1" x14ac:dyDescent="0.2">
      <c r="A16" s="34"/>
      <c r="B16" s="39"/>
      <c r="C16" s="34"/>
      <c r="D16" s="34"/>
      <c r="E16" s="276" t="str">
        <f>'Rekapitulace stavby'!E14</f>
        <v>Vyplň údaj</v>
      </c>
      <c r="F16" s="277"/>
      <c r="G16" s="277"/>
      <c r="H16" s="277"/>
      <c r="I16" s="100" t="s">
        <v>29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hidden="1" customHeight="1" x14ac:dyDescent="0.2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hidden="1" customHeight="1" x14ac:dyDescent="0.2">
      <c r="A18" s="34"/>
      <c r="B18" s="39"/>
      <c r="C18" s="34"/>
      <c r="D18" s="100" t="s">
        <v>32</v>
      </c>
      <c r="E18" s="34"/>
      <c r="F18" s="34"/>
      <c r="G18" s="34"/>
      <c r="H18" s="34"/>
      <c r="I18" s="100" t="s">
        <v>26</v>
      </c>
      <c r="J18" s="102" t="s">
        <v>33</v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hidden="1" customHeight="1" x14ac:dyDescent="0.2">
      <c r="A19" s="34"/>
      <c r="B19" s="39"/>
      <c r="C19" s="34"/>
      <c r="D19" s="34"/>
      <c r="E19" s="102" t="s">
        <v>34</v>
      </c>
      <c r="F19" s="34"/>
      <c r="G19" s="34"/>
      <c r="H19" s="34"/>
      <c r="I19" s="100" t="s">
        <v>29</v>
      </c>
      <c r="J19" s="102" t="s">
        <v>19</v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hidden="1" customHeight="1" x14ac:dyDescent="0.2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hidden="1" customHeight="1" x14ac:dyDescent="0.2">
      <c r="A21" s="34"/>
      <c r="B21" s="39"/>
      <c r="C21" s="34"/>
      <c r="D21" s="100" t="s">
        <v>36</v>
      </c>
      <c r="E21" s="34"/>
      <c r="F21" s="34"/>
      <c r="G21" s="34"/>
      <c r="H21" s="34"/>
      <c r="I21" s="100" t="s">
        <v>26</v>
      </c>
      <c r="J21" s="102" t="str">
        <f>IF('Rekapitulace stavby'!AN19="","",'Rekapitulace stavby'!AN19)</f>
        <v/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hidden="1" customHeight="1" x14ac:dyDescent="0.2">
      <c r="A22" s="34"/>
      <c r="B22" s="39"/>
      <c r="C22" s="34"/>
      <c r="D22" s="34"/>
      <c r="E22" s="102" t="str">
        <f>IF('Rekapitulace stavby'!E20="","",'Rekapitulace stavby'!E20)</f>
        <v xml:space="preserve"> </v>
      </c>
      <c r="F22" s="34"/>
      <c r="G22" s="34"/>
      <c r="H22" s="34"/>
      <c r="I22" s="100" t="s">
        <v>29</v>
      </c>
      <c r="J22" s="102" t="str">
        <f>IF('Rekapitulace stavby'!AN20="","",'Rekapitulace stavby'!AN20)</f>
        <v/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hidden="1" customHeight="1" x14ac:dyDescent="0.2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hidden="1" customHeight="1" x14ac:dyDescent="0.2">
      <c r="A24" s="34"/>
      <c r="B24" s="39"/>
      <c r="C24" s="34"/>
      <c r="D24" s="100" t="s">
        <v>38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71.25" hidden="1" customHeight="1" x14ac:dyDescent="0.2">
      <c r="A25" s="104"/>
      <c r="B25" s="105"/>
      <c r="C25" s="104"/>
      <c r="D25" s="104"/>
      <c r="E25" s="278" t="s">
        <v>39</v>
      </c>
      <c r="F25" s="278"/>
      <c r="G25" s="278"/>
      <c r="H25" s="278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hidden="1" customHeight="1" x14ac:dyDescent="0.2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hidden="1" customHeight="1" x14ac:dyDescent="0.2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hidden="1" customHeight="1" x14ac:dyDescent="0.2">
      <c r="A28" s="34"/>
      <c r="B28" s="39"/>
      <c r="C28" s="34"/>
      <c r="D28" s="108" t="s">
        <v>40</v>
      </c>
      <c r="E28" s="34"/>
      <c r="F28" s="34"/>
      <c r="G28" s="34"/>
      <c r="H28" s="34"/>
      <c r="I28" s="34"/>
      <c r="J28" s="109">
        <f>ROUND(J84,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 x14ac:dyDescent="0.2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hidden="1" customHeight="1" x14ac:dyDescent="0.2">
      <c r="A30" s="34"/>
      <c r="B30" s="39"/>
      <c r="C30" s="34"/>
      <c r="D30" s="34"/>
      <c r="E30" s="34"/>
      <c r="F30" s="110" t="s">
        <v>42</v>
      </c>
      <c r="G30" s="34"/>
      <c r="H30" s="34"/>
      <c r="I30" s="110" t="s">
        <v>41</v>
      </c>
      <c r="J30" s="110" t="s">
        <v>43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hidden="1" customHeight="1" x14ac:dyDescent="0.2">
      <c r="A31" s="34"/>
      <c r="B31" s="39"/>
      <c r="C31" s="34"/>
      <c r="D31" s="111" t="s">
        <v>44</v>
      </c>
      <c r="E31" s="100" t="s">
        <v>45</v>
      </c>
      <c r="F31" s="112">
        <f>ROUND((SUM(BE84:BE326)),  2)</f>
        <v>0</v>
      </c>
      <c r="G31" s="34"/>
      <c r="H31" s="34"/>
      <c r="I31" s="113">
        <v>0.21</v>
      </c>
      <c r="J31" s="112">
        <f>ROUND(((SUM(BE84:BE326))*I31),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 x14ac:dyDescent="0.2">
      <c r="A32" s="34"/>
      <c r="B32" s="39"/>
      <c r="C32" s="34"/>
      <c r="D32" s="34"/>
      <c r="E32" s="100" t="s">
        <v>46</v>
      </c>
      <c r="F32" s="112">
        <f>ROUND((SUM(BF84:BF326)),  2)</f>
        <v>0</v>
      </c>
      <c r="G32" s="34"/>
      <c r="H32" s="34"/>
      <c r="I32" s="113">
        <v>0.12</v>
      </c>
      <c r="J32" s="112">
        <f>ROUND(((SUM(BF84:BF326))*I32),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 x14ac:dyDescent="0.2">
      <c r="A33" s="34"/>
      <c r="B33" s="39"/>
      <c r="C33" s="34"/>
      <c r="D33" s="34"/>
      <c r="E33" s="100" t="s">
        <v>47</v>
      </c>
      <c r="F33" s="112">
        <f>ROUND((SUM(BG84:BG326)),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 x14ac:dyDescent="0.2">
      <c r="A34" s="34"/>
      <c r="B34" s="39"/>
      <c r="C34" s="34"/>
      <c r="D34" s="34"/>
      <c r="E34" s="100" t="s">
        <v>48</v>
      </c>
      <c r="F34" s="112">
        <f>ROUND((SUM(BH84:BH326)),  2)</f>
        <v>0</v>
      </c>
      <c r="G34" s="34"/>
      <c r="H34" s="34"/>
      <c r="I34" s="113">
        <v>0.12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00" t="s">
        <v>49</v>
      </c>
      <c r="F35" s="112">
        <f>ROUND((SUM(BI84:BI326)),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hidden="1" customHeight="1" x14ac:dyDescent="0.2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hidden="1" customHeight="1" x14ac:dyDescent="0.2">
      <c r="A37" s="34"/>
      <c r="B37" s="39"/>
      <c r="C37" s="114"/>
      <c r="D37" s="115" t="s">
        <v>50</v>
      </c>
      <c r="E37" s="116"/>
      <c r="F37" s="116"/>
      <c r="G37" s="117" t="s">
        <v>51</v>
      </c>
      <c r="H37" s="118" t="s">
        <v>52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ht="11.25" hidden="1" x14ac:dyDescent="0.2"/>
    <row r="40" spans="1:31" ht="11.25" hidden="1" x14ac:dyDescent="0.2"/>
    <row r="41" spans="1:31" ht="11.25" hidden="1" x14ac:dyDescent="0.2"/>
    <row r="42" spans="1:31" s="2" customFormat="1" ht="6.95" hidden="1" customHeight="1" x14ac:dyDescent="0.2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hidden="1" customHeight="1" x14ac:dyDescent="0.2">
      <c r="A43" s="34"/>
      <c r="B43" s="35"/>
      <c r="C43" s="23" t="s">
        <v>83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hidden="1" customHeight="1" x14ac:dyDescent="0.2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hidden="1" customHeight="1" x14ac:dyDescent="0.2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30" hidden="1" customHeight="1" x14ac:dyDescent="0.2">
      <c r="A46" s="34"/>
      <c r="B46" s="35"/>
      <c r="C46" s="36"/>
      <c r="D46" s="36"/>
      <c r="E46" s="253" t="str">
        <f>E7</f>
        <v>Zahradní altán, Mateřská škola, Vysocká 232/10, Žďár nad Sázavou</v>
      </c>
      <c r="F46" s="279"/>
      <c r="G46" s="279"/>
      <c r="H46" s="279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hidden="1" customHeight="1" x14ac:dyDescent="0.2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hidden="1" customHeight="1" x14ac:dyDescent="0.2">
      <c r="A48" s="34"/>
      <c r="B48" s="35"/>
      <c r="C48" s="29" t="s">
        <v>21</v>
      </c>
      <c r="D48" s="36"/>
      <c r="E48" s="36"/>
      <c r="F48" s="27" t="str">
        <f>F10</f>
        <v>Město Žďár [795232]</v>
      </c>
      <c r="G48" s="36"/>
      <c r="H48" s="36"/>
      <c r="I48" s="29" t="s">
        <v>23</v>
      </c>
      <c r="J48" s="59" t="str">
        <f>IF(J10="","",J10)</f>
        <v>22. 11. 2023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hidden="1" customHeight="1" x14ac:dyDescent="0.2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5.7" hidden="1" customHeight="1" x14ac:dyDescent="0.2">
      <c r="A50" s="34"/>
      <c r="B50" s="35"/>
      <c r="C50" s="29" t="s">
        <v>25</v>
      </c>
      <c r="D50" s="36"/>
      <c r="E50" s="36"/>
      <c r="F50" s="27" t="str">
        <f>E13</f>
        <v>Městský úrad Žďár nad Sázavou</v>
      </c>
      <c r="G50" s="36"/>
      <c r="H50" s="36"/>
      <c r="I50" s="29" t="s">
        <v>32</v>
      </c>
      <c r="J50" s="32" t="str">
        <f>E19</f>
        <v>Grimm Architekti s.r.o.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2" hidden="1" customHeight="1" x14ac:dyDescent="0.2">
      <c r="A51" s="34"/>
      <c r="B51" s="35"/>
      <c r="C51" s="29" t="s">
        <v>30</v>
      </c>
      <c r="D51" s="36"/>
      <c r="E51" s="36"/>
      <c r="F51" s="27" t="str">
        <f>IF(E16="","",E16)</f>
        <v>Vyplň údaj</v>
      </c>
      <c r="G51" s="36"/>
      <c r="H51" s="36"/>
      <c r="I51" s="29" t="s">
        <v>36</v>
      </c>
      <c r="J51" s="32" t="str">
        <f>E22</f>
        <v xml:space="preserve"> 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hidden="1" customHeight="1" x14ac:dyDescent="0.2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hidden="1" customHeight="1" x14ac:dyDescent="0.2">
      <c r="A53" s="34"/>
      <c r="B53" s="35"/>
      <c r="C53" s="125" t="s">
        <v>84</v>
      </c>
      <c r="D53" s="126"/>
      <c r="E53" s="126"/>
      <c r="F53" s="126"/>
      <c r="G53" s="126"/>
      <c r="H53" s="126"/>
      <c r="I53" s="126"/>
      <c r="J53" s="127" t="s">
        <v>85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hidden="1" customHeight="1" x14ac:dyDescent="0.2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hidden="1" customHeight="1" x14ac:dyDescent="0.2">
      <c r="A55" s="34"/>
      <c r="B55" s="35"/>
      <c r="C55" s="128" t="s">
        <v>72</v>
      </c>
      <c r="D55" s="36"/>
      <c r="E55" s="36"/>
      <c r="F55" s="36"/>
      <c r="G55" s="36"/>
      <c r="H55" s="36"/>
      <c r="I55" s="36"/>
      <c r="J55" s="77">
        <f>J84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86</v>
      </c>
    </row>
    <row r="56" spans="1:47" s="9" customFormat="1" ht="24.95" hidden="1" customHeight="1" x14ac:dyDescent="0.2">
      <c r="B56" s="129"/>
      <c r="C56" s="130"/>
      <c r="D56" s="131" t="s">
        <v>87</v>
      </c>
      <c r="E56" s="132"/>
      <c r="F56" s="132"/>
      <c r="G56" s="132"/>
      <c r="H56" s="132"/>
      <c r="I56" s="132"/>
      <c r="J56" s="133">
        <f>J85</f>
        <v>0</v>
      </c>
      <c r="K56" s="130"/>
      <c r="L56" s="134"/>
    </row>
    <row r="57" spans="1:47" s="10" customFormat="1" ht="19.899999999999999" hidden="1" customHeight="1" x14ac:dyDescent="0.2">
      <c r="B57" s="135"/>
      <c r="C57" s="136"/>
      <c r="D57" s="137" t="s">
        <v>88</v>
      </c>
      <c r="E57" s="138"/>
      <c r="F57" s="138"/>
      <c r="G57" s="138"/>
      <c r="H57" s="138"/>
      <c r="I57" s="138"/>
      <c r="J57" s="139">
        <f>J86</f>
        <v>0</v>
      </c>
      <c r="K57" s="136"/>
      <c r="L57" s="140"/>
    </row>
    <row r="58" spans="1:47" s="10" customFormat="1" ht="19.899999999999999" hidden="1" customHeight="1" x14ac:dyDescent="0.2">
      <c r="B58" s="135"/>
      <c r="C58" s="136"/>
      <c r="D58" s="137" t="s">
        <v>89</v>
      </c>
      <c r="E58" s="138"/>
      <c r="F58" s="138"/>
      <c r="G58" s="138"/>
      <c r="H58" s="138"/>
      <c r="I58" s="138"/>
      <c r="J58" s="139">
        <f>J118</f>
        <v>0</v>
      </c>
      <c r="K58" s="136"/>
      <c r="L58" s="140"/>
    </row>
    <row r="59" spans="1:47" s="10" customFormat="1" ht="19.899999999999999" hidden="1" customHeight="1" x14ac:dyDescent="0.2">
      <c r="B59" s="135"/>
      <c r="C59" s="136"/>
      <c r="D59" s="137" t="s">
        <v>90</v>
      </c>
      <c r="E59" s="138"/>
      <c r="F59" s="138"/>
      <c r="G59" s="138"/>
      <c r="H59" s="138"/>
      <c r="I59" s="138"/>
      <c r="J59" s="139">
        <f>J145</f>
        <v>0</v>
      </c>
      <c r="K59" s="136"/>
      <c r="L59" s="140"/>
    </row>
    <row r="60" spans="1:47" s="9" customFormat="1" ht="24.95" hidden="1" customHeight="1" x14ac:dyDescent="0.2">
      <c r="B60" s="129"/>
      <c r="C60" s="130"/>
      <c r="D60" s="131" t="s">
        <v>91</v>
      </c>
      <c r="E60" s="132"/>
      <c r="F60" s="132"/>
      <c r="G60" s="132"/>
      <c r="H60" s="132"/>
      <c r="I60" s="132"/>
      <c r="J60" s="133">
        <f>J156</f>
        <v>0</v>
      </c>
      <c r="K60" s="130"/>
      <c r="L60" s="134"/>
    </row>
    <row r="61" spans="1:47" s="10" customFormat="1" ht="19.899999999999999" hidden="1" customHeight="1" x14ac:dyDescent="0.2">
      <c r="B61" s="135"/>
      <c r="C61" s="136"/>
      <c r="D61" s="137" t="s">
        <v>92</v>
      </c>
      <c r="E61" s="138"/>
      <c r="F61" s="138"/>
      <c r="G61" s="138"/>
      <c r="H61" s="138"/>
      <c r="I61" s="138"/>
      <c r="J61" s="139">
        <f>J157</f>
        <v>0</v>
      </c>
      <c r="K61" s="136"/>
      <c r="L61" s="140"/>
    </row>
    <row r="62" spans="1:47" s="10" customFormat="1" ht="19.899999999999999" hidden="1" customHeight="1" x14ac:dyDescent="0.2">
      <c r="B62" s="135"/>
      <c r="C62" s="136"/>
      <c r="D62" s="137" t="s">
        <v>93</v>
      </c>
      <c r="E62" s="138"/>
      <c r="F62" s="138"/>
      <c r="G62" s="138"/>
      <c r="H62" s="138"/>
      <c r="I62" s="138"/>
      <c r="J62" s="139">
        <f>J259</f>
        <v>0</v>
      </c>
      <c r="K62" s="136"/>
      <c r="L62" s="140"/>
    </row>
    <row r="63" spans="1:47" s="10" customFormat="1" ht="19.899999999999999" hidden="1" customHeight="1" x14ac:dyDescent="0.2">
      <c r="B63" s="135"/>
      <c r="C63" s="136"/>
      <c r="D63" s="137" t="s">
        <v>94</v>
      </c>
      <c r="E63" s="138"/>
      <c r="F63" s="138"/>
      <c r="G63" s="138"/>
      <c r="H63" s="138"/>
      <c r="I63" s="138"/>
      <c r="J63" s="139">
        <f>J269</f>
        <v>0</v>
      </c>
      <c r="K63" s="136"/>
      <c r="L63" s="140"/>
    </row>
    <row r="64" spans="1:47" s="10" customFormat="1" ht="19.899999999999999" hidden="1" customHeight="1" x14ac:dyDescent="0.2">
      <c r="B64" s="135"/>
      <c r="C64" s="136"/>
      <c r="D64" s="137" t="s">
        <v>95</v>
      </c>
      <c r="E64" s="138"/>
      <c r="F64" s="138"/>
      <c r="G64" s="138"/>
      <c r="H64" s="138"/>
      <c r="I64" s="138"/>
      <c r="J64" s="139">
        <f>J291</f>
        <v>0</v>
      </c>
      <c r="K64" s="136"/>
      <c r="L64" s="140"/>
    </row>
    <row r="65" spans="1:31" s="10" customFormat="1" ht="19.899999999999999" hidden="1" customHeight="1" x14ac:dyDescent="0.2">
      <c r="B65" s="135"/>
      <c r="C65" s="136"/>
      <c r="D65" s="137" t="s">
        <v>96</v>
      </c>
      <c r="E65" s="138"/>
      <c r="F65" s="138"/>
      <c r="G65" s="138"/>
      <c r="H65" s="138"/>
      <c r="I65" s="138"/>
      <c r="J65" s="139">
        <f>J310</f>
        <v>0</v>
      </c>
      <c r="K65" s="136"/>
      <c r="L65" s="140"/>
    </row>
    <row r="66" spans="1:31" s="10" customFormat="1" ht="19.899999999999999" hidden="1" customHeight="1" x14ac:dyDescent="0.2">
      <c r="B66" s="135"/>
      <c r="C66" s="136"/>
      <c r="D66" s="137" t="s">
        <v>97</v>
      </c>
      <c r="E66" s="138"/>
      <c r="F66" s="138"/>
      <c r="G66" s="138"/>
      <c r="H66" s="138"/>
      <c r="I66" s="138"/>
      <c r="J66" s="139">
        <f>J317</f>
        <v>0</v>
      </c>
      <c r="K66" s="136"/>
      <c r="L66" s="140"/>
    </row>
    <row r="67" spans="1:31" s="2" customFormat="1" ht="21.75" hidden="1" customHeight="1" x14ac:dyDescent="0.2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0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hidden="1" customHeight="1" x14ac:dyDescent="0.2">
      <c r="A68" s="34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10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ht="11.25" hidden="1" x14ac:dyDescent="0.2"/>
    <row r="70" spans="1:31" ht="11.25" hidden="1" x14ac:dyDescent="0.2"/>
    <row r="71" spans="1:31" ht="11.25" hidden="1" x14ac:dyDescent="0.2"/>
    <row r="72" spans="1:31" s="2" customFormat="1" ht="6.95" customHeight="1" x14ac:dyDescent="0.2">
      <c r="A72" s="34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 x14ac:dyDescent="0.2">
      <c r="A73" s="34"/>
      <c r="B73" s="35"/>
      <c r="C73" s="23" t="s">
        <v>98</v>
      </c>
      <c r="D73" s="36"/>
      <c r="E73" s="36"/>
      <c r="F73" s="36"/>
      <c r="G73" s="36"/>
      <c r="H73" s="36"/>
      <c r="I73" s="36"/>
      <c r="J73" s="36"/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 x14ac:dyDescent="0.2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 x14ac:dyDescent="0.2">
      <c r="A75" s="34"/>
      <c r="B75" s="35"/>
      <c r="C75" s="29" t="s">
        <v>16</v>
      </c>
      <c r="D75" s="36"/>
      <c r="E75" s="36"/>
      <c r="F75" s="36"/>
      <c r="G75" s="36"/>
      <c r="H75" s="36"/>
      <c r="I75" s="36"/>
      <c r="J75" s="36"/>
      <c r="K75" s="36"/>
      <c r="L75" s="10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30" customHeight="1" x14ac:dyDescent="0.2">
      <c r="A76" s="34"/>
      <c r="B76" s="35"/>
      <c r="C76" s="36"/>
      <c r="D76" s="36"/>
      <c r="E76" s="253" t="str">
        <f>E7</f>
        <v>Zahradní altán, Mateřská škola, Vysocká 232/10, Žďár nad Sázavou</v>
      </c>
      <c r="F76" s="279"/>
      <c r="G76" s="279"/>
      <c r="H76" s="279"/>
      <c r="I76" s="36"/>
      <c r="J76" s="36"/>
      <c r="K76" s="36"/>
      <c r="L76" s="10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 x14ac:dyDescent="0.2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 x14ac:dyDescent="0.2">
      <c r="A78" s="34"/>
      <c r="B78" s="35"/>
      <c r="C78" s="29" t="s">
        <v>21</v>
      </c>
      <c r="D78" s="36"/>
      <c r="E78" s="36"/>
      <c r="F78" s="27" t="str">
        <f>F10</f>
        <v>Město Žďár [795232]</v>
      </c>
      <c r="G78" s="36"/>
      <c r="H78" s="36"/>
      <c r="I78" s="29" t="s">
        <v>23</v>
      </c>
      <c r="J78" s="59" t="str">
        <f>IF(J10="","",J10)</f>
        <v>22. 11. 2023</v>
      </c>
      <c r="K78" s="36"/>
      <c r="L78" s="10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 x14ac:dyDescent="0.2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5.7" customHeight="1" x14ac:dyDescent="0.2">
      <c r="A80" s="34"/>
      <c r="B80" s="35"/>
      <c r="C80" s="29" t="s">
        <v>25</v>
      </c>
      <c r="D80" s="36"/>
      <c r="E80" s="36"/>
      <c r="F80" s="27" t="str">
        <f>E13</f>
        <v>Městský úrad Žďár nad Sázavou</v>
      </c>
      <c r="G80" s="36"/>
      <c r="H80" s="36"/>
      <c r="I80" s="29" t="s">
        <v>32</v>
      </c>
      <c r="J80" s="32" t="str">
        <f>E19</f>
        <v>Grimm Architekti s.r.o.</v>
      </c>
      <c r="K80" s="36"/>
      <c r="L80" s="10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 x14ac:dyDescent="0.2">
      <c r="A81" s="34"/>
      <c r="B81" s="35"/>
      <c r="C81" s="29" t="s">
        <v>30</v>
      </c>
      <c r="D81" s="36"/>
      <c r="E81" s="36"/>
      <c r="F81" s="27" t="str">
        <f>IF(E16="","",E16)</f>
        <v>Vyplň údaj</v>
      </c>
      <c r="G81" s="36"/>
      <c r="H81" s="36"/>
      <c r="I81" s="29" t="s">
        <v>36</v>
      </c>
      <c r="J81" s="32" t="str">
        <f>E22</f>
        <v xml:space="preserve"> </v>
      </c>
      <c r="K81" s="36"/>
      <c r="L81" s="10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 x14ac:dyDescent="0.2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0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 x14ac:dyDescent="0.2">
      <c r="A83" s="141"/>
      <c r="B83" s="142"/>
      <c r="C83" s="143" t="s">
        <v>99</v>
      </c>
      <c r="D83" s="144" t="s">
        <v>59</v>
      </c>
      <c r="E83" s="144" t="s">
        <v>55</v>
      </c>
      <c r="F83" s="144" t="s">
        <v>56</v>
      </c>
      <c r="G83" s="144" t="s">
        <v>100</v>
      </c>
      <c r="H83" s="144" t="s">
        <v>101</v>
      </c>
      <c r="I83" s="144" t="s">
        <v>102</v>
      </c>
      <c r="J83" s="144" t="s">
        <v>85</v>
      </c>
      <c r="K83" s="145" t="s">
        <v>103</v>
      </c>
      <c r="L83" s="146"/>
      <c r="M83" s="68" t="s">
        <v>19</v>
      </c>
      <c r="N83" s="69" t="s">
        <v>44</v>
      </c>
      <c r="O83" s="69" t="s">
        <v>104</v>
      </c>
      <c r="P83" s="69" t="s">
        <v>105</v>
      </c>
      <c r="Q83" s="69" t="s">
        <v>106</v>
      </c>
      <c r="R83" s="69" t="s">
        <v>107</v>
      </c>
      <c r="S83" s="69" t="s">
        <v>108</v>
      </c>
      <c r="T83" s="70" t="s">
        <v>109</v>
      </c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</row>
    <row r="84" spans="1:65" s="2" customFormat="1" ht="22.9" customHeight="1" x14ac:dyDescent="0.25">
      <c r="A84" s="34"/>
      <c r="B84" s="35"/>
      <c r="C84" s="75" t="s">
        <v>110</v>
      </c>
      <c r="D84" s="36"/>
      <c r="E84" s="36"/>
      <c r="F84" s="36"/>
      <c r="G84" s="36"/>
      <c r="H84" s="36"/>
      <c r="I84" s="36"/>
      <c r="J84" s="147">
        <f>BK84</f>
        <v>0</v>
      </c>
      <c r="K84" s="36"/>
      <c r="L84" s="39"/>
      <c r="M84" s="71"/>
      <c r="N84" s="148"/>
      <c r="O84" s="72"/>
      <c r="P84" s="149">
        <f>P85+P156</f>
        <v>0</v>
      </c>
      <c r="Q84" s="72"/>
      <c r="R84" s="149">
        <f>R85+R156</f>
        <v>56.94646521</v>
      </c>
      <c r="S84" s="72"/>
      <c r="T84" s="150">
        <f>T85+T156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73</v>
      </c>
      <c r="AU84" s="17" t="s">
        <v>86</v>
      </c>
      <c r="BK84" s="151">
        <f>BK85+BK156</f>
        <v>0</v>
      </c>
    </row>
    <row r="85" spans="1:65" s="12" customFormat="1" ht="25.9" customHeight="1" x14ac:dyDescent="0.2">
      <c r="B85" s="152"/>
      <c r="C85" s="153"/>
      <c r="D85" s="154" t="s">
        <v>73</v>
      </c>
      <c r="E85" s="155" t="s">
        <v>111</v>
      </c>
      <c r="F85" s="155" t="s">
        <v>112</v>
      </c>
      <c r="G85" s="153"/>
      <c r="H85" s="153"/>
      <c r="I85" s="156"/>
      <c r="J85" s="157">
        <f>BK85</f>
        <v>0</v>
      </c>
      <c r="K85" s="153"/>
      <c r="L85" s="158"/>
      <c r="M85" s="159"/>
      <c r="N85" s="160"/>
      <c r="O85" s="160"/>
      <c r="P85" s="161">
        <f>P86+P118+P145</f>
        <v>0</v>
      </c>
      <c r="Q85" s="160"/>
      <c r="R85" s="161">
        <f>R86+R118+R145</f>
        <v>52.201245719999996</v>
      </c>
      <c r="S85" s="160"/>
      <c r="T85" s="162">
        <f>T86+T118+T145</f>
        <v>0</v>
      </c>
      <c r="AR85" s="163" t="s">
        <v>79</v>
      </c>
      <c r="AT85" s="164" t="s">
        <v>73</v>
      </c>
      <c r="AU85" s="164" t="s">
        <v>74</v>
      </c>
      <c r="AY85" s="163" t="s">
        <v>113</v>
      </c>
      <c r="BK85" s="165">
        <f>BK86+BK118+BK145</f>
        <v>0</v>
      </c>
    </row>
    <row r="86" spans="1:65" s="12" customFormat="1" ht="22.9" customHeight="1" x14ac:dyDescent="0.2">
      <c r="B86" s="152"/>
      <c r="C86" s="153"/>
      <c r="D86" s="154" t="s">
        <v>73</v>
      </c>
      <c r="E86" s="166" t="s">
        <v>79</v>
      </c>
      <c r="F86" s="166" t="s">
        <v>114</v>
      </c>
      <c r="G86" s="153"/>
      <c r="H86" s="153"/>
      <c r="I86" s="156"/>
      <c r="J86" s="167">
        <f>BK86</f>
        <v>0</v>
      </c>
      <c r="K86" s="153"/>
      <c r="L86" s="158"/>
      <c r="M86" s="159"/>
      <c r="N86" s="160"/>
      <c r="O86" s="160"/>
      <c r="P86" s="161">
        <f>SUM(P87:P117)</f>
        <v>0</v>
      </c>
      <c r="Q86" s="160"/>
      <c r="R86" s="161">
        <f>SUM(R87:R117)</f>
        <v>0</v>
      </c>
      <c r="S86" s="160"/>
      <c r="T86" s="162">
        <f>SUM(T87:T117)</f>
        <v>0</v>
      </c>
      <c r="AR86" s="163" t="s">
        <v>79</v>
      </c>
      <c r="AT86" s="164" t="s">
        <v>73</v>
      </c>
      <c r="AU86" s="164" t="s">
        <v>79</v>
      </c>
      <c r="AY86" s="163" t="s">
        <v>113</v>
      </c>
      <c r="BK86" s="165">
        <f>SUM(BK87:BK117)</f>
        <v>0</v>
      </c>
    </row>
    <row r="87" spans="1:65" s="2" customFormat="1" ht="33" customHeight="1" x14ac:dyDescent="0.2">
      <c r="A87" s="34"/>
      <c r="B87" s="35"/>
      <c r="C87" s="168" t="s">
        <v>79</v>
      </c>
      <c r="D87" s="168" t="s">
        <v>115</v>
      </c>
      <c r="E87" s="169" t="s">
        <v>116</v>
      </c>
      <c r="F87" s="170" t="s">
        <v>117</v>
      </c>
      <c r="G87" s="171" t="s">
        <v>118</v>
      </c>
      <c r="H87" s="172">
        <v>28.536999999999999</v>
      </c>
      <c r="I87" s="173"/>
      <c r="J87" s="174">
        <f>ROUND(I87*H87,2)</f>
        <v>0</v>
      </c>
      <c r="K87" s="170" t="s">
        <v>119</v>
      </c>
      <c r="L87" s="39"/>
      <c r="M87" s="175" t="s">
        <v>19</v>
      </c>
      <c r="N87" s="176" t="s">
        <v>45</v>
      </c>
      <c r="O87" s="64"/>
      <c r="P87" s="177">
        <f>O87*H87</f>
        <v>0</v>
      </c>
      <c r="Q87" s="177">
        <v>0</v>
      </c>
      <c r="R87" s="177">
        <f>Q87*H87</f>
        <v>0</v>
      </c>
      <c r="S87" s="177">
        <v>0</v>
      </c>
      <c r="T87" s="178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79" t="s">
        <v>120</v>
      </c>
      <c r="AT87" s="179" t="s">
        <v>115</v>
      </c>
      <c r="AU87" s="179" t="s">
        <v>81</v>
      </c>
      <c r="AY87" s="17" t="s">
        <v>113</v>
      </c>
      <c r="BE87" s="180">
        <f>IF(N87="základní",J87,0)</f>
        <v>0</v>
      </c>
      <c r="BF87" s="180">
        <f>IF(N87="snížená",J87,0)</f>
        <v>0</v>
      </c>
      <c r="BG87" s="180">
        <f>IF(N87="zákl. přenesená",J87,0)</f>
        <v>0</v>
      </c>
      <c r="BH87" s="180">
        <f>IF(N87="sníž. přenesená",J87,0)</f>
        <v>0</v>
      </c>
      <c r="BI87" s="180">
        <f>IF(N87="nulová",J87,0)</f>
        <v>0</v>
      </c>
      <c r="BJ87" s="17" t="s">
        <v>79</v>
      </c>
      <c r="BK87" s="180">
        <f>ROUND(I87*H87,2)</f>
        <v>0</v>
      </c>
      <c r="BL87" s="17" t="s">
        <v>120</v>
      </c>
      <c r="BM87" s="179" t="s">
        <v>121</v>
      </c>
    </row>
    <row r="88" spans="1:65" s="2" customFormat="1" ht="19.5" x14ac:dyDescent="0.2">
      <c r="A88" s="34"/>
      <c r="B88" s="35"/>
      <c r="C88" s="36"/>
      <c r="D88" s="181" t="s">
        <v>122</v>
      </c>
      <c r="E88" s="36"/>
      <c r="F88" s="182" t="s">
        <v>123</v>
      </c>
      <c r="G88" s="36"/>
      <c r="H88" s="36"/>
      <c r="I88" s="183"/>
      <c r="J88" s="36"/>
      <c r="K88" s="36"/>
      <c r="L88" s="39"/>
      <c r="M88" s="184"/>
      <c r="N88" s="185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122</v>
      </c>
      <c r="AU88" s="17" t="s">
        <v>81</v>
      </c>
    </row>
    <row r="89" spans="1:65" s="2" customFormat="1" ht="11.25" x14ac:dyDescent="0.2">
      <c r="A89" s="34"/>
      <c r="B89" s="35"/>
      <c r="C89" s="36"/>
      <c r="D89" s="186" t="s">
        <v>124</v>
      </c>
      <c r="E89" s="36"/>
      <c r="F89" s="187" t="s">
        <v>125</v>
      </c>
      <c r="G89" s="36"/>
      <c r="H89" s="36"/>
      <c r="I89" s="183"/>
      <c r="J89" s="36"/>
      <c r="K89" s="36"/>
      <c r="L89" s="39"/>
      <c r="M89" s="184"/>
      <c r="N89" s="185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124</v>
      </c>
      <c r="AU89" s="17" t="s">
        <v>81</v>
      </c>
    </row>
    <row r="90" spans="1:65" s="13" customFormat="1" ht="11.25" x14ac:dyDescent="0.2">
      <c r="B90" s="188"/>
      <c r="C90" s="189"/>
      <c r="D90" s="181" t="s">
        <v>126</v>
      </c>
      <c r="E90" s="190" t="s">
        <v>19</v>
      </c>
      <c r="F90" s="191" t="s">
        <v>127</v>
      </c>
      <c r="G90" s="189"/>
      <c r="H90" s="190" t="s">
        <v>19</v>
      </c>
      <c r="I90" s="192"/>
      <c r="J90" s="189"/>
      <c r="K90" s="189"/>
      <c r="L90" s="193"/>
      <c r="M90" s="194"/>
      <c r="N90" s="195"/>
      <c r="O90" s="195"/>
      <c r="P90" s="195"/>
      <c r="Q90" s="195"/>
      <c r="R90" s="195"/>
      <c r="S90" s="195"/>
      <c r="T90" s="196"/>
      <c r="AT90" s="197" t="s">
        <v>126</v>
      </c>
      <c r="AU90" s="197" t="s">
        <v>81</v>
      </c>
      <c r="AV90" s="13" t="s">
        <v>79</v>
      </c>
      <c r="AW90" s="13" t="s">
        <v>35</v>
      </c>
      <c r="AX90" s="13" t="s">
        <v>74</v>
      </c>
      <c r="AY90" s="197" t="s">
        <v>113</v>
      </c>
    </row>
    <row r="91" spans="1:65" s="14" customFormat="1" ht="11.25" x14ac:dyDescent="0.2">
      <c r="B91" s="198"/>
      <c r="C91" s="199"/>
      <c r="D91" s="181" t="s">
        <v>126</v>
      </c>
      <c r="E91" s="200" t="s">
        <v>19</v>
      </c>
      <c r="F91" s="201" t="s">
        <v>128</v>
      </c>
      <c r="G91" s="199"/>
      <c r="H91" s="202">
        <v>13.66</v>
      </c>
      <c r="I91" s="203"/>
      <c r="J91" s="199"/>
      <c r="K91" s="199"/>
      <c r="L91" s="204"/>
      <c r="M91" s="205"/>
      <c r="N91" s="206"/>
      <c r="O91" s="206"/>
      <c r="P91" s="206"/>
      <c r="Q91" s="206"/>
      <c r="R91" s="206"/>
      <c r="S91" s="206"/>
      <c r="T91" s="207"/>
      <c r="AT91" s="208" t="s">
        <v>126</v>
      </c>
      <c r="AU91" s="208" t="s">
        <v>81</v>
      </c>
      <c r="AV91" s="14" t="s">
        <v>81</v>
      </c>
      <c r="AW91" s="14" t="s">
        <v>35</v>
      </c>
      <c r="AX91" s="14" t="s">
        <v>74</v>
      </c>
      <c r="AY91" s="208" t="s">
        <v>113</v>
      </c>
    </row>
    <row r="92" spans="1:65" s="13" customFormat="1" ht="11.25" x14ac:dyDescent="0.2">
      <c r="B92" s="188"/>
      <c r="C92" s="189"/>
      <c r="D92" s="181" t="s">
        <v>126</v>
      </c>
      <c r="E92" s="190" t="s">
        <v>19</v>
      </c>
      <c r="F92" s="191" t="s">
        <v>129</v>
      </c>
      <c r="G92" s="189"/>
      <c r="H92" s="190" t="s">
        <v>19</v>
      </c>
      <c r="I92" s="192"/>
      <c r="J92" s="189"/>
      <c r="K92" s="189"/>
      <c r="L92" s="193"/>
      <c r="M92" s="194"/>
      <c r="N92" s="195"/>
      <c r="O92" s="195"/>
      <c r="P92" s="195"/>
      <c r="Q92" s="195"/>
      <c r="R92" s="195"/>
      <c r="S92" s="195"/>
      <c r="T92" s="196"/>
      <c r="AT92" s="197" t="s">
        <v>126</v>
      </c>
      <c r="AU92" s="197" t="s">
        <v>81</v>
      </c>
      <c r="AV92" s="13" t="s">
        <v>79</v>
      </c>
      <c r="AW92" s="13" t="s">
        <v>35</v>
      </c>
      <c r="AX92" s="13" t="s">
        <v>74</v>
      </c>
      <c r="AY92" s="197" t="s">
        <v>113</v>
      </c>
    </row>
    <row r="93" spans="1:65" s="14" customFormat="1" ht="11.25" x14ac:dyDescent="0.2">
      <c r="B93" s="198"/>
      <c r="C93" s="199"/>
      <c r="D93" s="181" t="s">
        <v>126</v>
      </c>
      <c r="E93" s="200" t="s">
        <v>19</v>
      </c>
      <c r="F93" s="201" t="s">
        <v>130</v>
      </c>
      <c r="G93" s="199"/>
      <c r="H93" s="202">
        <v>14.877000000000001</v>
      </c>
      <c r="I93" s="203"/>
      <c r="J93" s="199"/>
      <c r="K93" s="199"/>
      <c r="L93" s="204"/>
      <c r="M93" s="205"/>
      <c r="N93" s="206"/>
      <c r="O93" s="206"/>
      <c r="P93" s="206"/>
      <c r="Q93" s="206"/>
      <c r="R93" s="206"/>
      <c r="S93" s="206"/>
      <c r="T93" s="207"/>
      <c r="AT93" s="208" t="s">
        <v>126</v>
      </c>
      <c r="AU93" s="208" t="s">
        <v>81</v>
      </c>
      <c r="AV93" s="14" t="s">
        <v>81</v>
      </c>
      <c r="AW93" s="14" t="s">
        <v>35</v>
      </c>
      <c r="AX93" s="14" t="s">
        <v>74</v>
      </c>
      <c r="AY93" s="208" t="s">
        <v>113</v>
      </c>
    </row>
    <row r="94" spans="1:65" s="15" customFormat="1" ht="11.25" x14ac:dyDescent="0.2">
      <c r="B94" s="209"/>
      <c r="C94" s="210"/>
      <c r="D94" s="181" t="s">
        <v>126</v>
      </c>
      <c r="E94" s="211" t="s">
        <v>19</v>
      </c>
      <c r="F94" s="212" t="s">
        <v>131</v>
      </c>
      <c r="G94" s="210"/>
      <c r="H94" s="213">
        <v>28.536999999999999</v>
      </c>
      <c r="I94" s="214"/>
      <c r="J94" s="210"/>
      <c r="K94" s="210"/>
      <c r="L94" s="215"/>
      <c r="M94" s="216"/>
      <c r="N94" s="217"/>
      <c r="O94" s="217"/>
      <c r="P94" s="217"/>
      <c r="Q94" s="217"/>
      <c r="R94" s="217"/>
      <c r="S94" s="217"/>
      <c r="T94" s="218"/>
      <c r="AT94" s="219" t="s">
        <v>126</v>
      </c>
      <c r="AU94" s="219" t="s">
        <v>81</v>
      </c>
      <c r="AV94" s="15" t="s">
        <v>120</v>
      </c>
      <c r="AW94" s="15" t="s">
        <v>35</v>
      </c>
      <c r="AX94" s="15" t="s">
        <v>79</v>
      </c>
      <c r="AY94" s="219" t="s">
        <v>113</v>
      </c>
    </row>
    <row r="95" spans="1:65" s="2" customFormat="1" ht="37.9" customHeight="1" x14ac:dyDescent="0.2">
      <c r="A95" s="34"/>
      <c r="B95" s="35"/>
      <c r="C95" s="168" t="s">
        <v>81</v>
      </c>
      <c r="D95" s="168" t="s">
        <v>115</v>
      </c>
      <c r="E95" s="169" t="s">
        <v>132</v>
      </c>
      <c r="F95" s="170" t="s">
        <v>133</v>
      </c>
      <c r="G95" s="171" t="s">
        <v>118</v>
      </c>
      <c r="H95" s="172">
        <v>21.645</v>
      </c>
      <c r="I95" s="173"/>
      <c r="J95" s="174">
        <f>ROUND(I95*H95,2)</f>
        <v>0</v>
      </c>
      <c r="K95" s="170" t="s">
        <v>119</v>
      </c>
      <c r="L95" s="39"/>
      <c r="M95" s="175" t="s">
        <v>19</v>
      </c>
      <c r="N95" s="176" t="s">
        <v>45</v>
      </c>
      <c r="O95" s="64"/>
      <c r="P95" s="177">
        <f>O95*H95</f>
        <v>0</v>
      </c>
      <c r="Q95" s="177">
        <v>0</v>
      </c>
      <c r="R95" s="177">
        <f>Q95*H95</f>
        <v>0</v>
      </c>
      <c r="S95" s="177">
        <v>0</v>
      </c>
      <c r="T95" s="178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79" t="s">
        <v>120</v>
      </c>
      <c r="AT95" s="179" t="s">
        <v>115</v>
      </c>
      <c r="AU95" s="179" t="s">
        <v>81</v>
      </c>
      <c r="AY95" s="17" t="s">
        <v>113</v>
      </c>
      <c r="BE95" s="180">
        <f>IF(N95="základní",J95,0)</f>
        <v>0</v>
      </c>
      <c r="BF95" s="180">
        <f>IF(N95="snížená",J95,0)</f>
        <v>0</v>
      </c>
      <c r="BG95" s="180">
        <f>IF(N95="zákl. přenesená",J95,0)</f>
        <v>0</v>
      </c>
      <c r="BH95" s="180">
        <f>IF(N95="sníž. přenesená",J95,0)</f>
        <v>0</v>
      </c>
      <c r="BI95" s="180">
        <f>IF(N95="nulová",J95,0)</f>
        <v>0</v>
      </c>
      <c r="BJ95" s="17" t="s">
        <v>79</v>
      </c>
      <c r="BK95" s="180">
        <f>ROUND(I95*H95,2)</f>
        <v>0</v>
      </c>
      <c r="BL95" s="17" t="s">
        <v>120</v>
      </c>
      <c r="BM95" s="179" t="s">
        <v>134</v>
      </c>
    </row>
    <row r="96" spans="1:65" s="2" customFormat="1" ht="39" x14ac:dyDescent="0.2">
      <c r="A96" s="34"/>
      <c r="B96" s="35"/>
      <c r="C96" s="36"/>
      <c r="D96" s="181" t="s">
        <v>122</v>
      </c>
      <c r="E96" s="36"/>
      <c r="F96" s="182" t="s">
        <v>135</v>
      </c>
      <c r="G96" s="36"/>
      <c r="H96" s="36"/>
      <c r="I96" s="183"/>
      <c r="J96" s="36"/>
      <c r="K96" s="36"/>
      <c r="L96" s="39"/>
      <c r="M96" s="184"/>
      <c r="N96" s="185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122</v>
      </c>
      <c r="AU96" s="17" t="s">
        <v>81</v>
      </c>
    </row>
    <row r="97" spans="1:65" s="2" customFormat="1" ht="11.25" x14ac:dyDescent="0.2">
      <c r="A97" s="34"/>
      <c r="B97" s="35"/>
      <c r="C97" s="36"/>
      <c r="D97" s="186" t="s">
        <v>124</v>
      </c>
      <c r="E97" s="36"/>
      <c r="F97" s="187" t="s">
        <v>136</v>
      </c>
      <c r="G97" s="36"/>
      <c r="H97" s="36"/>
      <c r="I97" s="183"/>
      <c r="J97" s="36"/>
      <c r="K97" s="36"/>
      <c r="L97" s="39"/>
      <c r="M97" s="184"/>
      <c r="N97" s="185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124</v>
      </c>
      <c r="AU97" s="17" t="s">
        <v>81</v>
      </c>
    </row>
    <row r="98" spans="1:65" s="13" customFormat="1" ht="11.25" x14ac:dyDescent="0.2">
      <c r="B98" s="188"/>
      <c r="C98" s="189"/>
      <c r="D98" s="181" t="s">
        <v>126</v>
      </c>
      <c r="E98" s="190" t="s">
        <v>19</v>
      </c>
      <c r="F98" s="191" t="s">
        <v>137</v>
      </c>
      <c r="G98" s="189"/>
      <c r="H98" s="190" t="s">
        <v>19</v>
      </c>
      <c r="I98" s="192"/>
      <c r="J98" s="189"/>
      <c r="K98" s="189"/>
      <c r="L98" s="193"/>
      <c r="M98" s="194"/>
      <c r="N98" s="195"/>
      <c r="O98" s="195"/>
      <c r="P98" s="195"/>
      <c r="Q98" s="195"/>
      <c r="R98" s="195"/>
      <c r="S98" s="195"/>
      <c r="T98" s="196"/>
      <c r="AT98" s="197" t="s">
        <v>126</v>
      </c>
      <c r="AU98" s="197" t="s">
        <v>81</v>
      </c>
      <c r="AV98" s="13" t="s">
        <v>79</v>
      </c>
      <c r="AW98" s="13" t="s">
        <v>35</v>
      </c>
      <c r="AX98" s="13" t="s">
        <v>74</v>
      </c>
      <c r="AY98" s="197" t="s">
        <v>113</v>
      </c>
    </row>
    <row r="99" spans="1:65" s="14" customFormat="1" ht="11.25" x14ac:dyDescent="0.2">
      <c r="B99" s="198"/>
      <c r="C99" s="199"/>
      <c r="D99" s="181" t="s">
        <v>126</v>
      </c>
      <c r="E99" s="200" t="s">
        <v>19</v>
      </c>
      <c r="F99" s="201" t="s">
        <v>128</v>
      </c>
      <c r="G99" s="199"/>
      <c r="H99" s="202">
        <v>13.66</v>
      </c>
      <c r="I99" s="203"/>
      <c r="J99" s="199"/>
      <c r="K99" s="199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126</v>
      </c>
      <c r="AU99" s="208" t="s">
        <v>81</v>
      </c>
      <c r="AV99" s="14" t="s">
        <v>81</v>
      </c>
      <c r="AW99" s="14" t="s">
        <v>35</v>
      </c>
      <c r="AX99" s="14" t="s">
        <v>74</v>
      </c>
      <c r="AY99" s="208" t="s">
        <v>113</v>
      </c>
    </row>
    <row r="100" spans="1:65" s="14" customFormat="1" ht="11.25" x14ac:dyDescent="0.2">
      <c r="B100" s="198"/>
      <c r="C100" s="199"/>
      <c r="D100" s="181" t="s">
        <v>126</v>
      </c>
      <c r="E100" s="200" t="s">
        <v>19</v>
      </c>
      <c r="F100" s="201" t="s">
        <v>138</v>
      </c>
      <c r="G100" s="199"/>
      <c r="H100" s="202">
        <v>7.9850000000000003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126</v>
      </c>
      <c r="AU100" s="208" t="s">
        <v>81</v>
      </c>
      <c r="AV100" s="14" t="s">
        <v>81</v>
      </c>
      <c r="AW100" s="14" t="s">
        <v>35</v>
      </c>
      <c r="AX100" s="14" t="s">
        <v>74</v>
      </c>
      <c r="AY100" s="208" t="s">
        <v>113</v>
      </c>
    </row>
    <row r="101" spans="1:65" s="15" customFormat="1" ht="11.25" x14ac:dyDescent="0.2">
      <c r="B101" s="209"/>
      <c r="C101" s="210"/>
      <c r="D101" s="181" t="s">
        <v>126</v>
      </c>
      <c r="E101" s="211" t="s">
        <v>19</v>
      </c>
      <c r="F101" s="212" t="s">
        <v>131</v>
      </c>
      <c r="G101" s="210"/>
      <c r="H101" s="213">
        <v>21.645</v>
      </c>
      <c r="I101" s="214"/>
      <c r="J101" s="210"/>
      <c r="K101" s="210"/>
      <c r="L101" s="215"/>
      <c r="M101" s="216"/>
      <c r="N101" s="217"/>
      <c r="O101" s="217"/>
      <c r="P101" s="217"/>
      <c r="Q101" s="217"/>
      <c r="R101" s="217"/>
      <c r="S101" s="217"/>
      <c r="T101" s="218"/>
      <c r="AT101" s="219" t="s">
        <v>126</v>
      </c>
      <c r="AU101" s="219" t="s">
        <v>81</v>
      </c>
      <c r="AV101" s="15" t="s">
        <v>120</v>
      </c>
      <c r="AW101" s="15" t="s">
        <v>35</v>
      </c>
      <c r="AX101" s="15" t="s">
        <v>79</v>
      </c>
      <c r="AY101" s="219" t="s">
        <v>113</v>
      </c>
    </row>
    <row r="102" spans="1:65" s="2" customFormat="1" ht="24.2" customHeight="1" x14ac:dyDescent="0.2">
      <c r="A102" s="34"/>
      <c r="B102" s="35"/>
      <c r="C102" s="168" t="s">
        <v>139</v>
      </c>
      <c r="D102" s="168" t="s">
        <v>115</v>
      </c>
      <c r="E102" s="169" t="s">
        <v>140</v>
      </c>
      <c r="F102" s="170" t="s">
        <v>141</v>
      </c>
      <c r="G102" s="171" t="s">
        <v>118</v>
      </c>
      <c r="H102" s="172">
        <v>21.645</v>
      </c>
      <c r="I102" s="173"/>
      <c r="J102" s="174">
        <f>ROUND(I102*H102,2)</f>
        <v>0</v>
      </c>
      <c r="K102" s="170" t="s">
        <v>119</v>
      </c>
      <c r="L102" s="39"/>
      <c r="M102" s="175" t="s">
        <v>19</v>
      </c>
      <c r="N102" s="176" t="s">
        <v>45</v>
      </c>
      <c r="O102" s="64"/>
      <c r="P102" s="177">
        <f>O102*H102</f>
        <v>0</v>
      </c>
      <c r="Q102" s="177">
        <v>0</v>
      </c>
      <c r="R102" s="177">
        <f>Q102*H102</f>
        <v>0</v>
      </c>
      <c r="S102" s="177">
        <v>0</v>
      </c>
      <c r="T102" s="178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79" t="s">
        <v>120</v>
      </c>
      <c r="AT102" s="179" t="s">
        <v>115</v>
      </c>
      <c r="AU102" s="179" t="s">
        <v>81</v>
      </c>
      <c r="AY102" s="17" t="s">
        <v>113</v>
      </c>
      <c r="BE102" s="180">
        <f>IF(N102="základní",J102,0)</f>
        <v>0</v>
      </c>
      <c r="BF102" s="180">
        <f>IF(N102="snížená",J102,0)</f>
        <v>0</v>
      </c>
      <c r="BG102" s="180">
        <f>IF(N102="zákl. přenesená",J102,0)</f>
        <v>0</v>
      </c>
      <c r="BH102" s="180">
        <f>IF(N102="sníž. přenesená",J102,0)</f>
        <v>0</v>
      </c>
      <c r="BI102" s="180">
        <f>IF(N102="nulová",J102,0)</f>
        <v>0</v>
      </c>
      <c r="BJ102" s="17" t="s">
        <v>79</v>
      </c>
      <c r="BK102" s="180">
        <f>ROUND(I102*H102,2)</f>
        <v>0</v>
      </c>
      <c r="BL102" s="17" t="s">
        <v>120</v>
      </c>
      <c r="BM102" s="179" t="s">
        <v>142</v>
      </c>
    </row>
    <row r="103" spans="1:65" s="2" customFormat="1" ht="29.25" x14ac:dyDescent="0.2">
      <c r="A103" s="34"/>
      <c r="B103" s="35"/>
      <c r="C103" s="36"/>
      <c r="D103" s="181" t="s">
        <v>122</v>
      </c>
      <c r="E103" s="36"/>
      <c r="F103" s="182" t="s">
        <v>143</v>
      </c>
      <c r="G103" s="36"/>
      <c r="H103" s="36"/>
      <c r="I103" s="183"/>
      <c r="J103" s="36"/>
      <c r="K103" s="36"/>
      <c r="L103" s="39"/>
      <c r="M103" s="184"/>
      <c r="N103" s="185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122</v>
      </c>
      <c r="AU103" s="17" t="s">
        <v>81</v>
      </c>
    </row>
    <row r="104" spans="1:65" s="2" customFormat="1" ht="11.25" x14ac:dyDescent="0.2">
      <c r="A104" s="34"/>
      <c r="B104" s="35"/>
      <c r="C104" s="36"/>
      <c r="D104" s="186" t="s">
        <v>124</v>
      </c>
      <c r="E104" s="36"/>
      <c r="F104" s="187" t="s">
        <v>144</v>
      </c>
      <c r="G104" s="36"/>
      <c r="H104" s="36"/>
      <c r="I104" s="183"/>
      <c r="J104" s="36"/>
      <c r="K104" s="36"/>
      <c r="L104" s="39"/>
      <c r="M104" s="184"/>
      <c r="N104" s="185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124</v>
      </c>
      <c r="AU104" s="17" t="s">
        <v>81</v>
      </c>
    </row>
    <row r="105" spans="1:65" s="2" customFormat="1" ht="33" customHeight="1" x14ac:dyDescent="0.2">
      <c r="A105" s="34"/>
      <c r="B105" s="35"/>
      <c r="C105" s="168" t="s">
        <v>120</v>
      </c>
      <c r="D105" s="168" t="s">
        <v>115</v>
      </c>
      <c r="E105" s="169" t="s">
        <v>145</v>
      </c>
      <c r="F105" s="170" t="s">
        <v>146</v>
      </c>
      <c r="G105" s="171" t="s">
        <v>147</v>
      </c>
      <c r="H105" s="172">
        <v>38.960999999999999</v>
      </c>
      <c r="I105" s="173"/>
      <c r="J105" s="174">
        <f>ROUND(I105*H105,2)</f>
        <v>0</v>
      </c>
      <c r="K105" s="170" t="s">
        <v>119</v>
      </c>
      <c r="L105" s="39"/>
      <c r="M105" s="175" t="s">
        <v>19</v>
      </c>
      <c r="N105" s="176" t="s">
        <v>45</v>
      </c>
      <c r="O105" s="64"/>
      <c r="P105" s="177">
        <f>O105*H105</f>
        <v>0</v>
      </c>
      <c r="Q105" s="177">
        <v>0</v>
      </c>
      <c r="R105" s="177">
        <f>Q105*H105</f>
        <v>0</v>
      </c>
      <c r="S105" s="177">
        <v>0</v>
      </c>
      <c r="T105" s="178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79" t="s">
        <v>120</v>
      </c>
      <c r="AT105" s="179" t="s">
        <v>115</v>
      </c>
      <c r="AU105" s="179" t="s">
        <v>81</v>
      </c>
      <c r="AY105" s="17" t="s">
        <v>113</v>
      </c>
      <c r="BE105" s="180">
        <f>IF(N105="základní",J105,0)</f>
        <v>0</v>
      </c>
      <c r="BF105" s="180">
        <f>IF(N105="snížená",J105,0)</f>
        <v>0</v>
      </c>
      <c r="BG105" s="180">
        <f>IF(N105="zákl. přenesená",J105,0)</f>
        <v>0</v>
      </c>
      <c r="BH105" s="180">
        <f>IF(N105="sníž. přenesená",J105,0)</f>
        <v>0</v>
      </c>
      <c r="BI105" s="180">
        <f>IF(N105="nulová",J105,0)</f>
        <v>0</v>
      </c>
      <c r="BJ105" s="17" t="s">
        <v>79</v>
      </c>
      <c r="BK105" s="180">
        <f>ROUND(I105*H105,2)</f>
        <v>0</v>
      </c>
      <c r="BL105" s="17" t="s">
        <v>120</v>
      </c>
      <c r="BM105" s="179" t="s">
        <v>148</v>
      </c>
    </row>
    <row r="106" spans="1:65" s="2" customFormat="1" ht="29.25" x14ac:dyDescent="0.2">
      <c r="A106" s="34"/>
      <c r="B106" s="35"/>
      <c r="C106" s="36"/>
      <c r="D106" s="181" t="s">
        <v>122</v>
      </c>
      <c r="E106" s="36"/>
      <c r="F106" s="182" t="s">
        <v>149</v>
      </c>
      <c r="G106" s="36"/>
      <c r="H106" s="36"/>
      <c r="I106" s="183"/>
      <c r="J106" s="36"/>
      <c r="K106" s="36"/>
      <c r="L106" s="39"/>
      <c r="M106" s="184"/>
      <c r="N106" s="185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122</v>
      </c>
      <c r="AU106" s="17" t="s">
        <v>81</v>
      </c>
    </row>
    <row r="107" spans="1:65" s="2" customFormat="1" ht="11.25" x14ac:dyDescent="0.2">
      <c r="A107" s="34"/>
      <c r="B107" s="35"/>
      <c r="C107" s="36"/>
      <c r="D107" s="186" t="s">
        <v>124</v>
      </c>
      <c r="E107" s="36"/>
      <c r="F107" s="187" t="s">
        <v>150</v>
      </c>
      <c r="G107" s="36"/>
      <c r="H107" s="36"/>
      <c r="I107" s="183"/>
      <c r="J107" s="36"/>
      <c r="K107" s="36"/>
      <c r="L107" s="39"/>
      <c r="M107" s="184"/>
      <c r="N107" s="185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124</v>
      </c>
      <c r="AU107" s="17" t="s">
        <v>81</v>
      </c>
    </row>
    <row r="108" spans="1:65" s="2" customFormat="1" ht="24.2" customHeight="1" x14ac:dyDescent="0.2">
      <c r="A108" s="34"/>
      <c r="B108" s="35"/>
      <c r="C108" s="168" t="s">
        <v>151</v>
      </c>
      <c r="D108" s="168" t="s">
        <v>115</v>
      </c>
      <c r="E108" s="169" t="s">
        <v>152</v>
      </c>
      <c r="F108" s="170" t="s">
        <v>153</v>
      </c>
      <c r="G108" s="171" t="s">
        <v>118</v>
      </c>
      <c r="H108" s="172">
        <v>6.8920000000000003</v>
      </c>
      <c r="I108" s="173"/>
      <c r="J108" s="174">
        <f>ROUND(I108*H108,2)</f>
        <v>0</v>
      </c>
      <c r="K108" s="170" t="s">
        <v>119</v>
      </c>
      <c r="L108" s="39"/>
      <c r="M108" s="175" t="s">
        <v>19</v>
      </c>
      <c r="N108" s="176" t="s">
        <v>45</v>
      </c>
      <c r="O108" s="64"/>
      <c r="P108" s="177">
        <f>O108*H108</f>
        <v>0</v>
      </c>
      <c r="Q108" s="177">
        <v>0</v>
      </c>
      <c r="R108" s="177">
        <f>Q108*H108</f>
        <v>0</v>
      </c>
      <c r="S108" s="177">
        <v>0</v>
      </c>
      <c r="T108" s="178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79" t="s">
        <v>120</v>
      </c>
      <c r="AT108" s="179" t="s">
        <v>115</v>
      </c>
      <c r="AU108" s="179" t="s">
        <v>81</v>
      </c>
      <c r="AY108" s="17" t="s">
        <v>113</v>
      </c>
      <c r="BE108" s="180">
        <f>IF(N108="základní",J108,0)</f>
        <v>0</v>
      </c>
      <c r="BF108" s="180">
        <f>IF(N108="snížená",J108,0)</f>
        <v>0</v>
      </c>
      <c r="BG108" s="180">
        <f>IF(N108="zákl. přenesená",J108,0)</f>
        <v>0</v>
      </c>
      <c r="BH108" s="180">
        <f>IF(N108="sníž. přenesená",J108,0)</f>
        <v>0</v>
      </c>
      <c r="BI108" s="180">
        <f>IF(N108="nulová",J108,0)</f>
        <v>0</v>
      </c>
      <c r="BJ108" s="17" t="s">
        <v>79</v>
      </c>
      <c r="BK108" s="180">
        <f>ROUND(I108*H108,2)</f>
        <v>0</v>
      </c>
      <c r="BL108" s="17" t="s">
        <v>120</v>
      </c>
      <c r="BM108" s="179" t="s">
        <v>154</v>
      </c>
    </row>
    <row r="109" spans="1:65" s="2" customFormat="1" ht="29.25" x14ac:dyDescent="0.2">
      <c r="A109" s="34"/>
      <c r="B109" s="35"/>
      <c r="C109" s="36"/>
      <c r="D109" s="181" t="s">
        <v>122</v>
      </c>
      <c r="E109" s="36"/>
      <c r="F109" s="182" t="s">
        <v>155</v>
      </c>
      <c r="G109" s="36"/>
      <c r="H109" s="36"/>
      <c r="I109" s="183"/>
      <c r="J109" s="36"/>
      <c r="K109" s="36"/>
      <c r="L109" s="39"/>
      <c r="M109" s="184"/>
      <c r="N109" s="185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122</v>
      </c>
      <c r="AU109" s="17" t="s">
        <v>81</v>
      </c>
    </row>
    <row r="110" spans="1:65" s="2" customFormat="1" ht="11.25" x14ac:dyDescent="0.2">
      <c r="A110" s="34"/>
      <c r="B110" s="35"/>
      <c r="C110" s="36"/>
      <c r="D110" s="186" t="s">
        <v>124</v>
      </c>
      <c r="E110" s="36"/>
      <c r="F110" s="187" t="s">
        <v>156</v>
      </c>
      <c r="G110" s="36"/>
      <c r="H110" s="36"/>
      <c r="I110" s="183"/>
      <c r="J110" s="36"/>
      <c r="K110" s="36"/>
      <c r="L110" s="39"/>
      <c r="M110" s="184"/>
      <c r="N110" s="185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124</v>
      </c>
      <c r="AU110" s="17" t="s">
        <v>81</v>
      </c>
    </row>
    <row r="111" spans="1:65" s="13" customFormat="1" ht="11.25" x14ac:dyDescent="0.2">
      <c r="B111" s="188"/>
      <c r="C111" s="189"/>
      <c r="D111" s="181" t="s">
        <v>126</v>
      </c>
      <c r="E111" s="190" t="s">
        <v>19</v>
      </c>
      <c r="F111" s="191" t="s">
        <v>157</v>
      </c>
      <c r="G111" s="189"/>
      <c r="H111" s="190" t="s">
        <v>19</v>
      </c>
      <c r="I111" s="192"/>
      <c r="J111" s="189"/>
      <c r="K111" s="189"/>
      <c r="L111" s="193"/>
      <c r="M111" s="194"/>
      <c r="N111" s="195"/>
      <c r="O111" s="195"/>
      <c r="P111" s="195"/>
      <c r="Q111" s="195"/>
      <c r="R111" s="195"/>
      <c r="S111" s="195"/>
      <c r="T111" s="196"/>
      <c r="AT111" s="197" t="s">
        <v>126</v>
      </c>
      <c r="AU111" s="197" t="s">
        <v>81</v>
      </c>
      <c r="AV111" s="13" t="s">
        <v>79</v>
      </c>
      <c r="AW111" s="13" t="s">
        <v>35</v>
      </c>
      <c r="AX111" s="13" t="s">
        <v>74</v>
      </c>
      <c r="AY111" s="197" t="s">
        <v>113</v>
      </c>
    </row>
    <row r="112" spans="1:65" s="14" customFormat="1" ht="11.25" x14ac:dyDescent="0.2">
      <c r="B112" s="198"/>
      <c r="C112" s="199"/>
      <c r="D112" s="181" t="s">
        <v>126</v>
      </c>
      <c r="E112" s="200" t="s">
        <v>19</v>
      </c>
      <c r="F112" s="201" t="s">
        <v>158</v>
      </c>
      <c r="G112" s="199"/>
      <c r="H112" s="202">
        <v>14.877000000000001</v>
      </c>
      <c r="I112" s="203"/>
      <c r="J112" s="199"/>
      <c r="K112" s="199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126</v>
      </c>
      <c r="AU112" s="208" t="s">
        <v>81</v>
      </c>
      <c r="AV112" s="14" t="s">
        <v>81</v>
      </c>
      <c r="AW112" s="14" t="s">
        <v>35</v>
      </c>
      <c r="AX112" s="14" t="s">
        <v>74</v>
      </c>
      <c r="AY112" s="208" t="s">
        <v>113</v>
      </c>
    </row>
    <row r="113" spans="1:65" s="13" customFormat="1" ht="11.25" x14ac:dyDescent="0.2">
      <c r="B113" s="188"/>
      <c r="C113" s="189"/>
      <c r="D113" s="181" t="s">
        <v>126</v>
      </c>
      <c r="E113" s="190" t="s">
        <v>19</v>
      </c>
      <c r="F113" s="191" t="s">
        <v>159</v>
      </c>
      <c r="G113" s="189"/>
      <c r="H113" s="190" t="s">
        <v>19</v>
      </c>
      <c r="I113" s="192"/>
      <c r="J113" s="189"/>
      <c r="K113" s="189"/>
      <c r="L113" s="193"/>
      <c r="M113" s="194"/>
      <c r="N113" s="195"/>
      <c r="O113" s="195"/>
      <c r="P113" s="195"/>
      <c r="Q113" s="195"/>
      <c r="R113" s="195"/>
      <c r="S113" s="195"/>
      <c r="T113" s="196"/>
      <c r="AT113" s="197" t="s">
        <v>126</v>
      </c>
      <c r="AU113" s="197" t="s">
        <v>81</v>
      </c>
      <c r="AV113" s="13" t="s">
        <v>79</v>
      </c>
      <c r="AW113" s="13" t="s">
        <v>35</v>
      </c>
      <c r="AX113" s="13" t="s">
        <v>74</v>
      </c>
      <c r="AY113" s="197" t="s">
        <v>113</v>
      </c>
    </row>
    <row r="114" spans="1:65" s="14" customFormat="1" ht="11.25" x14ac:dyDescent="0.2">
      <c r="B114" s="198"/>
      <c r="C114" s="199"/>
      <c r="D114" s="181" t="s">
        <v>126</v>
      </c>
      <c r="E114" s="200" t="s">
        <v>19</v>
      </c>
      <c r="F114" s="201" t="s">
        <v>160</v>
      </c>
      <c r="G114" s="199"/>
      <c r="H114" s="202">
        <v>-6.5250000000000004</v>
      </c>
      <c r="I114" s="203"/>
      <c r="J114" s="199"/>
      <c r="K114" s="199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126</v>
      </c>
      <c r="AU114" s="208" t="s">
        <v>81</v>
      </c>
      <c r="AV114" s="14" t="s">
        <v>81</v>
      </c>
      <c r="AW114" s="14" t="s">
        <v>35</v>
      </c>
      <c r="AX114" s="14" t="s">
        <v>74</v>
      </c>
      <c r="AY114" s="208" t="s">
        <v>113</v>
      </c>
    </row>
    <row r="115" spans="1:65" s="13" customFormat="1" ht="11.25" x14ac:dyDescent="0.2">
      <c r="B115" s="188"/>
      <c r="C115" s="189"/>
      <c r="D115" s="181" t="s">
        <v>126</v>
      </c>
      <c r="E115" s="190" t="s">
        <v>19</v>
      </c>
      <c r="F115" s="191" t="s">
        <v>161</v>
      </c>
      <c r="G115" s="189"/>
      <c r="H115" s="190" t="s">
        <v>19</v>
      </c>
      <c r="I115" s="192"/>
      <c r="J115" s="189"/>
      <c r="K115" s="189"/>
      <c r="L115" s="193"/>
      <c r="M115" s="194"/>
      <c r="N115" s="195"/>
      <c r="O115" s="195"/>
      <c r="P115" s="195"/>
      <c r="Q115" s="195"/>
      <c r="R115" s="195"/>
      <c r="S115" s="195"/>
      <c r="T115" s="196"/>
      <c r="AT115" s="197" t="s">
        <v>126</v>
      </c>
      <c r="AU115" s="197" t="s">
        <v>81</v>
      </c>
      <c r="AV115" s="13" t="s">
        <v>79</v>
      </c>
      <c r="AW115" s="13" t="s">
        <v>35</v>
      </c>
      <c r="AX115" s="13" t="s">
        <v>74</v>
      </c>
      <c r="AY115" s="197" t="s">
        <v>113</v>
      </c>
    </row>
    <row r="116" spans="1:65" s="14" customFormat="1" ht="11.25" x14ac:dyDescent="0.2">
      <c r="B116" s="198"/>
      <c r="C116" s="199"/>
      <c r="D116" s="181" t="s">
        <v>126</v>
      </c>
      <c r="E116" s="200" t="s">
        <v>19</v>
      </c>
      <c r="F116" s="201" t="s">
        <v>162</v>
      </c>
      <c r="G116" s="199"/>
      <c r="H116" s="202">
        <v>-1.46</v>
      </c>
      <c r="I116" s="203"/>
      <c r="J116" s="199"/>
      <c r="K116" s="199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126</v>
      </c>
      <c r="AU116" s="208" t="s">
        <v>81</v>
      </c>
      <c r="AV116" s="14" t="s">
        <v>81</v>
      </c>
      <c r="AW116" s="14" t="s">
        <v>35</v>
      </c>
      <c r="AX116" s="14" t="s">
        <v>74</v>
      </c>
      <c r="AY116" s="208" t="s">
        <v>113</v>
      </c>
    </row>
    <row r="117" spans="1:65" s="15" customFormat="1" ht="11.25" x14ac:dyDescent="0.2">
      <c r="B117" s="209"/>
      <c r="C117" s="210"/>
      <c r="D117" s="181" t="s">
        <v>126</v>
      </c>
      <c r="E117" s="211" t="s">
        <v>19</v>
      </c>
      <c r="F117" s="212" t="s">
        <v>131</v>
      </c>
      <c r="G117" s="210"/>
      <c r="H117" s="213">
        <v>6.8920000000000003</v>
      </c>
      <c r="I117" s="214"/>
      <c r="J117" s="210"/>
      <c r="K117" s="210"/>
      <c r="L117" s="215"/>
      <c r="M117" s="216"/>
      <c r="N117" s="217"/>
      <c r="O117" s="217"/>
      <c r="P117" s="217"/>
      <c r="Q117" s="217"/>
      <c r="R117" s="217"/>
      <c r="S117" s="217"/>
      <c r="T117" s="218"/>
      <c r="AT117" s="219" t="s">
        <v>126</v>
      </c>
      <c r="AU117" s="219" t="s">
        <v>81</v>
      </c>
      <c r="AV117" s="15" t="s">
        <v>120</v>
      </c>
      <c r="AW117" s="15" t="s">
        <v>35</v>
      </c>
      <c r="AX117" s="15" t="s">
        <v>79</v>
      </c>
      <c r="AY117" s="219" t="s">
        <v>113</v>
      </c>
    </row>
    <row r="118" spans="1:65" s="12" customFormat="1" ht="22.9" customHeight="1" x14ac:dyDescent="0.2">
      <c r="B118" s="152"/>
      <c r="C118" s="153"/>
      <c r="D118" s="154" t="s">
        <v>73</v>
      </c>
      <c r="E118" s="166" t="s">
        <v>81</v>
      </c>
      <c r="F118" s="166" t="s">
        <v>163</v>
      </c>
      <c r="G118" s="153"/>
      <c r="H118" s="153"/>
      <c r="I118" s="156"/>
      <c r="J118" s="167">
        <f>BK118</f>
        <v>0</v>
      </c>
      <c r="K118" s="153"/>
      <c r="L118" s="158"/>
      <c r="M118" s="159"/>
      <c r="N118" s="160"/>
      <c r="O118" s="160"/>
      <c r="P118" s="161">
        <f>SUM(P119:P144)</f>
        <v>0</v>
      </c>
      <c r="Q118" s="160"/>
      <c r="R118" s="161">
        <f>SUM(R119:R144)</f>
        <v>45.088163719999997</v>
      </c>
      <c r="S118" s="160"/>
      <c r="T118" s="162">
        <f>SUM(T119:T144)</f>
        <v>0</v>
      </c>
      <c r="AR118" s="163" t="s">
        <v>79</v>
      </c>
      <c r="AT118" s="164" t="s">
        <v>73</v>
      </c>
      <c r="AU118" s="164" t="s">
        <v>79</v>
      </c>
      <c r="AY118" s="163" t="s">
        <v>113</v>
      </c>
      <c r="BK118" s="165">
        <f>SUM(BK119:BK144)</f>
        <v>0</v>
      </c>
    </row>
    <row r="119" spans="1:65" s="2" customFormat="1" ht="24.2" customHeight="1" x14ac:dyDescent="0.2">
      <c r="A119" s="34"/>
      <c r="B119" s="35"/>
      <c r="C119" s="168" t="s">
        <v>164</v>
      </c>
      <c r="D119" s="168" t="s">
        <v>115</v>
      </c>
      <c r="E119" s="169" t="s">
        <v>165</v>
      </c>
      <c r="F119" s="170" t="s">
        <v>166</v>
      </c>
      <c r="G119" s="171" t="s">
        <v>118</v>
      </c>
      <c r="H119" s="172">
        <v>5.1230000000000002</v>
      </c>
      <c r="I119" s="173"/>
      <c r="J119" s="174">
        <f>ROUND(I119*H119,2)</f>
        <v>0</v>
      </c>
      <c r="K119" s="170" t="s">
        <v>119</v>
      </c>
      <c r="L119" s="39"/>
      <c r="M119" s="175" t="s">
        <v>19</v>
      </c>
      <c r="N119" s="176" t="s">
        <v>45</v>
      </c>
      <c r="O119" s="64"/>
      <c r="P119" s="177">
        <f>O119*H119</f>
        <v>0</v>
      </c>
      <c r="Q119" s="177">
        <v>2.16</v>
      </c>
      <c r="R119" s="177">
        <f>Q119*H119</f>
        <v>11.06568</v>
      </c>
      <c r="S119" s="177">
        <v>0</v>
      </c>
      <c r="T119" s="178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79" t="s">
        <v>120</v>
      </c>
      <c r="AT119" s="179" t="s">
        <v>115</v>
      </c>
      <c r="AU119" s="179" t="s">
        <v>81</v>
      </c>
      <c r="AY119" s="17" t="s">
        <v>113</v>
      </c>
      <c r="BE119" s="180">
        <f>IF(N119="základní",J119,0)</f>
        <v>0</v>
      </c>
      <c r="BF119" s="180">
        <f>IF(N119="snížená",J119,0)</f>
        <v>0</v>
      </c>
      <c r="BG119" s="180">
        <f>IF(N119="zákl. přenesená",J119,0)</f>
        <v>0</v>
      </c>
      <c r="BH119" s="180">
        <f>IF(N119="sníž. přenesená",J119,0)</f>
        <v>0</v>
      </c>
      <c r="BI119" s="180">
        <f>IF(N119="nulová",J119,0)</f>
        <v>0</v>
      </c>
      <c r="BJ119" s="17" t="s">
        <v>79</v>
      </c>
      <c r="BK119" s="180">
        <f>ROUND(I119*H119,2)</f>
        <v>0</v>
      </c>
      <c r="BL119" s="17" t="s">
        <v>120</v>
      </c>
      <c r="BM119" s="179" t="s">
        <v>167</v>
      </c>
    </row>
    <row r="120" spans="1:65" s="2" customFormat="1" ht="19.5" x14ac:dyDescent="0.2">
      <c r="A120" s="34"/>
      <c r="B120" s="35"/>
      <c r="C120" s="36"/>
      <c r="D120" s="181" t="s">
        <v>122</v>
      </c>
      <c r="E120" s="36"/>
      <c r="F120" s="182" t="s">
        <v>168</v>
      </c>
      <c r="G120" s="36"/>
      <c r="H120" s="36"/>
      <c r="I120" s="183"/>
      <c r="J120" s="36"/>
      <c r="K120" s="36"/>
      <c r="L120" s="39"/>
      <c r="M120" s="184"/>
      <c r="N120" s="185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122</v>
      </c>
      <c r="AU120" s="17" t="s">
        <v>81</v>
      </c>
    </row>
    <row r="121" spans="1:65" s="2" customFormat="1" ht="11.25" x14ac:dyDescent="0.2">
      <c r="A121" s="34"/>
      <c r="B121" s="35"/>
      <c r="C121" s="36"/>
      <c r="D121" s="186" t="s">
        <v>124</v>
      </c>
      <c r="E121" s="36"/>
      <c r="F121" s="187" t="s">
        <v>169</v>
      </c>
      <c r="G121" s="36"/>
      <c r="H121" s="36"/>
      <c r="I121" s="183"/>
      <c r="J121" s="36"/>
      <c r="K121" s="36"/>
      <c r="L121" s="39"/>
      <c r="M121" s="184"/>
      <c r="N121" s="185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124</v>
      </c>
      <c r="AU121" s="17" t="s">
        <v>81</v>
      </c>
    </row>
    <row r="122" spans="1:65" s="14" customFormat="1" ht="11.25" x14ac:dyDescent="0.2">
      <c r="B122" s="198"/>
      <c r="C122" s="199"/>
      <c r="D122" s="181" t="s">
        <v>126</v>
      </c>
      <c r="E122" s="200" t="s">
        <v>19</v>
      </c>
      <c r="F122" s="201" t="s">
        <v>170</v>
      </c>
      <c r="G122" s="199"/>
      <c r="H122" s="202">
        <v>5.1230000000000002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126</v>
      </c>
      <c r="AU122" s="208" t="s">
        <v>81</v>
      </c>
      <c r="AV122" s="14" t="s">
        <v>81</v>
      </c>
      <c r="AW122" s="14" t="s">
        <v>35</v>
      </c>
      <c r="AX122" s="14" t="s">
        <v>79</v>
      </c>
      <c r="AY122" s="208" t="s">
        <v>113</v>
      </c>
    </row>
    <row r="123" spans="1:65" s="2" customFormat="1" ht="24.2" customHeight="1" x14ac:dyDescent="0.2">
      <c r="A123" s="34"/>
      <c r="B123" s="35"/>
      <c r="C123" s="168" t="s">
        <v>171</v>
      </c>
      <c r="D123" s="168" t="s">
        <v>115</v>
      </c>
      <c r="E123" s="169" t="s">
        <v>172</v>
      </c>
      <c r="F123" s="170" t="s">
        <v>173</v>
      </c>
      <c r="G123" s="171" t="s">
        <v>118</v>
      </c>
      <c r="H123" s="172">
        <v>5.1230000000000002</v>
      </c>
      <c r="I123" s="173"/>
      <c r="J123" s="174">
        <f>ROUND(I123*H123,2)</f>
        <v>0</v>
      </c>
      <c r="K123" s="170" t="s">
        <v>119</v>
      </c>
      <c r="L123" s="39"/>
      <c r="M123" s="175" t="s">
        <v>19</v>
      </c>
      <c r="N123" s="176" t="s">
        <v>45</v>
      </c>
      <c r="O123" s="64"/>
      <c r="P123" s="177">
        <f>O123*H123</f>
        <v>0</v>
      </c>
      <c r="Q123" s="177">
        <v>2.16</v>
      </c>
      <c r="R123" s="177">
        <f>Q123*H123</f>
        <v>11.06568</v>
      </c>
      <c r="S123" s="177">
        <v>0</v>
      </c>
      <c r="T123" s="17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79" t="s">
        <v>120</v>
      </c>
      <c r="AT123" s="179" t="s">
        <v>115</v>
      </c>
      <c r="AU123" s="179" t="s">
        <v>81</v>
      </c>
      <c r="AY123" s="17" t="s">
        <v>113</v>
      </c>
      <c r="BE123" s="180">
        <f>IF(N123="základní",J123,0)</f>
        <v>0</v>
      </c>
      <c r="BF123" s="180">
        <f>IF(N123="snížená",J123,0)</f>
        <v>0</v>
      </c>
      <c r="BG123" s="180">
        <f>IF(N123="zákl. přenesená",J123,0)</f>
        <v>0</v>
      </c>
      <c r="BH123" s="180">
        <f>IF(N123="sníž. přenesená",J123,0)</f>
        <v>0</v>
      </c>
      <c r="BI123" s="180">
        <f>IF(N123="nulová",J123,0)</f>
        <v>0</v>
      </c>
      <c r="BJ123" s="17" t="s">
        <v>79</v>
      </c>
      <c r="BK123" s="180">
        <f>ROUND(I123*H123,2)</f>
        <v>0</v>
      </c>
      <c r="BL123" s="17" t="s">
        <v>120</v>
      </c>
      <c r="BM123" s="179" t="s">
        <v>174</v>
      </c>
    </row>
    <row r="124" spans="1:65" s="2" customFormat="1" ht="19.5" x14ac:dyDescent="0.2">
      <c r="A124" s="34"/>
      <c r="B124" s="35"/>
      <c r="C124" s="36"/>
      <c r="D124" s="181" t="s">
        <v>122</v>
      </c>
      <c r="E124" s="36"/>
      <c r="F124" s="182" t="s">
        <v>175</v>
      </c>
      <c r="G124" s="36"/>
      <c r="H124" s="36"/>
      <c r="I124" s="183"/>
      <c r="J124" s="36"/>
      <c r="K124" s="36"/>
      <c r="L124" s="39"/>
      <c r="M124" s="184"/>
      <c r="N124" s="185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122</v>
      </c>
      <c r="AU124" s="17" t="s">
        <v>81</v>
      </c>
    </row>
    <row r="125" spans="1:65" s="2" customFormat="1" ht="11.25" x14ac:dyDescent="0.2">
      <c r="A125" s="34"/>
      <c r="B125" s="35"/>
      <c r="C125" s="36"/>
      <c r="D125" s="186" t="s">
        <v>124</v>
      </c>
      <c r="E125" s="36"/>
      <c r="F125" s="187" t="s">
        <v>176</v>
      </c>
      <c r="G125" s="36"/>
      <c r="H125" s="36"/>
      <c r="I125" s="183"/>
      <c r="J125" s="36"/>
      <c r="K125" s="36"/>
      <c r="L125" s="39"/>
      <c r="M125" s="184"/>
      <c r="N125" s="185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124</v>
      </c>
      <c r="AU125" s="17" t="s">
        <v>81</v>
      </c>
    </row>
    <row r="126" spans="1:65" s="14" customFormat="1" ht="11.25" x14ac:dyDescent="0.2">
      <c r="B126" s="198"/>
      <c r="C126" s="199"/>
      <c r="D126" s="181" t="s">
        <v>126</v>
      </c>
      <c r="E126" s="200" t="s">
        <v>19</v>
      </c>
      <c r="F126" s="201" t="s">
        <v>170</v>
      </c>
      <c r="G126" s="199"/>
      <c r="H126" s="202">
        <v>5.1230000000000002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126</v>
      </c>
      <c r="AU126" s="208" t="s">
        <v>81</v>
      </c>
      <c r="AV126" s="14" t="s">
        <v>81</v>
      </c>
      <c r="AW126" s="14" t="s">
        <v>35</v>
      </c>
      <c r="AX126" s="14" t="s">
        <v>79</v>
      </c>
      <c r="AY126" s="208" t="s">
        <v>113</v>
      </c>
    </row>
    <row r="127" spans="1:65" s="2" customFormat="1" ht="24.2" customHeight="1" x14ac:dyDescent="0.2">
      <c r="A127" s="34"/>
      <c r="B127" s="35"/>
      <c r="C127" s="168" t="s">
        <v>177</v>
      </c>
      <c r="D127" s="168" t="s">
        <v>115</v>
      </c>
      <c r="E127" s="169" t="s">
        <v>178</v>
      </c>
      <c r="F127" s="170" t="s">
        <v>179</v>
      </c>
      <c r="G127" s="171" t="s">
        <v>118</v>
      </c>
      <c r="H127" s="172">
        <v>3.0779999999999998</v>
      </c>
      <c r="I127" s="173"/>
      <c r="J127" s="174">
        <f>ROUND(I127*H127,2)</f>
        <v>0</v>
      </c>
      <c r="K127" s="170" t="s">
        <v>119</v>
      </c>
      <c r="L127" s="39"/>
      <c r="M127" s="175" t="s">
        <v>19</v>
      </c>
      <c r="N127" s="176" t="s">
        <v>45</v>
      </c>
      <c r="O127" s="64"/>
      <c r="P127" s="177">
        <f>O127*H127</f>
        <v>0</v>
      </c>
      <c r="Q127" s="177">
        <v>2.16</v>
      </c>
      <c r="R127" s="177">
        <f>Q127*H127</f>
        <v>6.6484800000000002</v>
      </c>
      <c r="S127" s="177">
        <v>0</v>
      </c>
      <c r="T127" s="17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79" t="s">
        <v>120</v>
      </c>
      <c r="AT127" s="179" t="s">
        <v>115</v>
      </c>
      <c r="AU127" s="179" t="s">
        <v>81</v>
      </c>
      <c r="AY127" s="17" t="s">
        <v>113</v>
      </c>
      <c r="BE127" s="180">
        <f>IF(N127="základní",J127,0)</f>
        <v>0</v>
      </c>
      <c r="BF127" s="180">
        <f>IF(N127="snížená",J127,0)</f>
        <v>0</v>
      </c>
      <c r="BG127" s="180">
        <f>IF(N127="zákl. přenesená",J127,0)</f>
        <v>0</v>
      </c>
      <c r="BH127" s="180">
        <f>IF(N127="sníž. přenesená",J127,0)</f>
        <v>0</v>
      </c>
      <c r="BI127" s="180">
        <f>IF(N127="nulová",J127,0)</f>
        <v>0</v>
      </c>
      <c r="BJ127" s="17" t="s">
        <v>79</v>
      </c>
      <c r="BK127" s="180">
        <f>ROUND(I127*H127,2)</f>
        <v>0</v>
      </c>
      <c r="BL127" s="17" t="s">
        <v>120</v>
      </c>
      <c r="BM127" s="179" t="s">
        <v>180</v>
      </c>
    </row>
    <row r="128" spans="1:65" s="2" customFormat="1" ht="19.5" x14ac:dyDescent="0.2">
      <c r="A128" s="34"/>
      <c r="B128" s="35"/>
      <c r="C128" s="36"/>
      <c r="D128" s="181" t="s">
        <v>122</v>
      </c>
      <c r="E128" s="36"/>
      <c r="F128" s="182" t="s">
        <v>181</v>
      </c>
      <c r="G128" s="36"/>
      <c r="H128" s="36"/>
      <c r="I128" s="183"/>
      <c r="J128" s="36"/>
      <c r="K128" s="36"/>
      <c r="L128" s="39"/>
      <c r="M128" s="184"/>
      <c r="N128" s="185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122</v>
      </c>
      <c r="AU128" s="17" t="s">
        <v>81</v>
      </c>
    </row>
    <row r="129" spans="1:65" s="2" customFormat="1" ht="11.25" x14ac:dyDescent="0.2">
      <c r="A129" s="34"/>
      <c r="B129" s="35"/>
      <c r="C129" s="36"/>
      <c r="D129" s="186" t="s">
        <v>124</v>
      </c>
      <c r="E129" s="36"/>
      <c r="F129" s="187" t="s">
        <v>182</v>
      </c>
      <c r="G129" s="36"/>
      <c r="H129" s="36"/>
      <c r="I129" s="183"/>
      <c r="J129" s="36"/>
      <c r="K129" s="36"/>
      <c r="L129" s="39"/>
      <c r="M129" s="184"/>
      <c r="N129" s="185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124</v>
      </c>
      <c r="AU129" s="17" t="s">
        <v>81</v>
      </c>
    </row>
    <row r="130" spans="1:65" s="14" customFormat="1" ht="11.25" x14ac:dyDescent="0.2">
      <c r="B130" s="198"/>
      <c r="C130" s="199"/>
      <c r="D130" s="181" t="s">
        <v>126</v>
      </c>
      <c r="E130" s="200" t="s">
        <v>19</v>
      </c>
      <c r="F130" s="201" t="s">
        <v>183</v>
      </c>
      <c r="G130" s="199"/>
      <c r="H130" s="202">
        <v>1.708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126</v>
      </c>
      <c r="AU130" s="208" t="s">
        <v>81</v>
      </c>
      <c r="AV130" s="14" t="s">
        <v>81</v>
      </c>
      <c r="AW130" s="14" t="s">
        <v>35</v>
      </c>
      <c r="AX130" s="14" t="s">
        <v>74</v>
      </c>
      <c r="AY130" s="208" t="s">
        <v>113</v>
      </c>
    </row>
    <row r="131" spans="1:65" s="14" customFormat="1" ht="11.25" x14ac:dyDescent="0.2">
      <c r="B131" s="198"/>
      <c r="C131" s="199"/>
      <c r="D131" s="181" t="s">
        <v>126</v>
      </c>
      <c r="E131" s="200" t="s">
        <v>19</v>
      </c>
      <c r="F131" s="201" t="s">
        <v>184</v>
      </c>
      <c r="G131" s="199"/>
      <c r="H131" s="202">
        <v>1.37</v>
      </c>
      <c r="I131" s="203"/>
      <c r="J131" s="199"/>
      <c r="K131" s="199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126</v>
      </c>
      <c r="AU131" s="208" t="s">
        <v>81</v>
      </c>
      <c r="AV131" s="14" t="s">
        <v>81</v>
      </c>
      <c r="AW131" s="14" t="s">
        <v>35</v>
      </c>
      <c r="AX131" s="14" t="s">
        <v>74</v>
      </c>
      <c r="AY131" s="208" t="s">
        <v>113</v>
      </c>
    </row>
    <row r="132" spans="1:65" s="15" customFormat="1" ht="11.25" x14ac:dyDescent="0.2">
      <c r="B132" s="209"/>
      <c r="C132" s="210"/>
      <c r="D132" s="181" t="s">
        <v>126</v>
      </c>
      <c r="E132" s="211" t="s">
        <v>19</v>
      </c>
      <c r="F132" s="212" t="s">
        <v>131</v>
      </c>
      <c r="G132" s="210"/>
      <c r="H132" s="213">
        <v>3.0780000000000003</v>
      </c>
      <c r="I132" s="214"/>
      <c r="J132" s="210"/>
      <c r="K132" s="210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126</v>
      </c>
      <c r="AU132" s="219" t="s">
        <v>81</v>
      </c>
      <c r="AV132" s="15" t="s">
        <v>120</v>
      </c>
      <c r="AW132" s="15" t="s">
        <v>35</v>
      </c>
      <c r="AX132" s="15" t="s">
        <v>79</v>
      </c>
      <c r="AY132" s="219" t="s">
        <v>113</v>
      </c>
    </row>
    <row r="133" spans="1:65" s="2" customFormat="1" ht="16.5" customHeight="1" x14ac:dyDescent="0.2">
      <c r="A133" s="34"/>
      <c r="B133" s="35"/>
      <c r="C133" s="168" t="s">
        <v>185</v>
      </c>
      <c r="D133" s="168" t="s">
        <v>115</v>
      </c>
      <c r="E133" s="169" t="s">
        <v>186</v>
      </c>
      <c r="F133" s="170" t="s">
        <v>187</v>
      </c>
      <c r="G133" s="171" t="s">
        <v>118</v>
      </c>
      <c r="H133" s="172">
        <v>1.4359999999999999</v>
      </c>
      <c r="I133" s="173"/>
      <c r="J133" s="174">
        <f>ROUND(I133*H133,2)</f>
        <v>0</v>
      </c>
      <c r="K133" s="170" t="s">
        <v>119</v>
      </c>
      <c r="L133" s="39"/>
      <c r="M133" s="175" t="s">
        <v>19</v>
      </c>
      <c r="N133" s="176" t="s">
        <v>45</v>
      </c>
      <c r="O133" s="64"/>
      <c r="P133" s="177">
        <f>O133*H133</f>
        <v>0</v>
      </c>
      <c r="Q133" s="177">
        <v>2.3010199999999998</v>
      </c>
      <c r="R133" s="177">
        <f>Q133*H133</f>
        <v>3.3042647199999995</v>
      </c>
      <c r="S133" s="177">
        <v>0</v>
      </c>
      <c r="T133" s="17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9" t="s">
        <v>120</v>
      </c>
      <c r="AT133" s="179" t="s">
        <v>115</v>
      </c>
      <c r="AU133" s="179" t="s">
        <v>81</v>
      </c>
      <c r="AY133" s="17" t="s">
        <v>113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7" t="s">
        <v>79</v>
      </c>
      <c r="BK133" s="180">
        <f>ROUND(I133*H133,2)</f>
        <v>0</v>
      </c>
      <c r="BL133" s="17" t="s">
        <v>120</v>
      </c>
      <c r="BM133" s="179" t="s">
        <v>188</v>
      </c>
    </row>
    <row r="134" spans="1:65" s="2" customFormat="1" ht="19.5" x14ac:dyDescent="0.2">
      <c r="A134" s="34"/>
      <c r="B134" s="35"/>
      <c r="C134" s="36"/>
      <c r="D134" s="181" t="s">
        <v>122</v>
      </c>
      <c r="E134" s="36"/>
      <c r="F134" s="182" t="s">
        <v>189</v>
      </c>
      <c r="G134" s="36"/>
      <c r="H134" s="36"/>
      <c r="I134" s="183"/>
      <c r="J134" s="36"/>
      <c r="K134" s="36"/>
      <c r="L134" s="39"/>
      <c r="M134" s="184"/>
      <c r="N134" s="185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122</v>
      </c>
      <c r="AU134" s="17" t="s">
        <v>81</v>
      </c>
    </row>
    <row r="135" spans="1:65" s="2" customFormat="1" ht="11.25" x14ac:dyDescent="0.2">
      <c r="A135" s="34"/>
      <c r="B135" s="35"/>
      <c r="C135" s="36"/>
      <c r="D135" s="186" t="s">
        <v>124</v>
      </c>
      <c r="E135" s="36"/>
      <c r="F135" s="187" t="s">
        <v>190</v>
      </c>
      <c r="G135" s="36"/>
      <c r="H135" s="36"/>
      <c r="I135" s="183"/>
      <c r="J135" s="36"/>
      <c r="K135" s="36"/>
      <c r="L135" s="39"/>
      <c r="M135" s="184"/>
      <c r="N135" s="185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124</v>
      </c>
      <c r="AU135" s="17" t="s">
        <v>81</v>
      </c>
    </row>
    <row r="136" spans="1:65" s="13" customFormat="1" ht="11.25" x14ac:dyDescent="0.2">
      <c r="B136" s="188"/>
      <c r="C136" s="189"/>
      <c r="D136" s="181" t="s">
        <v>126</v>
      </c>
      <c r="E136" s="190" t="s">
        <v>19</v>
      </c>
      <c r="F136" s="191" t="s">
        <v>191</v>
      </c>
      <c r="G136" s="189"/>
      <c r="H136" s="190" t="s">
        <v>19</v>
      </c>
      <c r="I136" s="192"/>
      <c r="J136" s="189"/>
      <c r="K136" s="189"/>
      <c r="L136" s="193"/>
      <c r="M136" s="194"/>
      <c r="N136" s="195"/>
      <c r="O136" s="195"/>
      <c r="P136" s="195"/>
      <c r="Q136" s="195"/>
      <c r="R136" s="195"/>
      <c r="S136" s="195"/>
      <c r="T136" s="196"/>
      <c r="AT136" s="197" t="s">
        <v>126</v>
      </c>
      <c r="AU136" s="197" t="s">
        <v>81</v>
      </c>
      <c r="AV136" s="13" t="s">
        <v>79</v>
      </c>
      <c r="AW136" s="13" t="s">
        <v>35</v>
      </c>
      <c r="AX136" s="13" t="s">
        <v>74</v>
      </c>
      <c r="AY136" s="197" t="s">
        <v>113</v>
      </c>
    </row>
    <row r="137" spans="1:65" s="14" customFormat="1" ht="11.25" x14ac:dyDescent="0.2">
      <c r="B137" s="198"/>
      <c r="C137" s="199"/>
      <c r="D137" s="181" t="s">
        <v>126</v>
      </c>
      <c r="E137" s="200" t="s">
        <v>19</v>
      </c>
      <c r="F137" s="201" t="s">
        <v>192</v>
      </c>
      <c r="G137" s="199"/>
      <c r="H137" s="202">
        <v>1.4359999999999999</v>
      </c>
      <c r="I137" s="203"/>
      <c r="J137" s="199"/>
      <c r="K137" s="199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126</v>
      </c>
      <c r="AU137" s="208" t="s">
        <v>81</v>
      </c>
      <c r="AV137" s="14" t="s">
        <v>81</v>
      </c>
      <c r="AW137" s="14" t="s">
        <v>35</v>
      </c>
      <c r="AX137" s="14" t="s">
        <v>74</v>
      </c>
      <c r="AY137" s="208" t="s">
        <v>113</v>
      </c>
    </row>
    <row r="138" spans="1:65" s="15" customFormat="1" ht="11.25" x14ac:dyDescent="0.2">
      <c r="B138" s="209"/>
      <c r="C138" s="210"/>
      <c r="D138" s="181" t="s">
        <v>126</v>
      </c>
      <c r="E138" s="211" t="s">
        <v>19</v>
      </c>
      <c r="F138" s="212" t="s">
        <v>131</v>
      </c>
      <c r="G138" s="210"/>
      <c r="H138" s="213">
        <v>1.4359999999999999</v>
      </c>
      <c r="I138" s="214"/>
      <c r="J138" s="210"/>
      <c r="K138" s="210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126</v>
      </c>
      <c r="AU138" s="219" t="s">
        <v>81</v>
      </c>
      <c r="AV138" s="15" t="s">
        <v>120</v>
      </c>
      <c r="AW138" s="15" t="s">
        <v>35</v>
      </c>
      <c r="AX138" s="15" t="s">
        <v>79</v>
      </c>
      <c r="AY138" s="219" t="s">
        <v>113</v>
      </c>
    </row>
    <row r="139" spans="1:65" s="2" customFormat="1" ht="33" customHeight="1" x14ac:dyDescent="0.2">
      <c r="A139" s="34"/>
      <c r="B139" s="35"/>
      <c r="C139" s="168" t="s">
        <v>193</v>
      </c>
      <c r="D139" s="168" t="s">
        <v>115</v>
      </c>
      <c r="E139" s="169" t="s">
        <v>194</v>
      </c>
      <c r="F139" s="170" t="s">
        <v>195</v>
      </c>
      <c r="G139" s="171" t="s">
        <v>196</v>
      </c>
      <c r="H139" s="172">
        <v>25.1</v>
      </c>
      <c r="I139" s="173"/>
      <c r="J139" s="174">
        <f>ROUND(I139*H139,2)</f>
        <v>0</v>
      </c>
      <c r="K139" s="170" t="s">
        <v>119</v>
      </c>
      <c r="L139" s="39"/>
      <c r="M139" s="175" t="s">
        <v>19</v>
      </c>
      <c r="N139" s="176" t="s">
        <v>45</v>
      </c>
      <c r="O139" s="64"/>
      <c r="P139" s="177">
        <f>O139*H139</f>
        <v>0</v>
      </c>
      <c r="Q139" s="177">
        <v>0.51809000000000005</v>
      </c>
      <c r="R139" s="177">
        <f>Q139*H139</f>
        <v>13.004059000000002</v>
      </c>
      <c r="S139" s="177">
        <v>0</v>
      </c>
      <c r="T139" s="17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9" t="s">
        <v>120</v>
      </c>
      <c r="AT139" s="179" t="s">
        <v>115</v>
      </c>
      <c r="AU139" s="179" t="s">
        <v>81</v>
      </c>
      <c r="AY139" s="17" t="s">
        <v>113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7" t="s">
        <v>79</v>
      </c>
      <c r="BK139" s="180">
        <f>ROUND(I139*H139,2)</f>
        <v>0</v>
      </c>
      <c r="BL139" s="17" t="s">
        <v>120</v>
      </c>
      <c r="BM139" s="179" t="s">
        <v>197</v>
      </c>
    </row>
    <row r="140" spans="1:65" s="2" customFormat="1" ht="29.25" x14ac:dyDescent="0.2">
      <c r="A140" s="34"/>
      <c r="B140" s="35"/>
      <c r="C140" s="36"/>
      <c r="D140" s="181" t="s">
        <v>122</v>
      </c>
      <c r="E140" s="36"/>
      <c r="F140" s="182" t="s">
        <v>198</v>
      </c>
      <c r="G140" s="36"/>
      <c r="H140" s="36"/>
      <c r="I140" s="183"/>
      <c r="J140" s="36"/>
      <c r="K140" s="36"/>
      <c r="L140" s="39"/>
      <c r="M140" s="184"/>
      <c r="N140" s="185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122</v>
      </c>
      <c r="AU140" s="17" t="s">
        <v>81</v>
      </c>
    </row>
    <row r="141" spans="1:65" s="2" customFormat="1" ht="11.25" x14ac:dyDescent="0.2">
      <c r="A141" s="34"/>
      <c r="B141" s="35"/>
      <c r="C141" s="36"/>
      <c r="D141" s="186" t="s">
        <v>124</v>
      </c>
      <c r="E141" s="36"/>
      <c r="F141" s="187" t="s">
        <v>199</v>
      </c>
      <c r="G141" s="36"/>
      <c r="H141" s="36"/>
      <c r="I141" s="183"/>
      <c r="J141" s="36"/>
      <c r="K141" s="36"/>
      <c r="L141" s="39"/>
      <c r="M141" s="184"/>
      <c r="N141" s="185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124</v>
      </c>
      <c r="AU141" s="17" t="s">
        <v>81</v>
      </c>
    </row>
    <row r="142" spans="1:65" s="13" customFormat="1" ht="11.25" x14ac:dyDescent="0.2">
      <c r="B142" s="188"/>
      <c r="C142" s="189"/>
      <c r="D142" s="181" t="s">
        <v>126</v>
      </c>
      <c r="E142" s="190" t="s">
        <v>19</v>
      </c>
      <c r="F142" s="191" t="s">
        <v>200</v>
      </c>
      <c r="G142" s="189"/>
      <c r="H142" s="190" t="s">
        <v>19</v>
      </c>
      <c r="I142" s="192"/>
      <c r="J142" s="189"/>
      <c r="K142" s="189"/>
      <c r="L142" s="193"/>
      <c r="M142" s="194"/>
      <c r="N142" s="195"/>
      <c r="O142" s="195"/>
      <c r="P142" s="195"/>
      <c r="Q142" s="195"/>
      <c r="R142" s="195"/>
      <c r="S142" s="195"/>
      <c r="T142" s="196"/>
      <c r="AT142" s="197" t="s">
        <v>126</v>
      </c>
      <c r="AU142" s="197" t="s">
        <v>81</v>
      </c>
      <c r="AV142" s="13" t="s">
        <v>79</v>
      </c>
      <c r="AW142" s="13" t="s">
        <v>35</v>
      </c>
      <c r="AX142" s="13" t="s">
        <v>74</v>
      </c>
      <c r="AY142" s="197" t="s">
        <v>113</v>
      </c>
    </row>
    <row r="143" spans="1:65" s="14" customFormat="1" ht="11.25" x14ac:dyDescent="0.2">
      <c r="B143" s="198"/>
      <c r="C143" s="199"/>
      <c r="D143" s="181" t="s">
        <v>126</v>
      </c>
      <c r="E143" s="200" t="s">
        <v>19</v>
      </c>
      <c r="F143" s="201" t="s">
        <v>201</v>
      </c>
      <c r="G143" s="199"/>
      <c r="H143" s="202">
        <v>25.1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126</v>
      </c>
      <c r="AU143" s="208" t="s">
        <v>81</v>
      </c>
      <c r="AV143" s="14" t="s">
        <v>81</v>
      </c>
      <c r="AW143" s="14" t="s">
        <v>35</v>
      </c>
      <c r="AX143" s="14" t="s">
        <v>74</v>
      </c>
      <c r="AY143" s="208" t="s">
        <v>113</v>
      </c>
    </row>
    <row r="144" spans="1:65" s="15" customFormat="1" ht="11.25" x14ac:dyDescent="0.2">
      <c r="B144" s="209"/>
      <c r="C144" s="210"/>
      <c r="D144" s="181" t="s">
        <v>126</v>
      </c>
      <c r="E144" s="211" t="s">
        <v>19</v>
      </c>
      <c r="F144" s="212" t="s">
        <v>131</v>
      </c>
      <c r="G144" s="210"/>
      <c r="H144" s="213">
        <v>25.1</v>
      </c>
      <c r="I144" s="214"/>
      <c r="J144" s="210"/>
      <c r="K144" s="210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126</v>
      </c>
      <c r="AU144" s="219" t="s">
        <v>81</v>
      </c>
      <c r="AV144" s="15" t="s">
        <v>120</v>
      </c>
      <c r="AW144" s="15" t="s">
        <v>35</v>
      </c>
      <c r="AX144" s="15" t="s">
        <v>79</v>
      </c>
      <c r="AY144" s="219" t="s">
        <v>113</v>
      </c>
    </row>
    <row r="145" spans="1:65" s="12" customFormat="1" ht="22.9" customHeight="1" x14ac:dyDescent="0.2">
      <c r="B145" s="152"/>
      <c r="C145" s="153"/>
      <c r="D145" s="154" t="s">
        <v>73</v>
      </c>
      <c r="E145" s="166" t="s">
        <v>185</v>
      </c>
      <c r="F145" s="166" t="s">
        <v>202</v>
      </c>
      <c r="G145" s="153"/>
      <c r="H145" s="153"/>
      <c r="I145" s="156"/>
      <c r="J145" s="167">
        <f>BK145</f>
        <v>0</v>
      </c>
      <c r="K145" s="153"/>
      <c r="L145" s="158"/>
      <c r="M145" s="159"/>
      <c r="N145" s="160"/>
      <c r="O145" s="160"/>
      <c r="P145" s="161">
        <f>SUM(P146:P155)</f>
        <v>0</v>
      </c>
      <c r="Q145" s="160"/>
      <c r="R145" s="161">
        <f>SUM(R146:R155)</f>
        <v>7.1130820000000003</v>
      </c>
      <c r="S145" s="160"/>
      <c r="T145" s="162">
        <f>SUM(T146:T155)</f>
        <v>0</v>
      </c>
      <c r="AR145" s="163" t="s">
        <v>79</v>
      </c>
      <c r="AT145" s="164" t="s">
        <v>73</v>
      </c>
      <c r="AU145" s="164" t="s">
        <v>79</v>
      </c>
      <c r="AY145" s="163" t="s">
        <v>113</v>
      </c>
      <c r="BK145" s="165">
        <f>SUM(BK146:BK155)</f>
        <v>0</v>
      </c>
    </row>
    <row r="146" spans="1:65" s="2" customFormat="1" ht="24.2" customHeight="1" x14ac:dyDescent="0.2">
      <c r="A146" s="34"/>
      <c r="B146" s="35"/>
      <c r="C146" s="168" t="s">
        <v>203</v>
      </c>
      <c r="D146" s="168" t="s">
        <v>115</v>
      </c>
      <c r="E146" s="169" t="s">
        <v>204</v>
      </c>
      <c r="F146" s="170" t="s">
        <v>205</v>
      </c>
      <c r="G146" s="171" t="s">
        <v>206</v>
      </c>
      <c r="H146" s="172">
        <v>47</v>
      </c>
      <c r="I146" s="173"/>
      <c r="J146" s="174">
        <f>ROUND(I146*H146,2)</f>
        <v>0</v>
      </c>
      <c r="K146" s="170" t="s">
        <v>119</v>
      </c>
      <c r="L146" s="39"/>
      <c r="M146" s="175" t="s">
        <v>19</v>
      </c>
      <c r="N146" s="176" t="s">
        <v>45</v>
      </c>
      <c r="O146" s="64"/>
      <c r="P146" s="177">
        <f>O146*H146</f>
        <v>0</v>
      </c>
      <c r="Q146" s="177">
        <v>9.1990000000000002E-2</v>
      </c>
      <c r="R146" s="177">
        <f>Q146*H146</f>
        <v>4.3235299999999999</v>
      </c>
      <c r="S146" s="177">
        <v>0</v>
      </c>
      <c r="T146" s="17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9" t="s">
        <v>120</v>
      </c>
      <c r="AT146" s="179" t="s">
        <v>115</v>
      </c>
      <c r="AU146" s="179" t="s">
        <v>81</v>
      </c>
      <c r="AY146" s="17" t="s">
        <v>113</v>
      </c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17" t="s">
        <v>79</v>
      </c>
      <c r="BK146" s="180">
        <f>ROUND(I146*H146,2)</f>
        <v>0</v>
      </c>
      <c r="BL146" s="17" t="s">
        <v>120</v>
      </c>
      <c r="BM146" s="179" t="s">
        <v>207</v>
      </c>
    </row>
    <row r="147" spans="1:65" s="2" customFormat="1" ht="29.25" x14ac:dyDescent="0.2">
      <c r="A147" s="34"/>
      <c r="B147" s="35"/>
      <c r="C147" s="36"/>
      <c r="D147" s="181" t="s">
        <v>122</v>
      </c>
      <c r="E147" s="36"/>
      <c r="F147" s="182" t="s">
        <v>208</v>
      </c>
      <c r="G147" s="36"/>
      <c r="H147" s="36"/>
      <c r="I147" s="183"/>
      <c r="J147" s="36"/>
      <c r="K147" s="36"/>
      <c r="L147" s="39"/>
      <c r="M147" s="184"/>
      <c r="N147" s="185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122</v>
      </c>
      <c r="AU147" s="17" t="s">
        <v>81</v>
      </c>
    </row>
    <row r="148" spans="1:65" s="2" customFormat="1" ht="11.25" x14ac:dyDescent="0.2">
      <c r="A148" s="34"/>
      <c r="B148" s="35"/>
      <c r="C148" s="36"/>
      <c r="D148" s="186" t="s">
        <v>124</v>
      </c>
      <c r="E148" s="36"/>
      <c r="F148" s="187" t="s">
        <v>209</v>
      </c>
      <c r="G148" s="36"/>
      <c r="H148" s="36"/>
      <c r="I148" s="183"/>
      <c r="J148" s="36"/>
      <c r="K148" s="36"/>
      <c r="L148" s="39"/>
      <c r="M148" s="184"/>
      <c r="N148" s="185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124</v>
      </c>
      <c r="AU148" s="17" t="s">
        <v>81</v>
      </c>
    </row>
    <row r="149" spans="1:65" s="13" customFormat="1" ht="11.25" x14ac:dyDescent="0.2">
      <c r="B149" s="188"/>
      <c r="C149" s="189"/>
      <c r="D149" s="181" t="s">
        <v>126</v>
      </c>
      <c r="E149" s="190" t="s">
        <v>19</v>
      </c>
      <c r="F149" s="191" t="s">
        <v>210</v>
      </c>
      <c r="G149" s="189"/>
      <c r="H149" s="190" t="s">
        <v>19</v>
      </c>
      <c r="I149" s="192"/>
      <c r="J149" s="189"/>
      <c r="K149" s="189"/>
      <c r="L149" s="193"/>
      <c r="M149" s="194"/>
      <c r="N149" s="195"/>
      <c r="O149" s="195"/>
      <c r="P149" s="195"/>
      <c r="Q149" s="195"/>
      <c r="R149" s="195"/>
      <c r="S149" s="195"/>
      <c r="T149" s="196"/>
      <c r="AT149" s="197" t="s">
        <v>126</v>
      </c>
      <c r="AU149" s="197" t="s">
        <v>81</v>
      </c>
      <c r="AV149" s="13" t="s">
        <v>79</v>
      </c>
      <c r="AW149" s="13" t="s">
        <v>35</v>
      </c>
      <c r="AX149" s="13" t="s">
        <v>74</v>
      </c>
      <c r="AY149" s="197" t="s">
        <v>113</v>
      </c>
    </row>
    <row r="150" spans="1:65" s="14" customFormat="1" ht="11.25" x14ac:dyDescent="0.2">
      <c r="B150" s="198"/>
      <c r="C150" s="199"/>
      <c r="D150" s="181" t="s">
        <v>126</v>
      </c>
      <c r="E150" s="200" t="s">
        <v>19</v>
      </c>
      <c r="F150" s="201" t="s">
        <v>211</v>
      </c>
      <c r="G150" s="199"/>
      <c r="H150" s="202">
        <v>47</v>
      </c>
      <c r="I150" s="203"/>
      <c r="J150" s="199"/>
      <c r="K150" s="199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126</v>
      </c>
      <c r="AU150" s="208" t="s">
        <v>81</v>
      </c>
      <c r="AV150" s="14" t="s">
        <v>81</v>
      </c>
      <c r="AW150" s="14" t="s">
        <v>35</v>
      </c>
      <c r="AX150" s="14" t="s">
        <v>79</v>
      </c>
      <c r="AY150" s="208" t="s">
        <v>113</v>
      </c>
    </row>
    <row r="151" spans="1:65" s="2" customFormat="1" ht="24.2" customHeight="1" x14ac:dyDescent="0.2">
      <c r="A151" s="34"/>
      <c r="B151" s="35"/>
      <c r="C151" s="220" t="s">
        <v>8</v>
      </c>
      <c r="D151" s="220" t="s">
        <v>212</v>
      </c>
      <c r="E151" s="221" t="s">
        <v>213</v>
      </c>
      <c r="F151" s="222" t="s">
        <v>214</v>
      </c>
      <c r="G151" s="223" t="s">
        <v>206</v>
      </c>
      <c r="H151" s="224">
        <v>47.94</v>
      </c>
      <c r="I151" s="225"/>
      <c r="J151" s="226">
        <f>ROUND(I151*H151,2)</f>
        <v>0</v>
      </c>
      <c r="K151" s="222" t="s">
        <v>119</v>
      </c>
      <c r="L151" s="227"/>
      <c r="M151" s="228" t="s">
        <v>19</v>
      </c>
      <c r="N151" s="229" t="s">
        <v>45</v>
      </c>
      <c r="O151" s="64"/>
      <c r="P151" s="177">
        <f>O151*H151</f>
        <v>0</v>
      </c>
      <c r="Q151" s="177">
        <v>4.8300000000000003E-2</v>
      </c>
      <c r="R151" s="177">
        <f>Q151*H151</f>
        <v>2.3155019999999999</v>
      </c>
      <c r="S151" s="177">
        <v>0</v>
      </c>
      <c r="T151" s="17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79" t="s">
        <v>177</v>
      </c>
      <c r="AT151" s="179" t="s">
        <v>212</v>
      </c>
      <c r="AU151" s="179" t="s">
        <v>81</v>
      </c>
      <c r="AY151" s="17" t="s">
        <v>113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7" t="s">
        <v>79</v>
      </c>
      <c r="BK151" s="180">
        <f>ROUND(I151*H151,2)</f>
        <v>0</v>
      </c>
      <c r="BL151" s="17" t="s">
        <v>120</v>
      </c>
      <c r="BM151" s="179" t="s">
        <v>215</v>
      </c>
    </row>
    <row r="152" spans="1:65" s="2" customFormat="1" ht="11.25" x14ac:dyDescent="0.2">
      <c r="A152" s="34"/>
      <c r="B152" s="35"/>
      <c r="C152" s="36"/>
      <c r="D152" s="181" t="s">
        <v>122</v>
      </c>
      <c r="E152" s="36"/>
      <c r="F152" s="182" t="s">
        <v>214</v>
      </c>
      <c r="G152" s="36"/>
      <c r="H152" s="36"/>
      <c r="I152" s="183"/>
      <c r="J152" s="36"/>
      <c r="K152" s="36"/>
      <c r="L152" s="39"/>
      <c r="M152" s="184"/>
      <c r="N152" s="185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122</v>
      </c>
      <c r="AU152" s="17" t="s">
        <v>81</v>
      </c>
    </row>
    <row r="153" spans="1:65" s="14" customFormat="1" ht="11.25" x14ac:dyDescent="0.2">
      <c r="B153" s="198"/>
      <c r="C153" s="199"/>
      <c r="D153" s="181" t="s">
        <v>126</v>
      </c>
      <c r="E153" s="199"/>
      <c r="F153" s="201" t="s">
        <v>216</v>
      </c>
      <c r="G153" s="199"/>
      <c r="H153" s="202">
        <v>47.94</v>
      </c>
      <c r="I153" s="203"/>
      <c r="J153" s="199"/>
      <c r="K153" s="199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126</v>
      </c>
      <c r="AU153" s="208" t="s">
        <v>81</v>
      </c>
      <c r="AV153" s="14" t="s">
        <v>81</v>
      </c>
      <c r="AW153" s="14" t="s">
        <v>4</v>
      </c>
      <c r="AX153" s="14" t="s">
        <v>79</v>
      </c>
      <c r="AY153" s="208" t="s">
        <v>113</v>
      </c>
    </row>
    <row r="154" spans="1:65" s="2" customFormat="1" ht="24.2" customHeight="1" x14ac:dyDescent="0.2">
      <c r="A154" s="34"/>
      <c r="B154" s="35"/>
      <c r="C154" s="168" t="s">
        <v>217</v>
      </c>
      <c r="D154" s="168" t="s">
        <v>115</v>
      </c>
      <c r="E154" s="169" t="s">
        <v>218</v>
      </c>
      <c r="F154" s="170" t="s">
        <v>219</v>
      </c>
      <c r="G154" s="171" t="s">
        <v>220</v>
      </c>
      <c r="H154" s="172">
        <v>1</v>
      </c>
      <c r="I154" s="173"/>
      <c r="J154" s="174">
        <f>ROUND(I154*H154,2)</f>
        <v>0</v>
      </c>
      <c r="K154" s="170" t="s">
        <v>19</v>
      </c>
      <c r="L154" s="39"/>
      <c r="M154" s="175" t="s">
        <v>19</v>
      </c>
      <c r="N154" s="176" t="s">
        <v>45</v>
      </c>
      <c r="O154" s="64"/>
      <c r="P154" s="177">
        <f>O154*H154</f>
        <v>0</v>
      </c>
      <c r="Q154" s="177">
        <v>0.47405000000000003</v>
      </c>
      <c r="R154" s="177">
        <f>Q154*H154</f>
        <v>0.47405000000000003</v>
      </c>
      <c r="S154" s="177">
        <v>0</v>
      </c>
      <c r="T154" s="17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79" t="s">
        <v>120</v>
      </c>
      <c r="AT154" s="179" t="s">
        <v>115</v>
      </c>
      <c r="AU154" s="179" t="s">
        <v>81</v>
      </c>
      <c r="AY154" s="17" t="s">
        <v>113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7" t="s">
        <v>79</v>
      </c>
      <c r="BK154" s="180">
        <f>ROUND(I154*H154,2)</f>
        <v>0</v>
      </c>
      <c r="BL154" s="17" t="s">
        <v>120</v>
      </c>
      <c r="BM154" s="179" t="s">
        <v>221</v>
      </c>
    </row>
    <row r="155" spans="1:65" s="2" customFormat="1" ht="11.25" x14ac:dyDescent="0.2">
      <c r="A155" s="34"/>
      <c r="B155" s="35"/>
      <c r="C155" s="36"/>
      <c r="D155" s="181" t="s">
        <v>122</v>
      </c>
      <c r="E155" s="36"/>
      <c r="F155" s="182" t="s">
        <v>219</v>
      </c>
      <c r="G155" s="36"/>
      <c r="H155" s="36"/>
      <c r="I155" s="183"/>
      <c r="J155" s="36"/>
      <c r="K155" s="36"/>
      <c r="L155" s="39"/>
      <c r="M155" s="184"/>
      <c r="N155" s="185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122</v>
      </c>
      <c r="AU155" s="17" t="s">
        <v>81</v>
      </c>
    </row>
    <row r="156" spans="1:65" s="12" customFormat="1" ht="25.9" customHeight="1" x14ac:dyDescent="0.2">
      <c r="B156" s="152"/>
      <c r="C156" s="153"/>
      <c r="D156" s="154" t="s">
        <v>73</v>
      </c>
      <c r="E156" s="155" t="s">
        <v>222</v>
      </c>
      <c r="F156" s="155" t="s">
        <v>223</v>
      </c>
      <c r="G156" s="153"/>
      <c r="H156" s="153"/>
      <c r="I156" s="156"/>
      <c r="J156" s="157">
        <f>BK156</f>
        <v>0</v>
      </c>
      <c r="K156" s="153"/>
      <c r="L156" s="158"/>
      <c r="M156" s="159"/>
      <c r="N156" s="160"/>
      <c r="O156" s="160"/>
      <c r="P156" s="161">
        <f>P157+P259+P269+P291+P310+P317</f>
        <v>0</v>
      </c>
      <c r="Q156" s="160"/>
      <c r="R156" s="161">
        <f>R157+R259+R269+R291+R310+R317</f>
        <v>4.7452194900000002</v>
      </c>
      <c r="S156" s="160"/>
      <c r="T156" s="162">
        <f>T157+T259+T269+T291+T310+T317</f>
        <v>0</v>
      </c>
      <c r="AR156" s="163" t="s">
        <v>81</v>
      </c>
      <c r="AT156" s="164" t="s">
        <v>73</v>
      </c>
      <c r="AU156" s="164" t="s">
        <v>74</v>
      </c>
      <c r="AY156" s="163" t="s">
        <v>113</v>
      </c>
      <c r="BK156" s="165">
        <f>BK157+BK259+BK269+BK291+BK310+BK317</f>
        <v>0</v>
      </c>
    </row>
    <row r="157" spans="1:65" s="12" customFormat="1" ht="22.9" customHeight="1" x14ac:dyDescent="0.2">
      <c r="B157" s="152"/>
      <c r="C157" s="153"/>
      <c r="D157" s="154" t="s">
        <v>73</v>
      </c>
      <c r="E157" s="166" t="s">
        <v>224</v>
      </c>
      <c r="F157" s="166" t="s">
        <v>225</v>
      </c>
      <c r="G157" s="153"/>
      <c r="H157" s="153"/>
      <c r="I157" s="156"/>
      <c r="J157" s="167">
        <f>BK157</f>
        <v>0</v>
      </c>
      <c r="K157" s="153"/>
      <c r="L157" s="158"/>
      <c r="M157" s="159"/>
      <c r="N157" s="160"/>
      <c r="O157" s="160"/>
      <c r="P157" s="161">
        <f>SUM(P158:P258)</f>
        <v>0</v>
      </c>
      <c r="Q157" s="160"/>
      <c r="R157" s="161">
        <f>SUM(R158:R258)</f>
        <v>4.1480338899999998</v>
      </c>
      <c r="S157" s="160"/>
      <c r="T157" s="162">
        <f>SUM(T158:T258)</f>
        <v>0</v>
      </c>
      <c r="AR157" s="163" t="s">
        <v>81</v>
      </c>
      <c r="AT157" s="164" t="s">
        <v>73</v>
      </c>
      <c r="AU157" s="164" t="s">
        <v>79</v>
      </c>
      <c r="AY157" s="163" t="s">
        <v>113</v>
      </c>
      <c r="BK157" s="165">
        <f>SUM(BK158:BK258)</f>
        <v>0</v>
      </c>
    </row>
    <row r="158" spans="1:65" s="2" customFormat="1" ht="21.75" customHeight="1" x14ac:dyDescent="0.2">
      <c r="A158" s="34"/>
      <c r="B158" s="35"/>
      <c r="C158" s="168" t="s">
        <v>226</v>
      </c>
      <c r="D158" s="168" t="s">
        <v>115</v>
      </c>
      <c r="E158" s="169" t="s">
        <v>227</v>
      </c>
      <c r="F158" s="170" t="s">
        <v>228</v>
      </c>
      <c r="G158" s="171" t="s">
        <v>229</v>
      </c>
      <c r="H158" s="172">
        <v>18</v>
      </c>
      <c r="I158" s="173"/>
      <c r="J158" s="174">
        <f>ROUND(I158*H158,2)</f>
        <v>0</v>
      </c>
      <c r="K158" s="170" t="s">
        <v>119</v>
      </c>
      <c r="L158" s="39"/>
      <c r="M158" s="175" t="s">
        <v>19</v>
      </c>
      <c r="N158" s="176" t="s">
        <v>45</v>
      </c>
      <c r="O158" s="64"/>
      <c r="P158" s="177">
        <f>O158*H158</f>
        <v>0</v>
      </c>
      <c r="Q158" s="177">
        <v>2.6700000000000001E-3</v>
      </c>
      <c r="R158" s="177">
        <f>Q158*H158</f>
        <v>4.8059999999999999E-2</v>
      </c>
      <c r="S158" s="177">
        <v>0</v>
      </c>
      <c r="T158" s="17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79" t="s">
        <v>230</v>
      </c>
      <c r="AT158" s="179" t="s">
        <v>115</v>
      </c>
      <c r="AU158" s="179" t="s">
        <v>81</v>
      </c>
      <c r="AY158" s="17" t="s">
        <v>113</v>
      </c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17" t="s">
        <v>79</v>
      </c>
      <c r="BK158" s="180">
        <f>ROUND(I158*H158,2)</f>
        <v>0</v>
      </c>
      <c r="BL158" s="17" t="s">
        <v>230</v>
      </c>
      <c r="BM158" s="179" t="s">
        <v>231</v>
      </c>
    </row>
    <row r="159" spans="1:65" s="2" customFormat="1" ht="19.5" x14ac:dyDescent="0.2">
      <c r="A159" s="34"/>
      <c r="B159" s="35"/>
      <c r="C159" s="36"/>
      <c r="D159" s="181" t="s">
        <v>122</v>
      </c>
      <c r="E159" s="36"/>
      <c r="F159" s="182" t="s">
        <v>232</v>
      </c>
      <c r="G159" s="36"/>
      <c r="H159" s="36"/>
      <c r="I159" s="183"/>
      <c r="J159" s="36"/>
      <c r="K159" s="36"/>
      <c r="L159" s="39"/>
      <c r="M159" s="184"/>
      <c r="N159" s="185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122</v>
      </c>
      <c r="AU159" s="17" t="s">
        <v>81</v>
      </c>
    </row>
    <row r="160" spans="1:65" s="2" customFormat="1" ht="11.25" x14ac:dyDescent="0.2">
      <c r="A160" s="34"/>
      <c r="B160" s="35"/>
      <c r="C160" s="36"/>
      <c r="D160" s="186" t="s">
        <v>124</v>
      </c>
      <c r="E160" s="36"/>
      <c r="F160" s="187" t="s">
        <v>233</v>
      </c>
      <c r="G160" s="36"/>
      <c r="H160" s="36"/>
      <c r="I160" s="183"/>
      <c r="J160" s="36"/>
      <c r="K160" s="36"/>
      <c r="L160" s="39"/>
      <c r="M160" s="184"/>
      <c r="N160" s="185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124</v>
      </c>
      <c r="AU160" s="17" t="s">
        <v>81</v>
      </c>
    </row>
    <row r="161" spans="1:65" s="2" customFormat="1" ht="21.75" customHeight="1" x14ac:dyDescent="0.2">
      <c r="A161" s="34"/>
      <c r="B161" s="35"/>
      <c r="C161" s="220" t="s">
        <v>234</v>
      </c>
      <c r="D161" s="220" t="s">
        <v>212</v>
      </c>
      <c r="E161" s="221" t="s">
        <v>235</v>
      </c>
      <c r="F161" s="222" t="s">
        <v>236</v>
      </c>
      <c r="G161" s="223" t="s">
        <v>229</v>
      </c>
      <c r="H161" s="224">
        <v>18</v>
      </c>
      <c r="I161" s="225"/>
      <c r="J161" s="226">
        <f>ROUND(I161*H161,2)</f>
        <v>0</v>
      </c>
      <c r="K161" s="222" t="s">
        <v>119</v>
      </c>
      <c r="L161" s="227"/>
      <c r="M161" s="228" t="s">
        <v>19</v>
      </c>
      <c r="N161" s="229" t="s">
        <v>45</v>
      </c>
      <c r="O161" s="64"/>
      <c r="P161" s="177">
        <f>O161*H161</f>
        <v>0</v>
      </c>
      <c r="Q161" s="177">
        <v>2.3700000000000001E-3</v>
      </c>
      <c r="R161" s="177">
        <f>Q161*H161</f>
        <v>4.2660000000000003E-2</v>
      </c>
      <c r="S161" s="177">
        <v>0</v>
      </c>
      <c r="T161" s="17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79" t="s">
        <v>237</v>
      </c>
      <c r="AT161" s="179" t="s">
        <v>212</v>
      </c>
      <c r="AU161" s="179" t="s">
        <v>81</v>
      </c>
      <c r="AY161" s="17" t="s">
        <v>113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7" t="s">
        <v>79</v>
      </c>
      <c r="BK161" s="180">
        <f>ROUND(I161*H161,2)</f>
        <v>0</v>
      </c>
      <c r="BL161" s="17" t="s">
        <v>230</v>
      </c>
      <c r="BM161" s="179" t="s">
        <v>238</v>
      </c>
    </row>
    <row r="162" spans="1:65" s="2" customFormat="1" ht="11.25" x14ac:dyDescent="0.2">
      <c r="A162" s="34"/>
      <c r="B162" s="35"/>
      <c r="C162" s="36"/>
      <c r="D162" s="181" t="s">
        <v>122</v>
      </c>
      <c r="E162" s="36"/>
      <c r="F162" s="182" t="s">
        <v>236</v>
      </c>
      <c r="G162" s="36"/>
      <c r="H162" s="36"/>
      <c r="I162" s="183"/>
      <c r="J162" s="36"/>
      <c r="K162" s="36"/>
      <c r="L162" s="39"/>
      <c r="M162" s="184"/>
      <c r="N162" s="185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122</v>
      </c>
      <c r="AU162" s="17" t="s">
        <v>81</v>
      </c>
    </row>
    <row r="163" spans="1:65" s="2" customFormat="1" ht="24.2" customHeight="1" x14ac:dyDescent="0.2">
      <c r="A163" s="34"/>
      <c r="B163" s="35"/>
      <c r="C163" s="168" t="s">
        <v>230</v>
      </c>
      <c r="D163" s="168" t="s">
        <v>115</v>
      </c>
      <c r="E163" s="169" t="s">
        <v>239</v>
      </c>
      <c r="F163" s="170" t="s">
        <v>240</v>
      </c>
      <c r="G163" s="171" t="s">
        <v>206</v>
      </c>
      <c r="H163" s="172">
        <v>601</v>
      </c>
      <c r="I163" s="173"/>
      <c r="J163" s="174">
        <f>ROUND(I163*H163,2)</f>
        <v>0</v>
      </c>
      <c r="K163" s="170" t="s">
        <v>119</v>
      </c>
      <c r="L163" s="39"/>
      <c r="M163" s="175" t="s">
        <v>19</v>
      </c>
      <c r="N163" s="176" t="s">
        <v>45</v>
      </c>
      <c r="O163" s="64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79" t="s">
        <v>230</v>
      </c>
      <c r="AT163" s="179" t="s">
        <v>115</v>
      </c>
      <c r="AU163" s="179" t="s">
        <v>81</v>
      </c>
      <c r="AY163" s="17" t="s">
        <v>113</v>
      </c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17" t="s">
        <v>79</v>
      </c>
      <c r="BK163" s="180">
        <f>ROUND(I163*H163,2)</f>
        <v>0</v>
      </c>
      <c r="BL163" s="17" t="s">
        <v>230</v>
      </c>
      <c r="BM163" s="179" t="s">
        <v>241</v>
      </c>
    </row>
    <row r="164" spans="1:65" s="2" customFormat="1" ht="19.5" x14ac:dyDescent="0.2">
      <c r="A164" s="34"/>
      <c r="B164" s="35"/>
      <c r="C164" s="36"/>
      <c r="D164" s="181" t="s">
        <v>122</v>
      </c>
      <c r="E164" s="36"/>
      <c r="F164" s="182" t="s">
        <v>242</v>
      </c>
      <c r="G164" s="36"/>
      <c r="H164" s="36"/>
      <c r="I164" s="183"/>
      <c r="J164" s="36"/>
      <c r="K164" s="36"/>
      <c r="L164" s="39"/>
      <c r="M164" s="184"/>
      <c r="N164" s="185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122</v>
      </c>
      <c r="AU164" s="17" t="s">
        <v>81</v>
      </c>
    </row>
    <row r="165" spans="1:65" s="2" customFormat="1" ht="11.25" x14ac:dyDescent="0.2">
      <c r="A165" s="34"/>
      <c r="B165" s="35"/>
      <c r="C165" s="36"/>
      <c r="D165" s="186" t="s">
        <v>124</v>
      </c>
      <c r="E165" s="36"/>
      <c r="F165" s="187" t="s">
        <v>243</v>
      </c>
      <c r="G165" s="36"/>
      <c r="H165" s="36"/>
      <c r="I165" s="183"/>
      <c r="J165" s="36"/>
      <c r="K165" s="36"/>
      <c r="L165" s="39"/>
      <c r="M165" s="184"/>
      <c r="N165" s="185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124</v>
      </c>
      <c r="AU165" s="17" t="s">
        <v>81</v>
      </c>
    </row>
    <row r="166" spans="1:65" s="13" customFormat="1" ht="11.25" x14ac:dyDescent="0.2">
      <c r="B166" s="188"/>
      <c r="C166" s="189"/>
      <c r="D166" s="181" t="s">
        <v>126</v>
      </c>
      <c r="E166" s="190" t="s">
        <v>19</v>
      </c>
      <c r="F166" s="191" t="s">
        <v>244</v>
      </c>
      <c r="G166" s="189"/>
      <c r="H166" s="190" t="s">
        <v>19</v>
      </c>
      <c r="I166" s="192"/>
      <c r="J166" s="189"/>
      <c r="K166" s="189"/>
      <c r="L166" s="193"/>
      <c r="M166" s="194"/>
      <c r="N166" s="195"/>
      <c r="O166" s="195"/>
      <c r="P166" s="195"/>
      <c r="Q166" s="195"/>
      <c r="R166" s="195"/>
      <c r="S166" s="195"/>
      <c r="T166" s="196"/>
      <c r="AT166" s="197" t="s">
        <v>126</v>
      </c>
      <c r="AU166" s="197" t="s">
        <v>81</v>
      </c>
      <c r="AV166" s="13" t="s">
        <v>79</v>
      </c>
      <c r="AW166" s="13" t="s">
        <v>35</v>
      </c>
      <c r="AX166" s="13" t="s">
        <v>74</v>
      </c>
      <c r="AY166" s="197" t="s">
        <v>113</v>
      </c>
    </row>
    <row r="167" spans="1:65" s="14" customFormat="1" ht="11.25" x14ac:dyDescent="0.2">
      <c r="B167" s="198"/>
      <c r="C167" s="199"/>
      <c r="D167" s="181" t="s">
        <v>126</v>
      </c>
      <c r="E167" s="200" t="s">
        <v>19</v>
      </c>
      <c r="F167" s="201" t="s">
        <v>245</v>
      </c>
      <c r="G167" s="199"/>
      <c r="H167" s="202">
        <v>125</v>
      </c>
      <c r="I167" s="203"/>
      <c r="J167" s="199"/>
      <c r="K167" s="199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126</v>
      </c>
      <c r="AU167" s="208" t="s">
        <v>81</v>
      </c>
      <c r="AV167" s="14" t="s">
        <v>81</v>
      </c>
      <c r="AW167" s="14" t="s">
        <v>35</v>
      </c>
      <c r="AX167" s="14" t="s">
        <v>74</v>
      </c>
      <c r="AY167" s="208" t="s">
        <v>113</v>
      </c>
    </row>
    <row r="168" spans="1:65" s="13" customFormat="1" ht="11.25" x14ac:dyDescent="0.2">
      <c r="B168" s="188"/>
      <c r="C168" s="189"/>
      <c r="D168" s="181" t="s">
        <v>126</v>
      </c>
      <c r="E168" s="190" t="s">
        <v>19</v>
      </c>
      <c r="F168" s="191" t="s">
        <v>246</v>
      </c>
      <c r="G168" s="189"/>
      <c r="H168" s="190" t="s">
        <v>19</v>
      </c>
      <c r="I168" s="192"/>
      <c r="J168" s="189"/>
      <c r="K168" s="189"/>
      <c r="L168" s="193"/>
      <c r="M168" s="194"/>
      <c r="N168" s="195"/>
      <c r="O168" s="195"/>
      <c r="P168" s="195"/>
      <c r="Q168" s="195"/>
      <c r="R168" s="195"/>
      <c r="S168" s="195"/>
      <c r="T168" s="196"/>
      <c r="AT168" s="197" t="s">
        <v>126</v>
      </c>
      <c r="AU168" s="197" t="s">
        <v>81</v>
      </c>
      <c r="AV168" s="13" t="s">
        <v>79</v>
      </c>
      <c r="AW168" s="13" t="s">
        <v>35</v>
      </c>
      <c r="AX168" s="13" t="s">
        <v>74</v>
      </c>
      <c r="AY168" s="197" t="s">
        <v>113</v>
      </c>
    </row>
    <row r="169" spans="1:65" s="14" customFormat="1" ht="11.25" x14ac:dyDescent="0.2">
      <c r="B169" s="198"/>
      <c r="C169" s="199"/>
      <c r="D169" s="181" t="s">
        <v>126</v>
      </c>
      <c r="E169" s="200" t="s">
        <v>19</v>
      </c>
      <c r="F169" s="201" t="s">
        <v>247</v>
      </c>
      <c r="G169" s="199"/>
      <c r="H169" s="202">
        <v>42</v>
      </c>
      <c r="I169" s="203"/>
      <c r="J169" s="199"/>
      <c r="K169" s="199"/>
      <c r="L169" s="204"/>
      <c r="M169" s="205"/>
      <c r="N169" s="206"/>
      <c r="O169" s="206"/>
      <c r="P169" s="206"/>
      <c r="Q169" s="206"/>
      <c r="R169" s="206"/>
      <c r="S169" s="206"/>
      <c r="T169" s="207"/>
      <c r="AT169" s="208" t="s">
        <v>126</v>
      </c>
      <c r="AU169" s="208" t="s">
        <v>81</v>
      </c>
      <c r="AV169" s="14" t="s">
        <v>81</v>
      </c>
      <c r="AW169" s="14" t="s">
        <v>35</v>
      </c>
      <c r="AX169" s="14" t="s">
        <v>74</v>
      </c>
      <c r="AY169" s="208" t="s">
        <v>113</v>
      </c>
    </row>
    <row r="170" spans="1:65" s="13" customFormat="1" ht="11.25" x14ac:dyDescent="0.2">
      <c r="B170" s="188"/>
      <c r="C170" s="189"/>
      <c r="D170" s="181" t="s">
        <v>126</v>
      </c>
      <c r="E170" s="190" t="s">
        <v>19</v>
      </c>
      <c r="F170" s="191" t="s">
        <v>248</v>
      </c>
      <c r="G170" s="189"/>
      <c r="H170" s="190" t="s">
        <v>19</v>
      </c>
      <c r="I170" s="192"/>
      <c r="J170" s="189"/>
      <c r="K170" s="189"/>
      <c r="L170" s="193"/>
      <c r="M170" s="194"/>
      <c r="N170" s="195"/>
      <c r="O170" s="195"/>
      <c r="P170" s="195"/>
      <c r="Q170" s="195"/>
      <c r="R170" s="195"/>
      <c r="S170" s="195"/>
      <c r="T170" s="196"/>
      <c r="AT170" s="197" t="s">
        <v>126</v>
      </c>
      <c r="AU170" s="197" t="s">
        <v>81</v>
      </c>
      <c r="AV170" s="13" t="s">
        <v>79</v>
      </c>
      <c r="AW170" s="13" t="s">
        <v>35</v>
      </c>
      <c r="AX170" s="13" t="s">
        <v>74</v>
      </c>
      <c r="AY170" s="197" t="s">
        <v>113</v>
      </c>
    </row>
    <row r="171" spans="1:65" s="14" customFormat="1" ht="11.25" x14ac:dyDescent="0.2">
      <c r="B171" s="198"/>
      <c r="C171" s="199"/>
      <c r="D171" s="181" t="s">
        <v>126</v>
      </c>
      <c r="E171" s="200" t="s">
        <v>19</v>
      </c>
      <c r="F171" s="201" t="s">
        <v>249</v>
      </c>
      <c r="G171" s="199"/>
      <c r="H171" s="202">
        <v>139</v>
      </c>
      <c r="I171" s="203"/>
      <c r="J171" s="199"/>
      <c r="K171" s="199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126</v>
      </c>
      <c r="AU171" s="208" t="s">
        <v>81</v>
      </c>
      <c r="AV171" s="14" t="s">
        <v>81</v>
      </c>
      <c r="AW171" s="14" t="s">
        <v>35</v>
      </c>
      <c r="AX171" s="14" t="s">
        <v>74</v>
      </c>
      <c r="AY171" s="208" t="s">
        <v>113</v>
      </c>
    </row>
    <row r="172" spans="1:65" s="13" customFormat="1" ht="11.25" x14ac:dyDescent="0.2">
      <c r="B172" s="188"/>
      <c r="C172" s="189"/>
      <c r="D172" s="181" t="s">
        <v>126</v>
      </c>
      <c r="E172" s="190" t="s">
        <v>19</v>
      </c>
      <c r="F172" s="191" t="s">
        <v>250</v>
      </c>
      <c r="G172" s="189"/>
      <c r="H172" s="190" t="s">
        <v>19</v>
      </c>
      <c r="I172" s="192"/>
      <c r="J172" s="189"/>
      <c r="K172" s="189"/>
      <c r="L172" s="193"/>
      <c r="M172" s="194"/>
      <c r="N172" s="195"/>
      <c r="O172" s="195"/>
      <c r="P172" s="195"/>
      <c r="Q172" s="195"/>
      <c r="R172" s="195"/>
      <c r="S172" s="195"/>
      <c r="T172" s="196"/>
      <c r="AT172" s="197" t="s">
        <v>126</v>
      </c>
      <c r="AU172" s="197" t="s">
        <v>81</v>
      </c>
      <c r="AV172" s="13" t="s">
        <v>79</v>
      </c>
      <c r="AW172" s="13" t="s">
        <v>35</v>
      </c>
      <c r="AX172" s="13" t="s">
        <v>74</v>
      </c>
      <c r="AY172" s="197" t="s">
        <v>113</v>
      </c>
    </row>
    <row r="173" spans="1:65" s="14" customFormat="1" ht="11.25" x14ac:dyDescent="0.2">
      <c r="B173" s="198"/>
      <c r="C173" s="199"/>
      <c r="D173" s="181" t="s">
        <v>126</v>
      </c>
      <c r="E173" s="200" t="s">
        <v>19</v>
      </c>
      <c r="F173" s="201" t="s">
        <v>251</v>
      </c>
      <c r="G173" s="199"/>
      <c r="H173" s="202">
        <v>295</v>
      </c>
      <c r="I173" s="203"/>
      <c r="J173" s="199"/>
      <c r="K173" s="199"/>
      <c r="L173" s="204"/>
      <c r="M173" s="205"/>
      <c r="N173" s="206"/>
      <c r="O173" s="206"/>
      <c r="P173" s="206"/>
      <c r="Q173" s="206"/>
      <c r="R173" s="206"/>
      <c r="S173" s="206"/>
      <c r="T173" s="207"/>
      <c r="AT173" s="208" t="s">
        <v>126</v>
      </c>
      <c r="AU173" s="208" t="s">
        <v>81</v>
      </c>
      <c r="AV173" s="14" t="s">
        <v>81</v>
      </c>
      <c r="AW173" s="14" t="s">
        <v>35</v>
      </c>
      <c r="AX173" s="14" t="s">
        <v>74</v>
      </c>
      <c r="AY173" s="208" t="s">
        <v>113</v>
      </c>
    </row>
    <row r="174" spans="1:65" s="15" customFormat="1" ht="11.25" x14ac:dyDescent="0.2">
      <c r="B174" s="209"/>
      <c r="C174" s="210"/>
      <c r="D174" s="181" t="s">
        <v>126</v>
      </c>
      <c r="E174" s="211" t="s">
        <v>19</v>
      </c>
      <c r="F174" s="212" t="s">
        <v>131</v>
      </c>
      <c r="G174" s="210"/>
      <c r="H174" s="213">
        <v>601</v>
      </c>
      <c r="I174" s="214"/>
      <c r="J174" s="210"/>
      <c r="K174" s="210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126</v>
      </c>
      <c r="AU174" s="219" t="s">
        <v>81</v>
      </c>
      <c r="AV174" s="15" t="s">
        <v>120</v>
      </c>
      <c r="AW174" s="15" t="s">
        <v>35</v>
      </c>
      <c r="AX174" s="15" t="s">
        <v>79</v>
      </c>
      <c r="AY174" s="219" t="s">
        <v>113</v>
      </c>
    </row>
    <row r="175" spans="1:65" s="2" customFormat="1" ht="33" customHeight="1" x14ac:dyDescent="0.2">
      <c r="A175" s="34"/>
      <c r="B175" s="35"/>
      <c r="C175" s="168" t="s">
        <v>252</v>
      </c>
      <c r="D175" s="168" t="s">
        <v>115</v>
      </c>
      <c r="E175" s="169" t="s">
        <v>253</v>
      </c>
      <c r="F175" s="170" t="s">
        <v>254</v>
      </c>
      <c r="G175" s="171" t="s">
        <v>206</v>
      </c>
      <c r="H175" s="172">
        <v>107</v>
      </c>
      <c r="I175" s="173"/>
      <c r="J175" s="174">
        <f>ROUND(I175*H175,2)</f>
        <v>0</v>
      </c>
      <c r="K175" s="170" t="s">
        <v>119</v>
      </c>
      <c r="L175" s="39"/>
      <c r="M175" s="175" t="s">
        <v>19</v>
      </c>
      <c r="N175" s="176" t="s">
        <v>45</v>
      </c>
      <c r="O175" s="64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79" t="s">
        <v>230</v>
      </c>
      <c r="AT175" s="179" t="s">
        <v>115</v>
      </c>
      <c r="AU175" s="179" t="s">
        <v>81</v>
      </c>
      <c r="AY175" s="17" t="s">
        <v>113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7" t="s">
        <v>79</v>
      </c>
      <c r="BK175" s="180">
        <f>ROUND(I175*H175,2)</f>
        <v>0</v>
      </c>
      <c r="BL175" s="17" t="s">
        <v>230</v>
      </c>
      <c r="BM175" s="179" t="s">
        <v>255</v>
      </c>
    </row>
    <row r="176" spans="1:65" s="2" customFormat="1" ht="29.25" x14ac:dyDescent="0.2">
      <c r="A176" s="34"/>
      <c r="B176" s="35"/>
      <c r="C176" s="36"/>
      <c r="D176" s="181" t="s">
        <v>122</v>
      </c>
      <c r="E176" s="36"/>
      <c r="F176" s="182" t="s">
        <v>256</v>
      </c>
      <c r="G176" s="36"/>
      <c r="H176" s="36"/>
      <c r="I176" s="183"/>
      <c r="J176" s="36"/>
      <c r="K176" s="36"/>
      <c r="L176" s="39"/>
      <c r="M176" s="184"/>
      <c r="N176" s="185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122</v>
      </c>
      <c r="AU176" s="17" t="s">
        <v>81</v>
      </c>
    </row>
    <row r="177" spans="1:65" s="2" customFormat="1" ht="11.25" x14ac:dyDescent="0.2">
      <c r="A177" s="34"/>
      <c r="B177" s="35"/>
      <c r="C177" s="36"/>
      <c r="D177" s="186" t="s">
        <v>124</v>
      </c>
      <c r="E177" s="36"/>
      <c r="F177" s="187" t="s">
        <v>257</v>
      </c>
      <c r="G177" s="36"/>
      <c r="H177" s="36"/>
      <c r="I177" s="183"/>
      <c r="J177" s="36"/>
      <c r="K177" s="36"/>
      <c r="L177" s="39"/>
      <c r="M177" s="184"/>
      <c r="N177" s="185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124</v>
      </c>
      <c r="AU177" s="17" t="s">
        <v>81</v>
      </c>
    </row>
    <row r="178" spans="1:65" s="13" customFormat="1" ht="11.25" x14ac:dyDescent="0.2">
      <c r="B178" s="188"/>
      <c r="C178" s="189"/>
      <c r="D178" s="181" t="s">
        <v>126</v>
      </c>
      <c r="E178" s="190" t="s">
        <v>19</v>
      </c>
      <c r="F178" s="191" t="s">
        <v>258</v>
      </c>
      <c r="G178" s="189"/>
      <c r="H178" s="190" t="s">
        <v>19</v>
      </c>
      <c r="I178" s="192"/>
      <c r="J178" s="189"/>
      <c r="K178" s="189"/>
      <c r="L178" s="193"/>
      <c r="M178" s="194"/>
      <c r="N178" s="195"/>
      <c r="O178" s="195"/>
      <c r="P178" s="195"/>
      <c r="Q178" s="195"/>
      <c r="R178" s="195"/>
      <c r="S178" s="195"/>
      <c r="T178" s="196"/>
      <c r="AT178" s="197" t="s">
        <v>126</v>
      </c>
      <c r="AU178" s="197" t="s">
        <v>81</v>
      </c>
      <c r="AV178" s="13" t="s">
        <v>79</v>
      </c>
      <c r="AW178" s="13" t="s">
        <v>35</v>
      </c>
      <c r="AX178" s="13" t="s">
        <v>74</v>
      </c>
      <c r="AY178" s="197" t="s">
        <v>113</v>
      </c>
    </row>
    <row r="179" spans="1:65" s="14" customFormat="1" ht="11.25" x14ac:dyDescent="0.2">
      <c r="B179" s="198"/>
      <c r="C179" s="199"/>
      <c r="D179" s="181" t="s">
        <v>126</v>
      </c>
      <c r="E179" s="200" t="s">
        <v>19</v>
      </c>
      <c r="F179" s="201" t="s">
        <v>259</v>
      </c>
      <c r="G179" s="199"/>
      <c r="H179" s="202">
        <v>107</v>
      </c>
      <c r="I179" s="203"/>
      <c r="J179" s="199"/>
      <c r="K179" s="199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126</v>
      </c>
      <c r="AU179" s="208" t="s">
        <v>81</v>
      </c>
      <c r="AV179" s="14" t="s">
        <v>81</v>
      </c>
      <c r="AW179" s="14" t="s">
        <v>35</v>
      </c>
      <c r="AX179" s="14" t="s">
        <v>79</v>
      </c>
      <c r="AY179" s="208" t="s">
        <v>113</v>
      </c>
    </row>
    <row r="180" spans="1:65" s="2" customFormat="1" ht="16.5" customHeight="1" x14ac:dyDescent="0.2">
      <c r="A180" s="34"/>
      <c r="B180" s="35"/>
      <c r="C180" s="220" t="s">
        <v>260</v>
      </c>
      <c r="D180" s="220" t="s">
        <v>212</v>
      </c>
      <c r="E180" s="221" t="s">
        <v>261</v>
      </c>
      <c r="F180" s="222" t="s">
        <v>262</v>
      </c>
      <c r="G180" s="223" t="s">
        <v>118</v>
      </c>
      <c r="H180" s="224">
        <v>4.8689999999999998</v>
      </c>
      <c r="I180" s="225"/>
      <c r="J180" s="226">
        <f>ROUND(I180*H180,2)</f>
        <v>0</v>
      </c>
      <c r="K180" s="222" t="s">
        <v>119</v>
      </c>
      <c r="L180" s="227"/>
      <c r="M180" s="228" t="s">
        <v>19</v>
      </c>
      <c r="N180" s="229" t="s">
        <v>45</v>
      </c>
      <c r="O180" s="64"/>
      <c r="P180" s="177">
        <f>O180*H180</f>
        <v>0</v>
      </c>
      <c r="Q180" s="177">
        <v>0.55000000000000004</v>
      </c>
      <c r="R180" s="177">
        <f>Q180*H180</f>
        <v>2.6779500000000001</v>
      </c>
      <c r="S180" s="177">
        <v>0</v>
      </c>
      <c r="T180" s="17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79" t="s">
        <v>237</v>
      </c>
      <c r="AT180" s="179" t="s">
        <v>212</v>
      </c>
      <c r="AU180" s="179" t="s">
        <v>81</v>
      </c>
      <c r="AY180" s="17" t="s">
        <v>113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7" t="s">
        <v>79</v>
      </c>
      <c r="BK180" s="180">
        <f>ROUND(I180*H180,2)</f>
        <v>0</v>
      </c>
      <c r="BL180" s="17" t="s">
        <v>230</v>
      </c>
      <c r="BM180" s="179" t="s">
        <v>263</v>
      </c>
    </row>
    <row r="181" spans="1:65" s="2" customFormat="1" ht="11.25" x14ac:dyDescent="0.2">
      <c r="A181" s="34"/>
      <c r="B181" s="35"/>
      <c r="C181" s="36"/>
      <c r="D181" s="181" t="s">
        <v>122</v>
      </c>
      <c r="E181" s="36"/>
      <c r="F181" s="182" t="s">
        <v>262</v>
      </c>
      <c r="G181" s="36"/>
      <c r="H181" s="36"/>
      <c r="I181" s="183"/>
      <c r="J181" s="36"/>
      <c r="K181" s="36"/>
      <c r="L181" s="39"/>
      <c r="M181" s="184"/>
      <c r="N181" s="185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122</v>
      </c>
      <c r="AU181" s="17" t="s">
        <v>81</v>
      </c>
    </row>
    <row r="182" spans="1:65" s="13" customFormat="1" ht="11.25" x14ac:dyDescent="0.2">
      <c r="B182" s="188"/>
      <c r="C182" s="189"/>
      <c r="D182" s="181" t="s">
        <v>126</v>
      </c>
      <c r="E182" s="190" t="s">
        <v>19</v>
      </c>
      <c r="F182" s="191" t="s">
        <v>264</v>
      </c>
      <c r="G182" s="189"/>
      <c r="H182" s="190" t="s">
        <v>19</v>
      </c>
      <c r="I182" s="192"/>
      <c r="J182" s="189"/>
      <c r="K182" s="189"/>
      <c r="L182" s="193"/>
      <c r="M182" s="194"/>
      <c r="N182" s="195"/>
      <c r="O182" s="195"/>
      <c r="P182" s="195"/>
      <c r="Q182" s="195"/>
      <c r="R182" s="195"/>
      <c r="S182" s="195"/>
      <c r="T182" s="196"/>
      <c r="AT182" s="197" t="s">
        <v>126</v>
      </c>
      <c r="AU182" s="197" t="s">
        <v>81</v>
      </c>
      <c r="AV182" s="13" t="s">
        <v>79</v>
      </c>
      <c r="AW182" s="13" t="s">
        <v>35</v>
      </c>
      <c r="AX182" s="13" t="s">
        <v>74</v>
      </c>
      <c r="AY182" s="197" t="s">
        <v>113</v>
      </c>
    </row>
    <row r="183" spans="1:65" s="14" customFormat="1" ht="11.25" x14ac:dyDescent="0.2">
      <c r="B183" s="198"/>
      <c r="C183" s="199"/>
      <c r="D183" s="181" t="s">
        <v>126</v>
      </c>
      <c r="E183" s="200" t="s">
        <v>19</v>
      </c>
      <c r="F183" s="201" t="s">
        <v>265</v>
      </c>
      <c r="G183" s="199"/>
      <c r="H183" s="202">
        <v>1.32</v>
      </c>
      <c r="I183" s="203"/>
      <c r="J183" s="199"/>
      <c r="K183" s="199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126</v>
      </c>
      <c r="AU183" s="208" t="s">
        <v>81</v>
      </c>
      <c r="AV183" s="14" t="s">
        <v>81</v>
      </c>
      <c r="AW183" s="14" t="s">
        <v>35</v>
      </c>
      <c r="AX183" s="14" t="s">
        <v>74</v>
      </c>
      <c r="AY183" s="208" t="s">
        <v>113</v>
      </c>
    </row>
    <row r="184" spans="1:65" s="13" customFormat="1" ht="11.25" x14ac:dyDescent="0.2">
      <c r="B184" s="188"/>
      <c r="C184" s="189"/>
      <c r="D184" s="181" t="s">
        <v>126</v>
      </c>
      <c r="E184" s="190" t="s">
        <v>19</v>
      </c>
      <c r="F184" s="191" t="s">
        <v>246</v>
      </c>
      <c r="G184" s="189"/>
      <c r="H184" s="190" t="s">
        <v>19</v>
      </c>
      <c r="I184" s="192"/>
      <c r="J184" s="189"/>
      <c r="K184" s="189"/>
      <c r="L184" s="193"/>
      <c r="M184" s="194"/>
      <c r="N184" s="195"/>
      <c r="O184" s="195"/>
      <c r="P184" s="195"/>
      <c r="Q184" s="195"/>
      <c r="R184" s="195"/>
      <c r="S184" s="195"/>
      <c r="T184" s="196"/>
      <c r="AT184" s="197" t="s">
        <v>126</v>
      </c>
      <c r="AU184" s="197" t="s">
        <v>81</v>
      </c>
      <c r="AV184" s="13" t="s">
        <v>79</v>
      </c>
      <c r="AW184" s="13" t="s">
        <v>35</v>
      </c>
      <c r="AX184" s="13" t="s">
        <v>74</v>
      </c>
      <c r="AY184" s="197" t="s">
        <v>113</v>
      </c>
    </row>
    <row r="185" spans="1:65" s="14" customFormat="1" ht="11.25" x14ac:dyDescent="0.2">
      <c r="B185" s="198"/>
      <c r="C185" s="199"/>
      <c r="D185" s="181" t="s">
        <v>126</v>
      </c>
      <c r="E185" s="200" t="s">
        <v>19</v>
      </c>
      <c r="F185" s="201" t="s">
        <v>266</v>
      </c>
      <c r="G185" s="199"/>
      <c r="H185" s="202">
        <v>0.37</v>
      </c>
      <c r="I185" s="203"/>
      <c r="J185" s="199"/>
      <c r="K185" s="199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126</v>
      </c>
      <c r="AU185" s="208" t="s">
        <v>81</v>
      </c>
      <c r="AV185" s="14" t="s">
        <v>81</v>
      </c>
      <c r="AW185" s="14" t="s">
        <v>35</v>
      </c>
      <c r="AX185" s="14" t="s">
        <v>74</v>
      </c>
      <c r="AY185" s="208" t="s">
        <v>113</v>
      </c>
    </row>
    <row r="186" spans="1:65" s="13" customFormat="1" ht="11.25" x14ac:dyDescent="0.2">
      <c r="B186" s="188"/>
      <c r="C186" s="189"/>
      <c r="D186" s="181" t="s">
        <v>126</v>
      </c>
      <c r="E186" s="190" t="s">
        <v>19</v>
      </c>
      <c r="F186" s="191" t="s">
        <v>267</v>
      </c>
      <c r="G186" s="189"/>
      <c r="H186" s="190" t="s">
        <v>19</v>
      </c>
      <c r="I186" s="192"/>
      <c r="J186" s="189"/>
      <c r="K186" s="189"/>
      <c r="L186" s="193"/>
      <c r="M186" s="194"/>
      <c r="N186" s="195"/>
      <c r="O186" s="195"/>
      <c r="P186" s="195"/>
      <c r="Q186" s="195"/>
      <c r="R186" s="195"/>
      <c r="S186" s="195"/>
      <c r="T186" s="196"/>
      <c r="AT186" s="197" t="s">
        <v>126</v>
      </c>
      <c r="AU186" s="197" t="s">
        <v>81</v>
      </c>
      <c r="AV186" s="13" t="s">
        <v>79</v>
      </c>
      <c r="AW186" s="13" t="s">
        <v>35</v>
      </c>
      <c r="AX186" s="13" t="s">
        <v>74</v>
      </c>
      <c r="AY186" s="197" t="s">
        <v>113</v>
      </c>
    </row>
    <row r="187" spans="1:65" s="14" customFormat="1" ht="11.25" x14ac:dyDescent="0.2">
      <c r="B187" s="198"/>
      <c r="C187" s="199"/>
      <c r="D187" s="181" t="s">
        <v>126</v>
      </c>
      <c r="E187" s="200" t="s">
        <v>19</v>
      </c>
      <c r="F187" s="201" t="s">
        <v>268</v>
      </c>
      <c r="G187" s="199"/>
      <c r="H187" s="202">
        <v>1.4710000000000001</v>
      </c>
      <c r="I187" s="203"/>
      <c r="J187" s="199"/>
      <c r="K187" s="199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126</v>
      </c>
      <c r="AU187" s="208" t="s">
        <v>81</v>
      </c>
      <c r="AV187" s="14" t="s">
        <v>81</v>
      </c>
      <c r="AW187" s="14" t="s">
        <v>35</v>
      </c>
      <c r="AX187" s="14" t="s">
        <v>74</v>
      </c>
      <c r="AY187" s="208" t="s">
        <v>113</v>
      </c>
    </row>
    <row r="188" spans="1:65" s="13" customFormat="1" ht="11.25" x14ac:dyDescent="0.2">
      <c r="B188" s="188"/>
      <c r="C188" s="189"/>
      <c r="D188" s="181" t="s">
        <v>126</v>
      </c>
      <c r="E188" s="190" t="s">
        <v>19</v>
      </c>
      <c r="F188" s="191" t="s">
        <v>248</v>
      </c>
      <c r="G188" s="189"/>
      <c r="H188" s="190" t="s">
        <v>19</v>
      </c>
      <c r="I188" s="192"/>
      <c r="J188" s="189"/>
      <c r="K188" s="189"/>
      <c r="L188" s="193"/>
      <c r="M188" s="194"/>
      <c r="N188" s="195"/>
      <c r="O188" s="195"/>
      <c r="P188" s="195"/>
      <c r="Q188" s="195"/>
      <c r="R188" s="195"/>
      <c r="S188" s="195"/>
      <c r="T188" s="196"/>
      <c r="AT188" s="197" t="s">
        <v>126</v>
      </c>
      <c r="AU188" s="197" t="s">
        <v>81</v>
      </c>
      <c r="AV188" s="13" t="s">
        <v>79</v>
      </c>
      <c r="AW188" s="13" t="s">
        <v>35</v>
      </c>
      <c r="AX188" s="13" t="s">
        <v>74</v>
      </c>
      <c r="AY188" s="197" t="s">
        <v>113</v>
      </c>
    </row>
    <row r="189" spans="1:65" s="14" customFormat="1" ht="11.25" x14ac:dyDescent="0.2">
      <c r="B189" s="198"/>
      <c r="C189" s="199"/>
      <c r="D189" s="181" t="s">
        <v>126</v>
      </c>
      <c r="E189" s="200" t="s">
        <v>19</v>
      </c>
      <c r="F189" s="201" t="s">
        <v>269</v>
      </c>
      <c r="G189" s="199"/>
      <c r="H189" s="202">
        <v>0.73399999999999999</v>
      </c>
      <c r="I189" s="203"/>
      <c r="J189" s="199"/>
      <c r="K189" s="199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126</v>
      </c>
      <c r="AU189" s="208" t="s">
        <v>81</v>
      </c>
      <c r="AV189" s="14" t="s">
        <v>81</v>
      </c>
      <c r="AW189" s="14" t="s">
        <v>35</v>
      </c>
      <c r="AX189" s="14" t="s">
        <v>74</v>
      </c>
      <c r="AY189" s="208" t="s">
        <v>113</v>
      </c>
    </row>
    <row r="190" spans="1:65" s="13" customFormat="1" ht="11.25" x14ac:dyDescent="0.2">
      <c r="B190" s="188"/>
      <c r="C190" s="189"/>
      <c r="D190" s="181" t="s">
        <v>126</v>
      </c>
      <c r="E190" s="190" t="s">
        <v>19</v>
      </c>
      <c r="F190" s="191" t="s">
        <v>250</v>
      </c>
      <c r="G190" s="189"/>
      <c r="H190" s="190" t="s">
        <v>19</v>
      </c>
      <c r="I190" s="192"/>
      <c r="J190" s="189"/>
      <c r="K190" s="189"/>
      <c r="L190" s="193"/>
      <c r="M190" s="194"/>
      <c r="N190" s="195"/>
      <c r="O190" s="195"/>
      <c r="P190" s="195"/>
      <c r="Q190" s="195"/>
      <c r="R190" s="195"/>
      <c r="S190" s="195"/>
      <c r="T190" s="196"/>
      <c r="AT190" s="197" t="s">
        <v>126</v>
      </c>
      <c r="AU190" s="197" t="s">
        <v>81</v>
      </c>
      <c r="AV190" s="13" t="s">
        <v>79</v>
      </c>
      <c r="AW190" s="13" t="s">
        <v>35</v>
      </c>
      <c r="AX190" s="13" t="s">
        <v>74</v>
      </c>
      <c r="AY190" s="197" t="s">
        <v>113</v>
      </c>
    </row>
    <row r="191" spans="1:65" s="14" customFormat="1" ht="11.25" x14ac:dyDescent="0.2">
      <c r="B191" s="198"/>
      <c r="C191" s="199"/>
      <c r="D191" s="181" t="s">
        <v>126</v>
      </c>
      <c r="E191" s="200" t="s">
        <v>19</v>
      </c>
      <c r="F191" s="201" t="s">
        <v>270</v>
      </c>
      <c r="G191" s="199"/>
      <c r="H191" s="202">
        <v>0.97399999999999998</v>
      </c>
      <c r="I191" s="203"/>
      <c r="J191" s="199"/>
      <c r="K191" s="199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126</v>
      </c>
      <c r="AU191" s="208" t="s">
        <v>81</v>
      </c>
      <c r="AV191" s="14" t="s">
        <v>81</v>
      </c>
      <c r="AW191" s="14" t="s">
        <v>35</v>
      </c>
      <c r="AX191" s="14" t="s">
        <v>74</v>
      </c>
      <c r="AY191" s="208" t="s">
        <v>113</v>
      </c>
    </row>
    <row r="192" spans="1:65" s="15" customFormat="1" ht="11.25" x14ac:dyDescent="0.2">
      <c r="B192" s="209"/>
      <c r="C192" s="210"/>
      <c r="D192" s="181" t="s">
        <v>126</v>
      </c>
      <c r="E192" s="211" t="s">
        <v>19</v>
      </c>
      <c r="F192" s="212" t="s">
        <v>131</v>
      </c>
      <c r="G192" s="210"/>
      <c r="H192" s="213">
        <v>4.8689999999999998</v>
      </c>
      <c r="I192" s="214"/>
      <c r="J192" s="210"/>
      <c r="K192" s="210"/>
      <c r="L192" s="215"/>
      <c r="M192" s="216"/>
      <c r="N192" s="217"/>
      <c r="O192" s="217"/>
      <c r="P192" s="217"/>
      <c r="Q192" s="217"/>
      <c r="R192" s="217"/>
      <c r="S192" s="217"/>
      <c r="T192" s="218"/>
      <c r="AT192" s="219" t="s">
        <v>126</v>
      </c>
      <c r="AU192" s="219" t="s">
        <v>81</v>
      </c>
      <c r="AV192" s="15" t="s">
        <v>120</v>
      </c>
      <c r="AW192" s="15" t="s">
        <v>35</v>
      </c>
      <c r="AX192" s="15" t="s">
        <v>79</v>
      </c>
      <c r="AY192" s="219" t="s">
        <v>113</v>
      </c>
    </row>
    <row r="193" spans="1:65" s="2" customFormat="1" ht="24.2" customHeight="1" x14ac:dyDescent="0.2">
      <c r="A193" s="34"/>
      <c r="B193" s="35"/>
      <c r="C193" s="168" t="s">
        <v>271</v>
      </c>
      <c r="D193" s="168" t="s">
        <v>115</v>
      </c>
      <c r="E193" s="169" t="s">
        <v>272</v>
      </c>
      <c r="F193" s="170" t="s">
        <v>273</v>
      </c>
      <c r="G193" s="171" t="s">
        <v>118</v>
      </c>
      <c r="H193" s="172">
        <v>4.8689999999999998</v>
      </c>
      <c r="I193" s="173"/>
      <c r="J193" s="174">
        <f>ROUND(I193*H193,2)</f>
        <v>0</v>
      </c>
      <c r="K193" s="170" t="s">
        <v>119</v>
      </c>
      <c r="L193" s="39"/>
      <c r="M193" s="175" t="s">
        <v>19</v>
      </c>
      <c r="N193" s="176" t="s">
        <v>45</v>
      </c>
      <c r="O193" s="64"/>
      <c r="P193" s="177">
        <f>O193*H193</f>
        <v>0</v>
      </c>
      <c r="Q193" s="177">
        <v>1.2540000000000001E-2</v>
      </c>
      <c r="R193" s="177">
        <f>Q193*H193</f>
        <v>6.1057260000000002E-2</v>
      </c>
      <c r="S193" s="177">
        <v>0</v>
      </c>
      <c r="T193" s="17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79" t="s">
        <v>230</v>
      </c>
      <c r="AT193" s="179" t="s">
        <v>115</v>
      </c>
      <c r="AU193" s="179" t="s">
        <v>81</v>
      </c>
      <c r="AY193" s="17" t="s">
        <v>113</v>
      </c>
      <c r="BE193" s="180">
        <f>IF(N193="základní",J193,0)</f>
        <v>0</v>
      </c>
      <c r="BF193" s="180">
        <f>IF(N193="snížená",J193,0)</f>
        <v>0</v>
      </c>
      <c r="BG193" s="180">
        <f>IF(N193="zákl. přenesená",J193,0)</f>
        <v>0</v>
      </c>
      <c r="BH193" s="180">
        <f>IF(N193="sníž. přenesená",J193,0)</f>
        <v>0</v>
      </c>
      <c r="BI193" s="180">
        <f>IF(N193="nulová",J193,0)</f>
        <v>0</v>
      </c>
      <c r="BJ193" s="17" t="s">
        <v>79</v>
      </c>
      <c r="BK193" s="180">
        <f>ROUND(I193*H193,2)</f>
        <v>0</v>
      </c>
      <c r="BL193" s="17" t="s">
        <v>230</v>
      </c>
      <c r="BM193" s="179" t="s">
        <v>274</v>
      </c>
    </row>
    <row r="194" spans="1:65" s="2" customFormat="1" ht="11.25" x14ac:dyDescent="0.2">
      <c r="A194" s="34"/>
      <c r="B194" s="35"/>
      <c r="C194" s="36"/>
      <c r="D194" s="181" t="s">
        <v>122</v>
      </c>
      <c r="E194" s="36"/>
      <c r="F194" s="182" t="s">
        <v>275</v>
      </c>
      <c r="G194" s="36"/>
      <c r="H194" s="36"/>
      <c r="I194" s="183"/>
      <c r="J194" s="36"/>
      <c r="K194" s="36"/>
      <c r="L194" s="39"/>
      <c r="M194" s="184"/>
      <c r="N194" s="185"/>
      <c r="O194" s="64"/>
      <c r="P194" s="64"/>
      <c r="Q194" s="64"/>
      <c r="R194" s="64"/>
      <c r="S194" s="64"/>
      <c r="T194" s="65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122</v>
      </c>
      <c r="AU194" s="17" t="s">
        <v>81</v>
      </c>
    </row>
    <row r="195" spans="1:65" s="2" customFormat="1" ht="11.25" x14ac:dyDescent="0.2">
      <c r="A195" s="34"/>
      <c r="B195" s="35"/>
      <c r="C195" s="36"/>
      <c r="D195" s="186" t="s">
        <v>124</v>
      </c>
      <c r="E195" s="36"/>
      <c r="F195" s="187" t="s">
        <v>276</v>
      </c>
      <c r="G195" s="36"/>
      <c r="H195" s="36"/>
      <c r="I195" s="183"/>
      <c r="J195" s="36"/>
      <c r="K195" s="36"/>
      <c r="L195" s="39"/>
      <c r="M195" s="184"/>
      <c r="N195" s="185"/>
      <c r="O195" s="64"/>
      <c r="P195" s="64"/>
      <c r="Q195" s="64"/>
      <c r="R195" s="64"/>
      <c r="S195" s="64"/>
      <c r="T195" s="65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124</v>
      </c>
      <c r="AU195" s="17" t="s">
        <v>81</v>
      </c>
    </row>
    <row r="196" spans="1:65" s="13" customFormat="1" ht="11.25" x14ac:dyDescent="0.2">
      <c r="B196" s="188"/>
      <c r="C196" s="189"/>
      <c r="D196" s="181" t="s">
        <v>126</v>
      </c>
      <c r="E196" s="190" t="s">
        <v>19</v>
      </c>
      <c r="F196" s="191" t="s">
        <v>264</v>
      </c>
      <c r="G196" s="189"/>
      <c r="H196" s="190" t="s">
        <v>19</v>
      </c>
      <c r="I196" s="192"/>
      <c r="J196" s="189"/>
      <c r="K196" s="189"/>
      <c r="L196" s="193"/>
      <c r="M196" s="194"/>
      <c r="N196" s="195"/>
      <c r="O196" s="195"/>
      <c r="P196" s="195"/>
      <c r="Q196" s="195"/>
      <c r="R196" s="195"/>
      <c r="S196" s="195"/>
      <c r="T196" s="196"/>
      <c r="AT196" s="197" t="s">
        <v>126</v>
      </c>
      <c r="AU196" s="197" t="s">
        <v>81</v>
      </c>
      <c r="AV196" s="13" t="s">
        <v>79</v>
      </c>
      <c r="AW196" s="13" t="s">
        <v>35</v>
      </c>
      <c r="AX196" s="13" t="s">
        <v>74</v>
      </c>
      <c r="AY196" s="197" t="s">
        <v>113</v>
      </c>
    </row>
    <row r="197" spans="1:65" s="14" customFormat="1" ht="11.25" x14ac:dyDescent="0.2">
      <c r="B197" s="198"/>
      <c r="C197" s="199"/>
      <c r="D197" s="181" t="s">
        <v>126</v>
      </c>
      <c r="E197" s="200" t="s">
        <v>19</v>
      </c>
      <c r="F197" s="201" t="s">
        <v>265</v>
      </c>
      <c r="G197" s="199"/>
      <c r="H197" s="202">
        <v>1.32</v>
      </c>
      <c r="I197" s="203"/>
      <c r="J197" s="199"/>
      <c r="K197" s="199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126</v>
      </c>
      <c r="AU197" s="208" t="s">
        <v>81</v>
      </c>
      <c r="AV197" s="14" t="s">
        <v>81</v>
      </c>
      <c r="AW197" s="14" t="s">
        <v>35</v>
      </c>
      <c r="AX197" s="14" t="s">
        <v>74</v>
      </c>
      <c r="AY197" s="208" t="s">
        <v>113</v>
      </c>
    </row>
    <row r="198" spans="1:65" s="13" customFormat="1" ht="11.25" x14ac:dyDescent="0.2">
      <c r="B198" s="188"/>
      <c r="C198" s="189"/>
      <c r="D198" s="181" t="s">
        <v>126</v>
      </c>
      <c r="E198" s="190" t="s">
        <v>19</v>
      </c>
      <c r="F198" s="191" t="s">
        <v>246</v>
      </c>
      <c r="G198" s="189"/>
      <c r="H198" s="190" t="s">
        <v>19</v>
      </c>
      <c r="I198" s="192"/>
      <c r="J198" s="189"/>
      <c r="K198" s="189"/>
      <c r="L198" s="193"/>
      <c r="M198" s="194"/>
      <c r="N198" s="195"/>
      <c r="O198" s="195"/>
      <c r="P198" s="195"/>
      <c r="Q198" s="195"/>
      <c r="R198" s="195"/>
      <c r="S198" s="195"/>
      <c r="T198" s="196"/>
      <c r="AT198" s="197" t="s">
        <v>126</v>
      </c>
      <c r="AU198" s="197" t="s">
        <v>81</v>
      </c>
      <c r="AV198" s="13" t="s">
        <v>79</v>
      </c>
      <c r="AW198" s="13" t="s">
        <v>35</v>
      </c>
      <c r="AX198" s="13" t="s">
        <v>74</v>
      </c>
      <c r="AY198" s="197" t="s">
        <v>113</v>
      </c>
    </row>
    <row r="199" spans="1:65" s="14" customFormat="1" ht="11.25" x14ac:dyDescent="0.2">
      <c r="B199" s="198"/>
      <c r="C199" s="199"/>
      <c r="D199" s="181" t="s">
        <v>126</v>
      </c>
      <c r="E199" s="200" t="s">
        <v>19</v>
      </c>
      <c r="F199" s="201" t="s">
        <v>266</v>
      </c>
      <c r="G199" s="199"/>
      <c r="H199" s="202">
        <v>0.37</v>
      </c>
      <c r="I199" s="203"/>
      <c r="J199" s="199"/>
      <c r="K199" s="199"/>
      <c r="L199" s="204"/>
      <c r="M199" s="205"/>
      <c r="N199" s="206"/>
      <c r="O199" s="206"/>
      <c r="P199" s="206"/>
      <c r="Q199" s="206"/>
      <c r="R199" s="206"/>
      <c r="S199" s="206"/>
      <c r="T199" s="207"/>
      <c r="AT199" s="208" t="s">
        <v>126</v>
      </c>
      <c r="AU199" s="208" t="s">
        <v>81</v>
      </c>
      <c r="AV199" s="14" t="s">
        <v>81</v>
      </c>
      <c r="AW199" s="14" t="s">
        <v>35</v>
      </c>
      <c r="AX199" s="14" t="s">
        <v>74</v>
      </c>
      <c r="AY199" s="208" t="s">
        <v>113</v>
      </c>
    </row>
    <row r="200" spans="1:65" s="13" customFormat="1" ht="11.25" x14ac:dyDescent="0.2">
      <c r="B200" s="188"/>
      <c r="C200" s="189"/>
      <c r="D200" s="181" t="s">
        <v>126</v>
      </c>
      <c r="E200" s="190" t="s">
        <v>19</v>
      </c>
      <c r="F200" s="191" t="s">
        <v>267</v>
      </c>
      <c r="G200" s="189"/>
      <c r="H200" s="190" t="s">
        <v>19</v>
      </c>
      <c r="I200" s="192"/>
      <c r="J200" s="189"/>
      <c r="K200" s="189"/>
      <c r="L200" s="193"/>
      <c r="M200" s="194"/>
      <c r="N200" s="195"/>
      <c r="O200" s="195"/>
      <c r="P200" s="195"/>
      <c r="Q200" s="195"/>
      <c r="R200" s="195"/>
      <c r="S200" s="195"/>
      <c r="T200" s="196"/>
      <c r="AT200" s="197" t="s">
        <v>126</v>
      </c>
      <c r="AU200" s="197" t="s">
        <v>81</v>
      </c>
      <c r="AV200" s="13" t="s">
        <v>79</v>
      </c>
      <c r="AW200" s="13" t="s">
        <v>35</v>
      </c>
      <c r="AX200" s="13" t="s">
        <v>74</v>
      </c>
      <c r="AY200" s="197" t="s">
        <v>113</v>
      </c>
    </row>
    <row r="201" spans="1:65" s="14" customFormat="1" ht="11.25" x14ac:dyDescent="0.2">
      <c r="B201" s="198"/>
      <c r="C201" s="199"/>
      <c r="D201" s="181" t="s">
        <v>126</v>
      </c>
      <c r="E201" s="200" t="s">
        <v>19</v>
      </c>
      <c r="F201" s="201" t="s">
        <v>268</v>
      </c>
      <c r="G201" s="199"/>
      <c r="H201" s="202">
        <v>1.4710000000000001</v>
      </c>
      <c r="I201" s="203"/>
      <c r="J201" s="199"/>
      <c r="K201" s="199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126</v>
      </c>
      <c r="AU201" s="208" t="s">
        <v>81</v>
      </c>
      <c r="AV201" s="14" t="s">
        <v>81</v>
      </c>
      <c r="AW201" s="14" t="s">
        <v>35</v>
      </c>
      <c r="AX201" s="14" t="s">
        <v>74</v>
      </c>
      <c r="AY201" s="208" t="s">
        <v>113</v>
      </c>
    </row>
    <row r="202" spans="1:65" s="13" customFormat="1" ht="11.25" x14ac:dyDescent="0.2">
      <c r="B202" s="188"/>
      <c r="C202" s="189"/>
      <c r="D202" s="181" t="s">
        <v>126</v>
      </c>
      <c r="E202" s="190" t="s">
        <v>19</v>
      </c>
      <c r="F202" s="191" t="s">
        <v>248</v>
      </c>
      <c r="G202" s="189"/>
      <c r="H202" s="190" t="s">
        <v>19</v>
      </c>
      <c r="I202" s="192"/>
      <c r="J202" s="189"/>
      <c r="K202" s="189"/>
      <c r="L202" s="193"/>
      <c r="M202" s="194"/>
      <c r="N202" s="195"/>
      <c r="O202" s="195"/>
      <c r="P202" s="195"/>
      <c r="Q202" s="195"/>
      <c r="R202" s="195"/>
      <c r="S202" s="195"/>
      <c r="T202" s="196"/>
      <c r="AT202" s="197" t="s">
        <v>126</v>
      </c>
      <c r="AU202" s="197" t="s">
        <v>81</v>
      </c>
      <c r="AV202" s="13" t="s">
        <v>79</v>
      </c>
      <c r="AW202" s="13" t="s">
        <v>35</v>
      </c>
      <c r="AX202" s="13" t="s">
        <v>74</v>
      </c>
      <c r="AY202" s="197" t="s">
        <v>113</v>
      </c>
    </row>
    <row r="203" spans="1:65" s="14" customFormat="1" ht="11.25" x14ac:dyDescent="0.2">
      <c r="B203" s="198"/>
      <c r="C203" s="199"/>
      <c r="D203" s="181" t="s">
        <v>126</v>
      </c>
      <c r="E203" s="200" t="s">
        <v>19</v>
      </c>
      <c r="F203" s="201" t="s">
        <v>269</v>
      </c>
      <c r="G203" s="199"/>
      <c r="H203" s="202">
        <v>0.73399999999999999</v>
      </c>
      <c r="I203" s="203"/>
      <c r="J203" s="199"/>
      <c r="K203" s="199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126</v>
      </c>
      <c r="AU203" s="208" t="s">
        <v>81</v>
      </c>
      <c r="AV203" s="14" t="s">
        <v>81</v>
      </c>
      <c r="AW203" s="14" t="s">
        <v>35</v>
      </c>
      <c r="AX203" s="14" t="s">
        <v>74</v>
      </c>
      <c r="AY203" s="208" t="s">
        <v>113</v>
      </c>
    </row>
    <row r="204" spans="1:65" s="13" customFormat="1" ht="11.25" x14ac:dyDescent="0.2">
      <c r="B204" s="188"/>
      <c r="C204" s="189"/>
      <c r="D204" s="181" t="s">
        <v>126</v>
      </c>
      <c r="E204" s="190" t="s">
        <v>19</v>
      </c>
      <c r="F204" s="191" t="s">
        <v>250</v>
      </c>
      <c r="G204" s="189"/>
      <c r="H204" s="190" t="s">
        <v>19</v>
      </c>
      <c r="I204" s="192"/>
      <c r="J204" s="189"/>
      <c r="K204" s="189"/>
      <c r="L204" s="193"/>
      <c r="M204" s="194"/>
      <c r="N204" s="195"/>
      <c r="O204" s="195"/>
      <c r="P204" s="195"/>
      <c r="Q204" s="195"/>
      <c r="R204" s="195"/>
      <c r="S204" s="195"/>
      <c r="T204" s="196"/>
      <c r="AT204" s="197" t="s">
        <v>126</v>
      </c>
      <c r="AU204" s="197" t="s">
        <v>81</v>
      </c>
      <c r="AV204" s="13" t="s">
        <v>79</v>
      </c>
      <c r="AW204" s="13" t="s">
        <v>35</v>
      </c>
      <c r="AX204" s="13" t="s">
        <v>74</v>
      </c>
      <c r="AY204" s="197" t="s">
        <v>113</v>
      </c>
    </row>
    <row r="205" spans="1:65" s="14" customFormat="1" ht="11.25" x14ac:dyDescent="0.2">
      <c r="B205" s="198"/>
      <c r="C205" s="199"/>
      <c r="D205" s="181" t="s">
        <v>126</v>
      </c>
      <c r="E205" s="200" t="s">
        <v>19</v>
      </c>
      <c r="F205" s="201" t="s">
        <v>270</v>
      </c>
      <c r="G205" s="199"/>
      <c r="H205" s="202">
        <v>0.97399999999999998</v>
      </c>
      <c r="I205" s="203"/>
      <c r="J205" s="199"/>
      <c r="K205" s="199"/>
      <c r="L205" s="204"/>
      <c r="M205" s="205"/>
      <c r="N205" s="206"/>
      <c r="O205" s="206"/>
      <c r="P205" s="206"/>
      <c r="Q205" s="206"/>
      <c r="R205" s="206"/>
      <c r="S205" s="206"/>
      <c r="T205" s="207"/>
      <c r="AT205" s="208" t="s">
        <v>126</v>
      </c>
      <c r="AU205" s="208" t="s">
        <v>81</v>
      </c>
      <c r="AV205" s="14" t="s">
        <v>81</v>
      </c>
      <c r="AW205" s="14" t="s">
        <v>35</v>
      </c>
      <c r="AX205" s="14" t="s">
        <v>74</v>
      </c>
      <c r="AY205" s="208" t="s">
        <v>113</v>
      </c>
    </row>
    <row r="206" spans="1:65" s="15" customFormat="1" ht="11.25" x14ac:dyDescent="0.2">
      <c r="B206" s="209"/>
      <c r="C206" s="210"/>
      <c r="D206" s="181" t="s">
        <v>126</v>
      </c>
      <c r="E206" s="211" t="s">
        <v>19</v>
      </c>
      <c r="F206" s="212" t="s">
        <v>131</v>
      </c>
      <c r="G206" s="210"/>
      <c r="H206" s="213">
        <v>4.8689999999999998</v>
      </c>
      <c r="I206" s="214"/>
      <c r="J206" s="210"/>
      <c r="K206" s="210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126</v>
      </c>
      <c r="AU206" s="219" t="s">
        <v>81</v>
      </c>
      <c r="AV206" s="15" t="s">
        <v>120</v>
      </c>
      <c r="AW206" s="15" t="s">
        <v>35</v>
      </c>
      <c r="AX206" s="15" t="s">
        <v>79</v>
      </c>
      <c r="AY206" s="219" t="s">
        <v>113</v>
      </c>
    </row>
    <row r="207" spans="1:65" s="2" customFormat="1" ht="16.5" customHeight="1" x14ac:dyDescent="0.2">
      <c r="A207" s="34"/>
      <c r="B207" s="35"/>
      <c r="C207" s="168" t="s">
        <v>277</v>
      </c>
      <c r="D207" s="168" t="s">
        <v>115</v>
      </c>
      <c r="E207" s="169" t="s">
        <v>278</v>
      </c>
      <c r="F207" s="170" t="s">
        <v>279</v>
      </c>
      <c r="G207" s="171" t="s">
        <v>206</v>
      </c>
      <c r="H207" s="172">
        <v>9.26</v>
      </c>
      <c r="I207" s="173"/>
      <c r="J207" s="174">
        <f>ROUND(I207*H207,2)</f>
        <v>0</v>
      </c>
      <c r="K207" s="170" t="s">
        <v>19</v>
      </c>
      <c r="L207" s="39"/>
      <c r="M207" s="175" t="s">
        <v>19</v>
      </c>
      <c r="N207" s="176" t="s">
        <v>45</v>
      </c>
      <c r="O207" s="64"/>
      <c r="P207" s="177">
        <f>O207*H207</f>
        <v>0</v>
      </c>
      <c r="Q207" s="177">
        <v>0</v>
      </c>
      <c r="R207" s="177">
        <f>Q207*H207</f>
        <v>0</v>
      </c>
      <c r="S207" s="177">
        <v>0</v>
      </c>
      <c r="T207" s="17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79" t="s">
        <v>230</v>
      </c>
      <c r="AT207" s="179" t="s">
        <v>115</v>
      </c>
      <c r="AU207" s="179" t="s">
        <v>81</v>
      </c>
      <c r="AY207" s="17" t="s">
        <v>113</v>
      </c>
      <c r="BE207" s="180">
        <f>IF(N207="základní",J207,0)</f>
        <v>0</v>
      </c>
      <c r="BF207" s="180">
        <f>IF(N207="snížená",J207,0)</f>
        <v>0</v>
      </c>
      <c r="BG207" s="180">
        <f>IF(N207="zákl. přenesená",J207,0)</f>
        <v>0</v>
      </c>
      <c r="BH207" s="180">
        <f>IF(N207="sníž. přenesená",J207,0)</f>
        <v>0</v>
      </c>
      <c r="BI207" s="180">
        <f>IF(N207="nulová",J207,0)</f>
        <v>0</v>
      </c>
      <c r="BJ207" s="17" t="s">
        <v>79</v>
      </c>
      <c r="BK207" s="180">
        <f>ROUND(I207*H207,2)</f>
        <v>0</v>
      </c>
      <c r="BL207" s="17" t="s">
        <v>230</v>
      </c>
      <c r="BM207" s="179" t="s">
        <v>280</v>
      </c>
    </row>
    <row r="208" spans="1:65" s="2" customFormat="1" ht="11.25" x14ac:dyDescent="0.2">
      <c r="A208" s="34"/>
      <c r="B208" s="35"/>
      <c r="C208" s="36"/>
      <c r="D208" s="181" t="s">
        <v>122</v>
      </c>
      <c r="E208" s="36"/>
      <c r="F208" s="182" t="s">
        <v>279</v>
      </c>
      <c r="G208" s="36"/>
      <c r="H208" s="36"/>
      <c r="I208" s="183"/>
      <c r="J208" s="36"/>
      <c r="K208" s="36"/>
      <c r="L208" s="39"/>
      <c r="M208" s="184"/>
      <c r="N208" s="185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122</v>
      </c>
      <c r="AU208" s="17" t="s">
        <v>81</v>
      </c>
    </row>
    <row r="209" spans="1:65" s="14" customFormat="1" ht="11.25" x14ac:dyDescent="0.2">
      <c r="B209" s="198"/>
      <c r="C209" s="199"/>
      <c r="D209" s="181" t="s">
        <v>126</v>
      </c>
      <c r="E209" s="200" t="s">
        <v>19</v>
      </c>
      <c r="F209" s="201" t="s">
        <v>281</v>
      </c>
      <c r="G209" s="199"/>
      <c r="H209" s="202">
        <v>9.26</v>
      </c>
      <c r="I209" s="203"/>
      <c r="J209" s="199"/>
      <c r="K209" s="199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126</v>
      </c>
      <c r="AU209" s="208" t="s">
        <v>81</v>
      </c>
      <c r="AV209" s="14" t="s">
        <v>81</v>
      </c>
      <c r="AW209" s="14" t="s">
        <v>35</v>
      </c>
      <c r="AX209" s="14" t="s">
        <v>79</v>
      </c>
      <c r="AY209" s="208" t="s">
        <v>113</v>
      </c>
    </row>
    <row r="210" spans="1:65" s="2" customFormat="1" ht="16.5" customHeight="1" x14ac:dyDescent="0.2">
      <c r="A210" s="34"/>
      <c r="B210" s="35"/>
      <c r="C210" s="168" t="s">
        <v>7</v>
      </c>
      <c r="D210" s="168" t="s">
        <v>115</v>
      </c>
      <c r="E210" s="169" t="s">
        <v>282</v>
      </c>
      <c r="F210" s="170" t="s">
        <v>283</v>
      </c>
      <c r="G210" s="171" t="s">
        <v>206</v>
      </c>
      <c r="H210" s="172">
        <v>2.5</v>
      </c>
      <c r="I210" s="173"/>
      <c r="J210" s="174">
        <f>ROUND(I210*H210,2)</f>
        <v>0</v>
      </c>
      <c r="K210" s="170" t="s">
        <v>19</v>
      </c>
      <c r="L210" s="39"/>
      <c r="M210" s="175" t="s">
        <v>19</v>
      </c>
      <c r="N210" s="176" t="s">
        <v>45</v>
      </c>
      <c r="O210" s="64"/>
      <c r="P210" s="177">
        <f>O210*H210</f>
        <v>0</v>
      </c>
      <c r="Q210" s="177">
        <v>0</v>
      </c>
      <c r="R210" s="177">
        <f>Q210*H210</f>
        <v>0</v>
      </c>
      <c r="S210" s="177">
        <v>0</v>
      </c>
      <c r="T210" s="17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79" t="s">
        <v>230</v>
      </c>
      <c r="AT210" s="179" t="s">
        <v>115</v>
      </c>
      <c r="AU210" s="179" t="s">
        <v>81</v>
      </c>
      <c r="AY210" s="17" t="s">
        <v>113</v>
      </c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17" t="s">
        <v>79</v>
      </c>
      <c r="BK210" s="180">
        <f>ROUND(I210*H210,2)</f>
        <v>0</v>
      </c>
      <c r="BL210" s="17" t="s">
        <v>230</v>
      </c>
      <c r="BM210" s="179" t="s">
        <v>284</v>
      </c>
    </row>
    <row r="211" spans="1:65" s="2" customFormat="1" ht="11.25" x14ac:dyDescent="0.2">
      <c r="A211" s="34"/>
      <c r="B211" s="35"/>
      <c r="C211" s="36"/>
      <c r="D211" s="181" t="s">
        <v>122</v>
      </c>
      <c r="E211" s="36"/>
      <c r="F211" s="182" t="s">
        <v>283</v>
      </c>
      <c r="G211" s="36"/>
      <c r="H211" s="36"/>
      <c r="I211" s="183"/>
      <c r="J211" s="36"/>
      <c r="K211" s="36"/>
      <c r="L211" s="39"/>
      <c r="M211" s="184"/>
      <c r="N211" s="185"/>
      <c r="O211" s="64"/>
      <c r="P211" s="64"/>
      <c r="Q211" s="64"/>
      <c r="R211" s="64"/>
      <c r="S211" s="64"/>
      <c r="T211" s="65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122</v>
      </c>
      <c r="AU211" s="17" t="s">
        <v>81</v>
      </c>
    </row>
    <row r="212" spans="1:65" s="2" customFormat="1" ht="21.75" customHeight="1" x14ac:dyDescent="0.2">
      <c r="A212" s="34"/>
      <c r="B212" s="35"/>
      <c r="C212" s="168" t="s">
        <v>285</v>
      </c>
      <c r="D212" s="168" t="s">
        <v>115</v>
      </c>
      <c r="E212" s="169" t="s">
        <v>286</v>
      </c>
      <c r="F212" s="170" t="s">
        <v>287</v>
      </c>
      <c r="G212" s="171" t="s">
        <v>196</v>
      </c>
      <c r="H212" s="172">
        <v>15.87</v>
      </c>
      <c r="I212" s="173"/>
      <c r="J212" s="174">
        <f>ROUND(I212*H212,2)</f>
        <v>0</v>
      </c>
      <c r="K212" s="170" t="s">
        <v>119</v>
      </c>
      <c r="L212" s="39"/>
      <c r="M212" s="175" t="s">
        <v>19</v>
      </c>
      <c r="N212" s="176" t="s">
        <v>45</v>
      </c>
      <c r="O212" s="64"/>
      <c r="P212" s="177">
        <f>O212*H212</f>
        <v>0</v>
      </c>
      <c r="Q212" s="177">
        <v>0</v>
      </c>
      <c r="R212" s="177">
        <f>Q212*H212</f>
        <v>0</v>
      </c>
      <c r="S212" s="177">
        <v>0</v>
      </c>
      <c r="T212" s="17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79" t="s">
        <v>230</v>
      </c>
      <c r="AT212" s="179" t="s">
        <v>115</v>
      </c>
      <c r="AU212" s="179" t="s">
        <v>81</v>
      </c>
      <c r="AY212" s="17" t="s">
        <v>113</v>
      </c>
      <c r="BE212" s="180">
        <f>IF(N212="základní",J212,0)</f>
        <v>0</v>
      </c>
      <c r="BF212" s="180">
        <f>IF(N212="snížená",J212,0)</f>
        <v>0</v>
      </c>
      <c r="BG212" s="180">
        <f>IF(N212="zákl. přenesená",J212,0)</f>
        <v>0</v>
      </c>
      <c r="BH212" s="180">
        <f>IF(N212="sníž. přenesená",J212,0)</f>
        <v>0</v>
      </c>
      <c r="BI212" s="180">
        <f>IF(N212="nulová",J212,0)</f>
        <v>0</v>
      </c>
      <c r="BJ212" s="17" t="s">
        <v>79</v>
      </c>
      <c r="BK212" s="180">
        <f>ROUND(I212*H212,2)</f>
        <v>0</v>
      </c>
      <c r="BL212" s="17" t="s">
        <v>230</v>
      </c>
      <c r="BM212" s="179" t="s">
        <v>288</v>
      </c>
    </row>
    <row r="213" spans="1:65" s="2" customFormat="1" ht="29.25" x14ac:dyDescent="0.2">
      <c r="A213" s="34"/>
      <c r="B213" s="35"/>
      <c r="C213" s="36"/>
      <c r="D213" s="181" t="s">
        <v>122</v>
      </c>
      <c r="E213" s="36"/>
      <c r="F213" s="182" t="s">
        <v>289</v>
      </c>
      <c r="G213" s="36"/>
      <c r="H213" s="36"/>
      <c r="I213" s="183"/>
      <c r="J213" s="36"/>
      <c r="K213" s="36"/>
      <c r="L213" s="39"/>
      <c r="M213" s="184"/>
      <c r="N213" s="185"/>
      <c r="O213" s="64"/>
      <c r="P213" s="64"/>
      <c r="Q213" s="64"/>
      <c r="R213" s="64"/>
      <c r="S213" s="64"/>
      <c r="T213" s="65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122</v>
      </c>
      <c r="AU213" s="17" t="s">
        <v>81</v>
      </c>
    </row>
    <row r="214" spans="1:65" s="2" customFormat="1" ht="11.25" x14ac:dyDescent="0.2">
      <c r="A214" s="34"/>
      <c r="B214" s="35"/>
      <c r="C214" s="36"/>
      <c r="D214" s="186" t="s">
        <v>124</v>
      </c>
      <c r="E214" s="36"/>
      <c r="F214" s="187" t="s">
        <v>290</v>
      </c>
      <c r="G214" s="36"/>
      <c r="H214" s="36"/>
      <c r="I214" s="183"/>
      <c r="J214" s="36"/>
      <c r="K214" s="36"/>
      <c r="L214" s="39"/>
      <c r="M214" s="184"/>
      <c r="N214" s="185"/>
      <c r="O214" s="64"/>
      <c r="P214" s="64"/>
      <c r="Q214" s="64"/>
      <c r="R214" s="64"/>
      <c r="S214" s="64"/>
      <c r="T214" s="65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124</v>
      </c>
      <c r="AU214" s="17" t="s">
        <v>81</v>
      </c>
    </row>
    <row r="215" spans="1:65" s="13" customFormat="1" ht="11.25" x14ac:dyDescent="0.2">
      <c r="B215" s="188"/>
      <c r="C215" s="189"/>
      <c r="D215" s="181" t="s">
        <v>126</v>
      </c>
      <c r="E215" s="190" t="s">
        <v>19</v>
      </c>
      <c r="F215" s="191" t="s">
        <v>291</v>
      </c>
      <c r="G215" s="189"/>
      <c r="H215" s="190" t="s">
        <v>19</v>
      </c>
      <c r="I215" s="192"/>
      <c r="J215" s="189"/>
      <c r="K215" s="189"/>
      <c r="L215" s="193"/>
      <c r="M215" s="194"/>
      <c r="N215" s="195"/>
      <c r="O215" s="195"/>
      <c r="P215" s="195"/>
      <c r="Q215" s="195"/>
      <c r="R215" s="195"/>
      <c r="S215" s="195"/>
      <c r="T215" s="196"/>
      <c r="AT215" s="197" t="s">
        <v>126</v>
      </c>
      <c r="AU215" s="197" t="s">
        <v>81</v>
      </c>
      <c r="AV215" s="13" t="s">
        <v>79</v>
      </c>
      <c r="AW215" s="13" t="s">
        <v>35</v>
      </c>
      <c r="AX215" s="13" t="s">
        <v>74</v>
      </c>
      <c r="AY215" s="197" t="s">
        <v>113</v>
      </c>
    </row>
    <row r="216" spans="1:65" s="14" customFormat="1" ht="11.25" x14ac:dyDescent="0.2">
      <c r="B216" s="198"/>
      <c r="C216" s="199"/>
      <c r="D216" s="181" t="s">
        <v>126</v>
      </c>
      <c r="E216" s="200" t="s">
        <v>19</v>
      </c>
      <c r="F216" s="201" t="s">
        <v>292</v>
      </c>
      <c r="G216" s="199"/>
      <c r="H216" s="202">
        <v>15.87</v>
      </c>
      <c r="I216" s="203"/>
      <c r="J216" s="199"/>
      <c r="K216" s="199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126</v>
      </c>
      <c r="AU216" s="208" t="s">
        <v>81</v>
      </c>
      <c r="AV216" s="14" t="s">
        <v>81</v>
      </c>
      <c r="AW216" s="14" t="s">
        <v>35</v>
      </c>
      <c r="AX216" s="14" t="s">
        <v>74</v>
      </c>
      <c r="AY216" s="208" t="s">
        <v>113</v>
      </c>
    </row>
    <row r="217" spans="1:65" s="15" customFormat="1" ht="11.25" x14ac:dyDescent="0.2">
      <c r="B217" s="209"/>
      <c r="C217" s="210"/>
      <c r="D217" s="181" t="s">
        <v>126</v>
      </c>
      <c r="E217" s="211" t="s">
        <v>19</v>
      </c>
      <c r="F217" s="212" t="s">
        <v>131</v>
      </c>
      <c r="G217" s="210"/>
      <c r="H217" s="213">
        <v>15.87</v>
      </c>
      <c r="I217" s="214"/>
      <c r="J217" s="210"/>
      <c r="K217" s="210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126</v>
      </c>
      <c r="AU217" s="219" t="s">
        <v>81</v>
      </c>
      <c r="AV217" s="15" t="s">
        <v>120</v>
      </c>
      <c r="AW217" s="15" t="s">
        <v>35</v>
      </c>
      <c r="AX217" s="15" t="s">
        <v>79</v>
      </c>
      <c r="AY217" s="219" t="s">
        <v>113</v>
      </c>
    </row>
    <row r="218" spans="1:65" s="2" customFormat="1" ht="21.75" customHeight="1" x14ac:dyDescent="0.2">
      <c r="A218" s="34"/>
      <c r="B218" s="35"/>
      <c r="C218" s="220" t="s">
        <v>293</v>
      </c>
      <c r="D218" s="220" t="s">
        <v>212</v>
      </c>
      <c r="E218" s="221" t="s">
        <v>294</v>
      </c>
      <c r="F218" s="222" t="s">
        <v>295</v>
      </c>
      <c r="G218" s="223" t="s">
        <v>196</v>
      </c>
      <c r="H218" s="224">
        <v>17.457000000000001</v>
      </c>
      <c r="I218" s="225"/>
      <c r="J218" s="226">
        <f>ROUND(I218*H218,2)</f>
        <v>0</v>
      </c>
      <c r="K218" s="222" t="s">
        <v>119</v>
      </c>
      <c r="L218" s="227"/>
      <c r="M218" s="228" t="s">
        <v>19</v>
      </c>
      <c r="N218" s="229" t="s">
        <v>45</v>
      </c>
      <c r="O218" s="64"/>
      <c r="P218" s="177">
        <f>O218*H218</f>
        <v>0</v>
      </c>
      <c r="Q218" s="177">
        <v>2.4E-2</v>
      </c>
      <c r="R218" s="177">
        <f>Q218*H218</f>
        <v>0.41896800000000001</v>
      </c>
      <c r="S218" s="177">
        <v>0</v>
      </c>
      <c r="T218" s="17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79" t="s">
        <v>237</v>
      </c>
      <c r="AT218" s="179" t="s">
        <v>212</v>
      </c>
      <c r="AU218" s="179" t="s">
        <v>81</v>
      </c>
      <c r="AY218" s="17" t="s">
        <v>113</v>
      </c>
      <c r="BE218" s="180">
        <f>IF(N218="základní",J218,0)</f>
        <v>0</v>
      </c>
      <c r="BF218" s="180">
        <f>IF(N218="snížená",J218,0)</f>
        <v>0</v>
      </c>
      <c r="BG218" s="180">
        <f>IF(N218="zákl. přenesená",J218,0)</f>
        <v>0</v>
      </c>
      <c r="BH218" s="180">
        <f>IF(N218="sníž. přenesená",J218,0)</f>
        <v>0</v>
      </c>
      <c r="BI218" s="180">
        <f>IF(N218="nulová",J218,0)</f>
        <v>0</v>
      </c>
      <c r="BJ218" s="17" t="s">
        <v>79</v>
      </c>
      <c r="BK218" s="180">
        <f>ROUND(I218*H218,2)</f>
        <v>0</v>
      </c>
      <c r="BL218" s="17" t="s">
        <v>230</v>
      </c>
      <c r="BM218" s="179" t="s">
        <v>296</v>
      </c>
    </row>
    <row r="219" spans="1:65" s="2" customFormat="1" ht="11.25" x14ac:dyDescent="0.2">
      <c r="A219" s="34"/>
      <c r="B219" s="35"/>
      <c r="C219" s="36"/>
      <c r="D219" s="181" t="s">
        <v>122</v>
      </c>
      <c r="E219" s="36"/>
      <c r="F219" s="182" t="s">
        <v>295</v>
      </c>
      <c r="G219" s="36"/>
      <c r="H219" s="36"/>
      <c r="I219" s="183"/>
      <c r="J219" s="36"/>
      <c r="K219" s="36"/>
      <c r="L219" s="39"/>
      <c r="M219" s="184"/>
      <c r="N219" s="185"/>
      <c r="O219" s="64"/>
      <c r="P219" s="64"/>
      <c r="Q219" s="64"/>
      <c r="R219" s="64"/>
      <c r="S219" s="64"/>
      <c r="T219" s="65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122</v>
      </c>
      <c r="AU219" s="17" t="s">
        <v>81</v>
      </c>
    </row>
    <row r="220" spans="1:65" s="14" customFormat="1" ht="11.25" x14ac:dyDescent="0.2">
      <c r="B220" s="198"/>
      <c r="C220" s="199"/>
      <c r="D220" s="181" t="s">
        <v>126</v>
      </c>
      <c r="E220" s="200" t="s">
        <v>19</v>
      </c>
      <c r="F220" s="201" t="s">
        <v>297</v>
      </c>
      <c r="G220" s="199"/>
      <c r="H220" s="202">
        <v>17.457000000000001</v>
      </c>
      <c r="I220" s="203"/>
      <c r="J220" s="199"/>
      <c r="K220" s="199"/>
      <c r="L220" s="204"/>
      <c r="M220" s="205"/>
      <c r="N220" s="206"/>
      <c r="O220" s="206"/>
      <c r="P220" s="206"/>
      <c r="Q220" s="206"/>
      <c r="R220" s="206"/>
      <c r="S220" s="206"/>
      <c r="T220" s="207"/>
      <c r="AT220" s="208" t="s">
        <v>126</v>
      </c>
      <c r="AU220" s="208" t="s">
        <v>81</v>
      </c>
      <c r="AV220" s="14" t="s">
        <v>81</v>
      </c>
      <c r="AW220" s="14" t="s">
        <v>35</v>
      </c>
      <c r="AX220" s="14" t="s">
        <v>79</v>
      </c>
      <c r="AY220" s="208" t="s">
        <v>113</v>
      </c>
    </row>
    <row r="221" spans="1:65" s="2" customFormat="1" ht="16.5" customHeight="1" x14ac:dyDescent="0.2">
      <c r="A221" s="34"/>
      <c r="B221" s="35"/>
      <c r="C221" s="168" t="s">
        <v>298</v>
      </c>
      <c r="D221" s="168" t="s">
        <v>115</v>
      </c>
      <c r="E221" s="169" t="s">
        <v>299</v>
      </c>
      <c r="F221" s="170" t="s">
        <v>300</v>
      </c>
      <c r="G221" s="171" t="s">
        <v>196</v>
      </c>
      <c r="H221" s="172">
        <v>46.11</v>
      </c>
      <c r="I221" s="173"/>
      <c r="J221" s="174">
        <f>ROUND(I221*H221,2)</f>
        <v>0</v>
      </c>
      <c r="K221" s="170" t="s">
        <v>119</v>
      </c>
      <c r="L221" s="39"/>
      <c r="M221" s="175" t="s">
        <v>19</v>
      </c>
      <c r="N221" s="176" t="s">
        <v>45</v>
      </c>
      <c r="O221" s="64"/>
      <c r="P221" s="177">
        <f>O221*H221</f>
        <v>0</v>
      </c>
      <c r="Q221" s="177">
        <v>0</v>
      </c>
      <c r="R221" s="177">
        <f>Q221*H221</f>
        <v>0</v>
      </c>
      <c r="S221" s="177">
        <v>0</v>
      </c>
      <c r="T221" s="17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79" t="s">
        <v>230</v>
      </c>
      <c r="AT221" s="179" t="s">
        <v>115</v>
      </c>
      <c r="AU221" s="179" t="s">
        <v>81</v>
      </c>
      <c r="AY221" s="17" t="s">
        <v>113</v>
      </c>
      <c r="BE221" s="180">
        <f>IF(N221="základní",J221,0)</f>
        <v>0</v>
      </c>
      <c r="BF221" s="180">
        <f>IF(N221="snížená",J221,0)</f>
        <v>0</v>
      </c>
      <c r="BG221" s="180">
        <f>IF(N221="zákl. přenesená",J221,0)</f>
        <v>0</v>
      </c>
      <c r="BH221" s="180">
        <f>IF(N221="sníž. přenesená",J221,0)</f>
        <v>0</v>
      </c>
      <c r="BI221" s="180">
        <f>IF(N221="nulová",J221,0)</f>
        <v>0</v>
      </c>
      <c r="BJ221" s="17" t="s">
        <v>79</v>
      </c>
      <c r="BK221" s="180">
        <f>ROUND(I221*H221,2)</f>
        <v>0</v>
      </c>
      <c r="BL221" s="17" t="s">
        <v>230</v>
      </c>
      <c r="BM221" s="179" t="s">
        <v>301</v>
      </c>
    </row>
    <row r="222" spans="1:65" s="2" customFormat="1" ht="11.25" x14ac:dyDescent="0.2">
      <c r="A222" s="34"/>
      <c r="B222" s="35"/>
      <c r="C222" s="36"/>
      <c r="D222" s="181" t="s">
        <v>122</v>
      </c>
      <c r="E222" s="36"/>
      <c r="F222" s="182" t="s">
        <v>302</v>
      </c>
      <c r="G222" s="36"/>
      <c r="H222" s="36"/>
      <c r="I222" s="183"/>
      <c r="J222" s="36"/>
      <c r="K222" s="36"/>
      <c r="L222" s="39"/>
      <c r="M222" s="184"/>
      <c r="N222" s="185"/>
      <c r="O222" s="64"/>
      <c r="P222" s="64"/>
      <c r="Q222" s="64"/>
      <c r="R222" s="64"/>
      <c r="S222" s="64"/>
      <c r="T222" s="65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122</v>
      </c>
      <c r="AU222" s="17" t="s">
        <v>81</v>
      </c>
    </row>
    <row r="223" spans="1:65" s="2" customFormat="1" ht="11.25" x14ac:dyDescent="0.2">
      <c r="A223" s="34"/>
      <c r="B223" s="35"/>
      <c r="C223" s="36"/>
      <c r="D223" s="186" t="s">
        <v>124</v>
      </c>
      <c r="E223" s="36"/>
      <c r="F223" s="187" t="s">
        <v>303</v>
      </c>
      <c r="G223" s="36"/>
      <c r="H223" s="36"/>
      <c r="I223" s="183"/>
      <c r="J223" s="36"/>
      <c r="K223" s="36"/>
      <c r="L223" s="39"/>
      <c r="M223" s="184"/>
      <c r="N223" s="185"/>
      <c r="O223" s="64"/>
      <c r="P223" s="64"/>
      <c r="Q223" s="64"/>
      <c r="R223" s="64"/>
      <c r="S223" s="64"/>
      <c r="T223" s="65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124</v>
      </c>
      <c r="AU223" s="17" t="s">
        <v>81</v>
      </c>
    </row>
    <row r="224" spans="1:65" s="13" customFormat="1" ht="11.25" x14ac:dyDescent="0.2">
      <c r="B224" s="188"/>
      <c r="C224" s="189"/>
      <c r="D224" s="181" t="s">
        <v>126</v>
      </c>
      <c r="E224" s="190" t="s">
        <v>19</v>
      </c>
      <c r="F224" s="191" t="s">
        <v>304</v>
      </c>
      <c r="G224" s="189"/>
      <c r="H224" s="190" t="s">
        <v>19</v>
      </c>
      <c r="I224" s="192"/>
      <c r="J224" s="189"/>
      <c r="K224" s="189"/>
      <c r="L224" s="193"/>
      <c r="M224" s="194"/>
      <c r="N224" s="195"/>
      <c r="O224" s="195"/>
      <c r="P224" s="195"/>
      <c r="Q224" s="195"/>
      <c r="R224" s="195"/>
      <c r="S224" s="195"/>
      <c r="T224" s="196"/>
      <c r="AT224" s="197" t="s">
        <v>126</v>
      </c>
      <c r="AU224" s="197" t="s">
        <v>81</v>
      </c>
      <c r="AV224" s="13" t="s">
        <v>79</v>
      </c>
      <c r="AW224" s="13" t="s">
        <v>35</v>
      </c>
      <c r="AX224" s="13" t="s">
        <v>74</v>
      </c>
      <c r="AY224" s="197" t="s">
        <v>113</v>
      </c>
    </row>
    <row r="225" spans="1:65" s="14" customFormat="1" ht="11.25" x14ac:dyDescent="0.2">
      <c r="B225" s="198"/>
      <c r="C225" s="199"/>
      <c r="D225" s="181" t="s">
        <v>126</v>
      </c>
      <c r="E225" s="200" t="s">
        <v>19</v>
      </c>
      <c r="F225" s="201" t="s">
        <v>305</v>
      </c>
      <c r="G225" s="199"/>
      <c r="H225" s="202">
        <v>46.11</v>
      </c>
      <c r="I225" s="203"/>
      <c r="J225" s="199"/>
      <c r="K225" s="199"/>
      <c r="L225" s="204"/>
      <c r="M225" s="205"/>
      <c r="N225" s="206"/>
      <c r="O225" s="206"/>
      <c r="P225" s="206"/>
      <c r="Q225" s="206"/>
      <c r="R225" s="206"/>
      <c r="S225" s="206"/>
      <c r="T225" s="207"/>
      <c r="AT225" s="208" t="s">
        <v>126</v>
      </c>
      <c r="AU225" s="208" t="s">
        <v>81</v>
      </c>
      <c r="AV225" s="14" t="s">
        <v>81</v>
      </c>
      <c r="AW225" s="14" t="s">
        <v>35</v>
      </c>
      <c r="AX225" s="14" t="s">
        <v>74</v>
      </c>
      <c r="AY225" s="208" t="s">
        <v>113</v>
      </c>
    </row>
    <row r="226" spans="1:65" s="15" customFormat="1" ht="11.25" x14ac:dyDescent="0.2">
      <c r="B226" s="209"/>
      <c r="C226" s="210"/>
      <c r="D226" s="181" t="s">
        <v>126</v>
      </c>
      <c r="E226" s="211" t="s">
        <v>19</v>
      </c>
      <c r="F226" s="212" t="s">
        <v>131</v>
      </c>
      <c r="G226" s="210"/>
      <c r="H226" s="213">
        <v>46.11</v>
      </c>
      <c r="I226" s="214"/>
      <c r="J226" s="210"/>
      <c r="K226" s="210"/>
      <c r="L226" s="215"/>
      <c r="M226" s="216"/>
      <c r="N226" s="217"/>
      <c r="O226" s="217"/>
      <c r="P226" s="217"/>
      <c r="Q226" s="217"/>
      <c r="R226" s="217"/>
      <c r="S226" s="217"/>
      <c r="T226" s="218"/>
      <c r="AT226" s="219" t="s">
        <v>126</v>
      </c>
      <c r="AU226" s="219" t="s">
        <v>81</v>
      </c>
      <c r="AV226" s="15" t="s">
        <v>120</v>
      </c>
      <c r="AW226" s="15" t="s">
        <v>35</v>
      </c>
      <c r="AX226" s="15" t="s">
        <v>79</v>
      </c>
      <c r="AY226" s="219" t="s">
        <v>113</v>
      </c>
    </row>
    <row r="227" spans="1:65" s="2" customFormat="1" ht="16.5" customHeight="1" x14ac:dyDescent="0.2">
      <c r="A227" s="34"/>
      <c r="B227" s="35"/>
      <c r="C227" s="220" t="s">
        <v>306</v>
      </c>
      <c r="D227" s="220" t="s">
        <v>212</v>
      </c>
      <c r="E227" s="221" t="s">
        <v>307</v>
      </c>
      <c r="F227" s="222" t="s">
        <v>308</v>
      </c>
      <c r="G227" s="223" t="s">
        <v>196</v>
      </c>
      <c r="H227" s="224">
        <v>50.720999999999997</v>
      </c>
      <c r="I227" s="225"/>
      <c r="J227" s="226">
        <f>ROUND(I227*H227,2)</f>
        <v>0</v>
      </c>
      <c r="K227" s="222" t="s">
        <v>119</v>
      </c>
      <c r="L227" s="227"/>
      <c r="M227" s="228" t="s">
        <v>19</v>
      </c>
      <c r="N227" s="229" t="s">
        <v>45</v>
      </c>
      <c r="O227" s="64"/>
      <c r="P227" s="177">
        <f>O227*H227</f>
        <v>0</v>
      </c>
      <c r="Q227" s="177">
        <v>1.323E-2</v>
      </c>
      <c r="R227" s="177">
        <f>Q227*H227</f>
        <v>0.67103882999999998</v>
      </c>
      <c r="S227" s="177">
        <v>0</v>
      </c>
      <c r="T227" s="17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79" t="s">
        <v>237</v>
      </c>
      <c r="AT227" s="179" t="s">
        <v>212</v>
      </c>
      <c r="AU227" s="179" t="s">
        <v>81</v>
      </c>
      <c r="AY227" s="17" t="s">
        <v>113</v>
      </c>
      <c r="BE227" s="180">
        <f>IF(N227="základní",J227,0)</f>
        <v>0</v>
      </c>
      <c r="BF227" s="180">
        <f>IF(N227="snížená",J227,0)</f>
        <v>0</v>
      </c>
      <c r="BG227" s="180">
        <f>IF(N227="zákl. přenesená",J227,0)</f>
        <v>0</v>
      </c>
      <c r="BH227" s="180">
        <f>IF(N227="sníž. přenesená",J227,0)</f>
        <v>0</v>
      </c>
      <c r="BI227" s="180">
        <f>IF(N227="nulová",J227,0)</f>
        <v>0</v>
      </c>
      <c r="BJ227" s="17" t="s">
        <v>79</v>
      </c>
      <c r="BK227" s="180">
        <f>ROUND(I227*H227,2)</f>
        <v>0</v>
      </c>
      <c r="BL227" s="17" t="s">
        <v>230</v>
      </c>
      <c r="BM227" s="179" t="s">
        <v>309</v>
      </c>
    </row>
    <row r="228" spans="1:65" s="2" customFormat="1" ht="11.25" x14ac:dyDescent="0.2">
      <c r="A228" s="34"/>
      <c r="B228" s="35"/>
      <c r="C228" s="36"/>
      <c r="D228" s="181" t="s">
        <v>122</v>
      </c>
      <c r="E228" s="36"/>
      <c r="F228" s="182" t="s">
        <v>308</v>
      </c>
      <c r="G228" s="36"/>
      <c r="H228" s="36"/>
      <c r="I228" s="183"/>
      <c r="J228" s="36"/>
      <c r="K228" s="36"/>
      <c r="L228" s="39"/>
      <c r="M228" s="184"/>
      <c r="N228" s="185"/>
      <c r="O228" s="64"/>
      <c r="P228" s="64"/>
      <c r="Q228" s="64"/>
      <c r="R228" s="64"/>
      <c r="S228" s="64"/>
      <c r="T228" s="65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122</v>
      </c>
      <c r="AU228" s="17" t="s">
        <v>81</v>
      </c>
    </row>
    <row r="229" spans="1:65" s="14" customFormat="1" ht="11.25" x14ac:dyDescent="0.2">
      <c r="B229" s="198"/>
      <c r="C229" s="199"/>
      <c r="D229" s="181" t="s">
        <v>126</v>
      </c>
      <c r="E229" s="200" t="s">
        <v>19</v>
      </c>
      <c r="F229" s="201" t="s">
        <v>310</v>
      </c>
      <c r="G229" s="199"/>
      <c r="H229" s="202">
        <v>50.720999999999997</v>
      </c>
      <c r="I229" s="203"/>
      <c r="J229" s="199"/>
      <c r="K229" s="199"/>
      <c r="L229" s="204"/>
      <c r="M229" s="205"/>
      <c r="N229" s="206"/>
      <c r="O229" s="206"/>
      <c r="P229" s="206"/>
      <c r="Q229" s="206"/>
      <c r="R229" s="206"/>
      <c r="S229" s="206"/>
      <c r="T229" s="207"/>
      <c r="AT229" s="208" t="s">
        <v>126</v>
      </c>
      <c r="AU229" s="208" t="s">
        <v>81</v>
      </c>
      <c r="AV229" s="14" t="s">
        <v>81</v>
      </c>
      <c r="AW229" s="14" t="s">
        <v>35</v>
      </c>
      <c r="AX229" s="14" t="s">
        <v>79</v>
      </c>
      <c r="AY229" s="208" t="s">
        <v>113</v>
      </c>
    </row>
    <row r="230" spans="1:65" s="2" customFormat="1" ht="16.5" customHeight="1" x14ac:dyDescent="0.2">
      <c r="A230" s="34"/>
      <c r="B230" s="35"/>
      <c r="C230" s="168" t="s">
        <v>311</v>
      </c>
      <c r="D230" s="168" t="s">
        <v>115</v>
      </c>
      <c r="E230" s="169" t="s">
        <v>312</v>
      </c>
      <c r="F230" s="170" t="s">
        <v>313</v>
      </c>
      <c r="G230" s="171" t="s">
        <v>206</v>
      </c>
      <c r="H230" s="172">
        <v>104</v>
      </c>
      <c r="I230" s="173"/>
      <c r="J230" s="174">
        <f>ROUND(I230*H230,2)</f>
        <v>0</v>
      </c>
      <c r="K230" s="170" t="s">
        <v>119</v>
      </c>
      <c r="L230" s="39"/>
      <c r="M230" s="175" t="s">
        <v>19</v>
      </c>
      <c r="N230" s="176" t="s">
        <v>45</v>
      </c>
      <c r="O230" s="64"/>
      <c r="P230" s="177">
        <f>O230*H230</f>
        <v>0</v>
      </c>
      <c r="Q230" s="177">
        <v>0</v>
      </c>
      <c r="R230" s="177">
        <f>Q230*H230</f>
        <v>0</v>
      </c>
      <c r="S230" s="177">
        <v>0</v>
      </c>
      <c r="T230" s="17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79" t="s">
        <v>230</v>
      </c>
      <c r="AT230" s="179" t="s">
        <v>115</v>
      </c>
      <c r="AU230" s="179" t="s">
        <v>81</v>
      </c>
      <c r="AY230" s="17" t="s">
        <v>113</v>
      </c>
      <c r="BE230" s="180">
        <f>IF(N230="základní",J230,0)</f>
        <v>0</v>
      </c>
      <c r="BF230" s="180">
        <f>IF(N230="snížená",J230,0)</f>
        <v>0</v>
      </c>
      <c r="BG230" s="180">
        <f>IF(N230="zákl. přenesená",J230,0)</f>
        <v>0</v>
      </c>
      <c r="BH230" s="180">
        <f>IF(N230="sníž. přenesená",J230,0)</f>
        <v>0</v>
      </c>
      <c r="BI230" s="180">
        <f>IF(N230="nulová",J230,0)</f>
        <v>0</v>
      </c>
      <c r="BJ230" s="17" t="s">
        <v>79</v>
      </c>
      <c r="BK230" s="180">
        <f>ROUND(I230*H230,2)</f>
        <v>0</v>
      </c>
      <c r="BL230" s="17" t="s">
        <v>230</v>
      </c>
      <c r="BM230" s="179" t="s">
        <v>314</v>
      </c>
    </row>
    <row r="231" spans="1:65" s="2" customFormat="1" ht="11.25" x14ac:dyDescent="0.2">
      <c r="A231" s="34"/>
      <c r="B231" s="35"/>
      <c r="C231" s="36"/>
      <c r="D231" s="181" t="s">
        <v>122</v>
      </c>
      <c r="E231" s="36"/>
      <c r="F231" s="182" t="s">
        <v>313</v>
      </c>
      <c r="G231" s="36"/>
      <c r="H231" s="36"/>
      <c r="I231" s="183"/>
      <c r="J231" s="36"/>
      <c r="K231" s="36"/>
      <c r="L231" s="39"/>
      <c r="M231" s="184"/>
      <c r="N231" s="185"/>
      <c r="O231" s="64"/>
      <c r="P231" s="64"/>
      <c r="Q231" s="64"/>
      <c r="R231" s="64"/>
      <c r="S231" s="64"/>
      <c r="T231" s="6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122</v>
      </c>
      <c r="AU231" s="17" t="s">
        <v>81</v>
      </c>
    </row>
    <row r="232" spans="1:65" s="2" customFormat="1" ht="11.25" x14ac:dyDescent="0.2">
      <c r="A232" s="34"/>
      <c r="B232" s="35"/>
      <c r="C232" s="36"/>
      <c r="D232" s="186" t="s">
        <v>124</v>
      </c>
      <c r="E232" s="36"/>
      <c r="F232" s="187" t="s">
        <v>315</v>
      </c>
      <c r="G232" s="36"/>
      <c r="H232" s="36"/>
      <c r="I232" s="183"/>
      <c r="J232" s="36"/>
      <c r="K232" s="36"/>
      <c r="L232" s="39"/>
      <c r="M232" s="184"/>
      <c r="N232" s="185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124</v>
      </c>
      <c r="AU232" s="17" t="s">
        <v>81</v>
      </c>
    </row>
    <row r="233" spans="1:65" s="13" customFormat="1" ht="11.25" x14ac:dyDescent="0.2">
      <c r="B233" s="188"/>
      <c r="C233" s="189"/>
      <c r="D233" s="181" t="s">
        <v>126</v>
      </c>
      <c r="E233" s="190" t="s">
        <v>19</v>
      </c>
      <c r="F233" s="191" t="s">
        <v>316</v>
      </c>
      <c r="G233" s="189"/>
      <c r="H233" s="190" t="s">
        <v>19</v>
      </c>
      <c r="I233" s="192"/>
      <c r="J233" s="189"/>
      <c r="K233" s="189"/>
      <c r="L233" s="193"/>
      <c r="M233" s="194"/>
      <c r="N233" s="195"/>
      <c r="O233" s="195"/>
      <c r="P233" s="195"/>
      <c r="Q233" s="195"/>
      <c r="R233" s="195"/>
      <c r="S233" s="195"/>
      <c r="T233" s="196"/>
      <c r="AT233" s="197" t="s">
        <v>126</v>
      </c>
      <c r="AU233" s="197" t="s">
        <v>81</v>
      </c>
      <c r="AV233" s="13" t="s">
        <v>79</v>
      </c>
      <c r="AW233" s="13" t="s">
        <v>35</v>
      </c>
      <c r="AX233" s="13" t="s">
        <v>74</v>
      </c>
      <c r="AY233" s="197" t="s">
        <v>113</v>
      </c>
    </row>
    <row r="234" spans="1:65" s="14" customFormat="1" ht="11.25" x14ac:dyDescent="0.2">
      <c r="B234" s="198"/>
      <c r="C234" s="199"/>
      <c r="D234" s="181" t="s">
        <v>126</v>
      </c>
      <c r="E234" s="200" t="s">
        <v>19</v>
      </c>
      <c r="F234" s="201" t="s">
        <v>317</v>
      </c>
      <c r="G234" s="199"/>
      <c r="H234" s="202">
        <v>104</v>
      </c>
      <c r="I234" s="203"/>
      <c r="J234" s="199"/>
      <c r="K234" s="199"/>
      <c r="L234" s="204"/>
      <c r="M234" s="205"/>
      <c r="N234" s="206"/>
      <c r="O234" s="206"/>
      <c r="P234" s="206"/>
      <c r="Q234" s="206"/>
      <c r="R234" s="206"/>
      <c r="S234" s="206"/>
      <c r="T234" s="207"/>
      <c r="AT234" s="208" t="s">
        <v>126</v>
      </c>
      <c r="AU234" s="208" t="s">
        <v>81</v>
      </c>
      <c r="AV234" s="14" t="s">
        <v>81</v>
      </c>
      <c r="AW234" s="14" t="s">
        <v>35</v>
      </c>
      <c r="AX234" s="14" t="s">
        <v>74</v>
      </c>
      <c r="AY234" s="208" t="s">
        <v>113</v>
      </c>
    </row>
    <row r="235" spans="1:65" s="15" customFormat="1" ht="11.25" x14ac:dyDescent="0.2">
      <c r="B235" s="209"/>
      <c r="C235" s="210"/>
      <c r="D235" s="181" t="s">
        <v>126</v>
      </c>
      <c r="E235" s="211" t="s">
        <v>19</v>
      </c>
      <c r="F235" s="212" t="s">
        <v>131</v>
      </c>
      <c r="G235" s="210"/>
      <c r="H235" s="213">
        <v>104</v>
      </c>
      <c r="I235" s="214"/>
      <c r="J235" s="210"/>
      <c r="K235" s="210"/>
      <c r="L235" s="215"/>
      <c r="M235" s="216"/>
      <c r="N235" s="217"/>
      <c r="O235" s="217"/>
      <c r="P235" s="217"/>
      <c r="Q235" s="217"/>
      <c r="R235" s="217"/>
      <c r="S235" s="217"/>
      <c r="T235" s="218"/>
      <c r="AT235" s="219" t="s">
        <v>126</v>
      </c>
      <c r="AU235" s="219" t="s">
        <v>81</v>
      </c>
      <c r="AV235" s="15" t="s">
        <v>120</v>
      </c>
      <c r="AW235" s="15" t="s">
        <v>35</v>
      </c>
      <c r="AX235" s="15" t="s">
        <v>79</v>
      </c>
      <c r="AY235" s="219" t="s">
        <v>113</v>
      </c>
    </row>
    <row r="236" spans="1:65" s="2" customFormat="1" ht="16.5" customHeight="1" x14ac:dyDescent="0.2">
      <c r="A236" s="34"/>
      <c r="B236" s="35"/>
      <c r="C236" s="220" t="s">
        <v>318</v>
      </c>
      <c r="D236" s="220" t="s">
        <v>212</v>
      </c>
      <c r="E236" s="221" t="s">
        <v>261</v>
      </c>
      <c r="F236" s="222" t="s">
        <v>262</v>
      </c>
      <c r="G236" s="223" t="s">
        <v>118</v>
      </c>
      <c r="H236" s="224">
        <v>0.4</v>
      </c>
      <c r="I236" s="225"/>
      <c r="J236" s="226">
        <f>ROUND(I236*H236,2)</f>
        <v>0</v>
      </c>
      <c r="K236" s="222" t="s">
        <v>119</v>
      </c>
      <c r="L236" s="227"/>
      <c r="M236" s="228" t="s">
        <v>19</v>
      </c>
      <c r="N236" s="229" t="s">
        <v>45</v>
      </c>
      <c r="O236" s="64"/>
      <c r="P236" s="177">
        <f>O236*H236</f>
        <v>0</v>
      </c>
      <c r="Q236" s="177">
        <v>0.55000000000000004</v>
      </c>
      <c r="R236" s="177">
        <f>Q236*H236</f>
        <v>0.22000000000000003</v>
      </c>
      <c r="S236" s="177">
        <v>0</v>
      </c>
      <c r="T236" s="17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79" t="s">
        <v>237</v>
      </c>
      <c r="AT236" s="179" t="s">
        <v>212</v>
      </c>
      <c r="AU236" s="179" t="s">
        <v>81</v>
      </c>
      <c r="AY236" s="17" t="s">
        <v>113</v>
      </c>
      <c r="BE236" s="180">
        <f>IF(N236="základní",J236,0)</f>
        <v>0</v>
      </c>
      <c r="BF236" s="180">
        <f>IF(N236="snížená",J236,0)</f>
        <v>0</v>
      </c>
      <c r="BG236" s="180">
        <f>IF(N236="zákl. přenesená",J236,0)</f>
        <v>0</v>
      </c>
      <c r="BH236" s="180">
        <f>IF(N236="sníž. přenesená",J236,0)</f>
        <v>0</v>
      </c>
      <c r="BI236" s="180">
        <f>IF(N236="nulová",J236,0)</f>
        <v>0</v>
      </c>
      <c r="BJ236" s="17" t="s">
        <v>79</v>
      </c>
      <c r="BK236" s="180">
        <f>ROUND(I236*H236,2)</f>
        <v>0</v>
      </c>
      <c r="BL236" s="17" t="s">
        <v>230</v>
      </c>
      <c r="BM236" s="179" t="s">
        <v>319</v>
      </c>
    </row>
    <row r="237" spans="1:65" s="2" customFormat="1" ht="11.25" x14ac:dyDescent="0.2">
      <c r="A237" s="34"/>
      <c r="B237" s="35"/>
      <c r="C237" s="36"/>
      <c r="D237" s="181" t="s">
        <v>122</v>
      </c>
      <c r="E237" s="36"/>
      <c r="F237" s="182" t="s">
        <v>262</v>
      </c>
      <c r="G237" s="36"/>
      <c r="H237" s="36"/>
      <c r="I237" s="183"/>
      <c r="J237" s="36"/>
      <c r="K237" s="36"/>
      <c r="L237" s="39"/>
      <c r="M237" s="184"/>
      <c r="N237" s="185"/>
      <c r="O237" s="64"/>
      <c r="P237" s="64"/>
      <c r="Q237" s="64"/>
      <c r="R237" s="64"/>
      <c r="S237" s="64"/>
      <c r="T237" s="65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122</v>
      </c>
      <c r="AU237" s="17" t="s">
        <v>81</v>
      </c>
    </row>
    <row r="238" spans="1:65" s="14" customFormat="1" ht="11.25" x14ac:dyDescent="0.2">
      <c r="B238" s="198"/>
      <c r="C238" s="199"/>
      <c r="D238" s="181" t="s">
        <v>126</v>
      </c>
      <c r="E238" s="200" t="s">
        <v>19</v>
      </c>
      <c r="F238" s="201" t="s">
        <v>320</v>
      </c>
      <c r="G238" s="199"/>
      <c r="H238" s="202">
        <v>0.4</v>
      </c>
      <c r="I238" s="203"/>
      <c r="J238" s="199"/>
      <c r="K238" s="199"/>
      <c r="L238" s="204"/>
      <c r="M238" s="205"/>
      <c r="N238" s="206"/>
      <c r="O238" s="206"/>
      <c r="P238" s="206"/>
      <c r="Q238" s="206"/>
      <c r="R238" s="206"/>
      <c r="S238" s="206"/>
      <c r="T238" s="207"/>
      <c r="AT238" s="208" t="s">
        <v>126</v>
      </c>
      <c r="AU238" s="208" t="s">
        <v>81</v>
      </c>
      <c r="AV238" s="14" t="s">
        <v>81</v>
      </c>
      <c r="AW238" s="14" t="s">
        <v>35</v>
      </c>
      <c r="AX238" s="14" t="s">
        <v>74</v>
      </c>
      <c r="AY238" s="208" t="s">
        <v>113</v>
      </c>
    </row>
    <row r="239" spans="1:65" s="15" customFormat="1" ht="11.25" x14ac:dyDescent="0.2">
      <c r="B239" s="209"/>
      <c r="C239" s="210"/>
      <c r="D239" s="181" t="s">
        <v>126</v>
      </c>
      <c r="E239" s="211" t="s">
        <v>19</v>
      </c>
      <c r="F239" s="212" t="s">
        <v>131</v>
      </c>
      <c r="G239" s="210"/>
      <c r="H239" s="213">
        <v>0.4</v>
      </c>
      <c r="I239" s="214"/>
      <c r="J239" s="210"/>
      <c r="K239" s="210"/>
      <c r="L239" s="215"/>
      <c r="M239" s="216"/>
      <c r="N239" s="217"/>
      <c r="O239" s="217"/>
      <c r="P239" s="217"/>
      <c r="Q239" s="217"/>
      <c r="R239" s="217"/>
      <c r="S239" s="217"/>
      <c r="T239" s="218"/>
      <c r="AT239" s="219" t="s">
        <v>126</v>
      </c>
      <c r="AU239" s="219" t="s">
        <v>81</v>
      </c>
      <c r="AV239" s="15" t="s">
        <v>120</v>
      </c>
      <c r="AW239" s="15" t="s">
        <v>35</v>
      </c>
      <c r="AX239" s="15" t="s">
        <v>79</v>
      </c>
      <c r="AY239" s="219" t="s">
        <v>113</v>
      </c>
    </row>
    <row r="240" spans="1:65" s="2" customFormat="1" ht="21.75" customHeight="1" x14ac:dyDescent="0.2">
      <c r="A240" s="34"/>
      <c r="B240" s="35"/>
      <c r="C240" s="168" t="s">
        <v>321</v>
      </c>
      <c r="D240" s="168" t="s">
        <v>115</v>
      </c>
      <c r="E240" s="169" t="s">
        <v>322</v>
      </c>
      <c r="F240" s="170" t="s">
        <v>323</v>
      </c>
      <c r="G240" s="171" t="s">
        <v>196</v>
      </c>
      <c r="H240" s="172">
        <v>46.11</v>
      </c>
      <c r="I240" s="173"/>
      <c r="J240" s="174">
        <f>ROUND(I240*H240,2)</f>
        <v>0</v>
      </c>
      <c r="K240" s="170" t="s">
        <v>119</v>
      </c>
      <c r="L240" s="39"/>
      <c r="M240" s="175" t="s">
        <v>19</v>
      </c>
      <c r="N240" s="176" t="s">
        <v>45</v>
      </c>
      <c r="O240" s="64"/>
      <c r="P240" s="177">
        <f>O240*H240</f>
        <v>0</v>
      </c>
      <c r="Q240" s="177">
        <v>1.8000000000000001E-4</v>
      </c>
      <c r="R240" s="177">
        <f>Q240*H240</f>
        <v>8.2998000000000013E-3</v>
      </c>
      <c r="S240" s="177">
        <v>0</v>
      </c>
      <c r="T240" s="17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79" t="s">
        <v>230</v>
      </c>
      <c r="AT240" s="179" t="s">
        <v>115</v>
      </c>
      <c r="AU240" s="179" t="s">
        <v>81</v>
      </c>
      <c r="AY240" s="17" t="s">
        <v>113</v>
      </c>
      <c r="BE240" s="180">
        <f>IF(N240="základní",J240,0)</f>
        <v>0</v>
      </c>
      <c r="BF240" s="180">
        <f>IF(N240="snížená",J240,0)</f>
        <v>0</v>
      </c>
      <c r="BG240" s="180">
        <f>IF(N240="zákl. přenesená",J240,0)</f>
        <v>0</v>
      </c>
      <c r="BH240" s="180">
        <f>IF(N240="sníž. přenesená",J240,0)</f>
        <v>0</v>
      </c>
      <c r="BI240" s="180">
        <f>IF(N240="nulová",J240,0)</f>
        <v>0</v>
      </c>
      <c r="BJ240" s="17" t="s">
        <v>79</v>
      </c>
      <c r="BK240" s="180">
        <f>ROUND(I240*H240,2)</f>
        <v>0</v>
      </c>
      <c r="BL240" s="17" t="s">
        <v>230</v>
      </c>
      <c r="BM240" s="179" t="s">
        <v>324</v>
      </c>
    </row>
    <row r="241" spans="1:65" s="2" customFormat="1" ht="19.5" x14ac:dyDescent="0.2">
      <c r="A241" s="34"/>
      <c r="B241" s="35"/>
      <c r="C241" s="36"/>
      <c r="D241" s="181" t="s">
        <v>122</v>
      </c>
      <c r="E241" s="36"/>
      <c r="F241" s="182" t="s">
        <v>325</v>
      </c>
      <c r="G241" s="36"/>
      <c r="H241" s="36"/>
      <c r="I241" s="183"/>
      <c r="J241" s="36"/>
      <c r="K241" s="36"/>
      <c r="L241" s="39"/>
      <c r="M241" s="184"/>
      <c r="N241" s="185"/>
      <c r="O241" s="64"/>
      <c r="P241" s="64"/>
      <c r="Q241" s="64"/>
      <c r="R241" s="64"/>
      <c r="S241" s="64"/>
      <c r="T241" s="6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122</v>
      </c>
      <c r="AU241" s="17" t="s">
        <v>81</v>
      </c>
    </row>
    <row r="242" spans="1:65" s="2" customFormat="1" ht="11.25" x14ac:dyDescent="0.2">
      <c r="A242" s="34"/>
      <c r="B242" s="35"/>
      <c r="C242" s="36"/>
      <c r="D242" s="186" t="s">
        <v>124</v>
      </c>
      <c r="E242" s="36"/>
      <c r="F242" s="187" t="s">
        <v>326</v>
      </c>
      <c r="G242" s="36"/>
      <c r="H242" s="36"/>
      <c r="I242" s="183"/>
      <c r="J242" s="36"/>
      <c r="K242" s="36"/>
      <c r="L242" s="39"/>
      <c r="M242" s="184"/>
      <c r="N242" s="185"/>
      <c r="O242" s="64"/>
      <c r="P242" s="64"/>
      <c r="Q242" s="64"/>
      <c r="R242" s="64"/>
      <c r="S242" s="64"/>
      <c r="T242" s="65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124</v>
      </c>
      <c r="AU242" s="17" t="s">
        <v>81</v>
      </c>
    </row>
    <row r="243" spans="1:65" s="2" customFormat="1" ht="16.5" customHeight="1" x14ac:dyDescent="0.2">
      <c r="A243" s="34"/>
      <c r="B243" s="35"/>
      <c r="C243" s="168" t="s">
        <v>327</v>
      </c>
      <c r="D243" s="168" t="s">
        <v>115</v>
      </c>
      <c r="E243" s="169" t="s">
        <v>328</v>
      </c>
      <c r="F243" s="170" t="s">
        <v>329</v>
      </c>
      <c r="G243" s="171" t="s">
        <v>220</v>
      </c>
      <c r="H243" s="172">
        <v>3</v>
      </c>
      <c r="I243" s="173"/>
      <c r="J243" s="174">
        <f>ROUND(I243*H243,2)</f>
        <v>0</v>
      </c>
      <c r="K243" s="170" t="s">
        <v>119</v>
      </c>
      <c r="L243" s="39"/>
      <c r="M243" s="175" t="s">
        <v>19</v>
      </c>
      <c r="N243" s="176" t="s">
        <v>45</v>
      </c>
      <c r="O243" s="64"/>
      <c r="P243" s="177">
        <f>O243*H243</f>
        <v>0</v>
      </c>
      <c r="Q243" s="177">
        <v>0</v>
      </c>
      <c r="R243" s="177">
        <f>Q243*H243</f>
        <v>0</v>
      </c>
      <c r="S243" s="177">
        <v>0</v>
      </c>
      <c r="T243" s="17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79" t="s">
        <v>230</v>
      </c>
      <c r="AT243" s="179" t="s">
        <v>115</v>
      </c>
      <c r="AU243" s="179" t="s">
        <v>81</v>
      </c>
      <c r="AY243" s="17" t="s">
        <v>113</v>
      </c>
      <c r="BE243" s="180">
        <f>IF(N243="základní",J243,0)</f>
        <v>0</v>
      </c>
      <c r="BF243" s="180">
        <f>IF(N243="snížená",J243,0)</f>
        <v>0</v>
      </c>
      <c r="BG243" s="180">
        <f>IF(N243="zákl. přenesená",J243,0)</f>
        <v>0</v>
      </c>
      <c r="BH243" s="180">
        <f>IF(N243="sníž. přenesená",J243,0)</f>
        <v>0</v>
      </c>
      <c r="BI243" s="180">
        <f>IF(N243="nulová",J243,0)</f>
        <v>0</v>
      </c>
      <c r="BJ243" s="17" t="s">
        <v>79</v>
      </c>
      <c r="BK243" s="180">
        <f>ROUND(I243*H243,2)</f>
        <v>0</v>
      </c>
      <c r="BL243" s="17" t="s">
        <v>230</v>
      </c>
      <c r="BM243" s="179" t="s">
        <v>330</v>
      </c>
    </row>
    <row r="244" spans="1:65" s="2" customFormat="1" ht="19.5" x14ac:dyDescent="0.2">
      <c r="A244" s="34"/>
      <c r="B244" s="35"/>
      <c r="C244" s="36"/>
      <c r="D244" s="181" t="s">
        <v>122</v>
      </c>
      <c r="E244" s="36"/>
      <c r="F244" s="182" t="s">
        <v>331</v>
      </c>
      <c r="G244" s="36"/>
      <c r="H244" s="36"/>
      <c r="I244" s="183"/>
      <c r="J244" s="36"/>
      <c r="K244" s="36"/>
      <c r="L244" s="39"/>
      <c r="M244" s="184"/>
      <c r="N244" s="185"/>
      <c r="O244" s="64"/>
      <c r="P244" s="64"/>
      <c r="Q244" s="64"/>
      <c r="R244" s="64"/>
      <c r="S244" s="64"/>
      <c r="T244" s="65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122</v>
      </c>
      <c r="AU244" s="17" t="s">
        <v>81</v>
      </c>
    </row>
    <row r="245" spans="1:65" s="2" customFormat="1" ht="11.25" x14ac:dyDescent="0.2">
      <c r="A245" s="34"/>
      <c r="B245" s="35"/>
      <c r="C245" s="36"/>
      <c r="D245" s="186" t="s">
        <v>124</v>
      </c>
      <c r="E245" s="36"/>
      <c r="F245" s="187" t="s">
        <v>332</v>
      </c>
      <c r="G245" s="36"/>
      <c r="H245" s="36"/>
      <c r="I245" s="183"/>
      <c r="J245" s="36"/>
      <c r="K245" s="36"/>
      <c r="L245" s="39"/>
      <c r="M245" s="184"/>
      <c r="N245" s="185"/>
      <c r="O245" s="64"/>
      <c r="P245" s="64"/>
      <c r="Q245" s="64"/>
      <c r="R245" s="64"/>
      <c r="S245" s="64"/>
      <c r="T245" s="65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124</v>
      </c>
      <c r="AU245" s="17" t="s">
        <v>81</v>
      </c>
    </row>
    <row r="246" spans="1:65" s="2" customFormat="1" ht="48.75" x14ac:dyDescent="0.2">
      <c r="A246" s="34"/>
      <c r="B246" s="35"/>
      <c r="C246" s="36"/>
      <c r="D246" s="181" t="s">
        <v>333</v>
      </c>
      <c r="E246" s="36"/>
      <c r="F246" s="230" t="s">
        <v>334</v>
      </c>
      <c r="G246" s="36"/>
      <c r="H246" s="36"/>
      <c r="I246" s="183"/>
      <c r="J246" s="36"/>
      <c r="K246" s="36"/>
      <c r="L246" s="39"/>
      <c r="M246" s="184"/>
      <c r="N246" s="185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333</v>
      </c>
      <c r="AU246" s="17" t="s">
        <v>81</v>
      </c>
    </row>
    <row r="247" spans="1:65" s="14" customFormat="1" ht="11.25" x14ac:dyDescent="0.2">
      <c r="B247" s="198"/>
      <c r="C247" s="199"/>
      <c r="D247" s="181" t="s">
        <v>126</v>
      </c>
      <c r="E247" s="199"/>
      <c r="F247" s="201" t="s">
        <v>335</v>
      </c>
      <c r="G247" s="199"/>
      <c r="H247" s="202">
        <v>3</v>
      </c>
      <c r="I247" s="203"/>
      <c r="J247" s="199"/>
      <c r="K247" s="199"/>
      <c r="L247" s="204"/>
      <c r="M247" s="205"/>
      <c r="N247" s="206"/>
      <c r="O247" s="206"/>
      <c r="P247" s="206"/>
      <c r="Q247" s="206"/>
      <c r="R247" s="206"/>
      <c r="S247" s="206"/>
      <c r="T247" s="207"/>
      <c r="AT247" s="208" t="s">
        <v>126</v>
      </c>
      <c r="AU247" s="208" t="s">
        <v>81</v>
      </c>
      <c r="AV247" s="14" t="s">
        <v>81</v>
      </c>
      <c r="AW247" s="14" t="s">
        <v>4</v>
      </c>
      <c r="AX247" s="14" t="s">
        <v>79</v>
      </c>
      <c r="AY247" s="208" t="s">
        <v>113</v>
      </c>
    </row>
    <row r="248" spans="1:65" s="2" customFormat="1" ht="16.5" customHeight="1" x14ac:dyDescent="0.2">
      <c r="A248" s="34"/>
      <c r="B248" s="35"/>
      <c r="C248" s="220" t="s">
        <v>336</v>
      </c>
      <c r="D248" s="220" t="s">
        <v>212</v>
      </c>
      <c r="E248" s="221" t="s">
        <v>337</v>
      </c>
      <c r="F248" s="222" t="s">
        <v>338</v>
      </c>
      <c r="G248" s="223" t="s">
        <v>339</v>
      </c>
      <c r="H248" s="224">
        <v>3</v>
      </c>
      <c r="I248" s="225"/>
      <c r="J248" s="226">
        <f>ROUND(I248*H248,2)</f>
        <v>0</v>
      </c>
      <c r="K248" s="222" t="s">
        <v>19</v>
      </c>
      <c r="L248" s="227"/>
      <c r="M248" s="228" t="s">
        <v>19</v>
      </c>
      <c r="N248" s="229" t="s">
        <v>45</v>
      </c>
      <c r="O248" s="64"/>
      <c r="P248" s="177">
        <f>O248*H248</f>
        <v>0</v>
      </c>
      <c r="Q248" s="177">
        <v>0</v>
      </c>
      <c r="R248" s="177">
        <f>Q248*H248</f>
        <v>0</v>
      </c>
      <c r="S248" s="177">
        <v>0</v>
      </c>
      <c r="T248" s="17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79" t="s">
        <v>237</v>
      </c>
      <c r="AT248" s="179" t="s">
        <v>212</v>
      </c>
      <c r="AU248" s="179" t="s">
        <v>81</v>
      </c>
      <c r="AY248" s="17" t="s">
        <v>113</v>
      </c>
      <c r="BE248" s="180">
        <f>IF(N248="základní",J248,0)</f>
        <v>0</v>
      </c>
      <c r="BF248" s="180">
        <f>IF(N248="snížená",J248,0)</f>
        <v>0</v>
      </c>
      <c r="BG248" s="180">
        <f>IF(N248="zákl. přenesená",J248,0)</f>
        <v>0</v>
      </c>
      <c r="BH248" s="180">
        <f>IF(N248="sníž. přenesená",J248,0)</f>
        <v>0</v>
      </c>
      <c r="BI248" s="180">
        <f>IF(N248="nulová",J248,0)</f>
        <v>0</v>
      </c>
      <c r="BJ248" s="17" t="s">
        <v>79</v>
      </c>
      <c r="BK248" s="180">
        <f>ROUND(I248*H248,2)</f>
        <v>0</v>
      </c>
      <c r="BL248" s="17" t="s">
        <v>230</v>
      </c>
      <c r="BM248" s="179" t="s">
        <v>340</v>
      </c>
    </row>
    <row r="249" spans="1:65" s="2" customFormat="1" ht="11.25" x14ac:dyDescent="0.2">
      <c r="A249" s="34"/>
      <c r="B249" s="35"/>
      <c r="C249" s="36"/>
      <c r="D249" s="181" t="s">
        <v>122</v>
      </c>
      <c r="E249" s="36"/>
      <c r="F249" s="182" t="s">
        <v>338</v>
      </c>
      <c r="G249" s="36"/>
      <c r="H249" s="36"/>
      <c r="I249" s="183"/>
      <c r="J249" s="36"/>
      <c r="K249" s="36"/>
      <c r="L249" s="39"/>
      <c r="M249" s="184"/>
      <c r="N249" s="185"/>
      <c r="O249" s="64"/>
      <c r="P249" s="64"/>
      <c r="Q249" s="64"/>
      <c r="R249" s="64"/>
      <c r="S249" s="64"/>
      <c r="T249" s="65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122</v>
      </c>
      <c r="AU249" s="17" t="s">
        <v>81</v>
      </c>
    </row>
    <row r="250" spans="1:65" s="2" customFormat="1" ht="16.5" customHeight="1" x14ac:dyDescent="0.2">
      <c r="A250" s="34"/>
      <c r="B250" s="35"/>
      <c r="C250" s="168" t="s">
        <v>341</v>
      </c>
      <c r="D250" s="168" t="s">
        <v>115</v>
      </c>
      <c r="E250" s="169" t="s">
        <v>342</v>
      </c>
      <c r="F250" s="170" t="s">
        <v>343</v>
      </c>
      <c r="G250" s="171" t="s">
        <v>196</v>
      </c>
      <c r="H250" s="172">
        <v>1</v>
      </c>
      <c r="I250" s="173"/>
      <c r="J250" s="174">
        <f>ROUND(I250*H250,2)</f>
        <v>0</v>
      </c>
      <c r="K250" s="170" t="s">
        <v>119</v>
      </c>
      <c r="L250" s="39"/>
      <c r="M250" s="175" t="s">
        <v>19</v>
      </c>
      <c r="N250" s="176" t="s">
        <v>45</v>
      </c>
      <c r="O250" s="64"/>
      <c r="P250" s="177">
        <f>O250*H250</f>
        <v>0</v>
      </c>
      <c r="Q250" s="177">
        <v>0</v>
      </c>
      <c r="R250" s="177">
        <f>Q250*H250</f>
        <v>0</v>
      </c>
      <c r="S250" s="177">
        <v>0</v>
      </c>
      <c r="T250" s="17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79" t="s">
        <v>230</v>
      </c>
      <c r="AT250" s="179" t="s">
        <v>115</v>
      </c>
      <c r="AU250" s="179" t="s">
        <v>81</v>
      </c>
      <c r="AY250" s="17" t="s">
        <v>113</v>
      </c>
      <c r="BE250" s="180">
        <f>IF(N250="základní",J250,0)</f>
        <v>0</v>
      </c>
      <c r="BF250" s="180">
        <f>IF(N250="snížená",J250,0)</f>
        <v>0</v>
      </c>
      <c r="BG250" s="180">
        <f>IF(N250="zákl. přenesená",J250,0)</f>
        <v>0</v>
      </c>
      <c r="BH250" s="180">
        <f>IF(N250="sníž. přenesená",J250,0)</f>
        <v>0</v>
      </c>
      <c r="BI250" s="180">
        <f>IF(N250="nulová",J250,0)</f>
        <v>0</v>
      </c>
      <c r="BJ250" s="17" t="s">
        <v>79</v>
      </c>
      <c r="BK250" s="180">
        <f>ROUND(I250*H250,2)</f>
        <v>0</v>
      </c>
      <c r="BL250" s="17" t="s">
        <v>230</v>
      </c>
      <c r="BM250" s="179" t="s">
        <v>344</v>
      </c>
    </row>
    <row r="251" spans="1:65" s="2" customFormat="1" ht="11.25" x14ac:dyDescent="0.2">
      <c r="A251" s="34"/>
      <c r="B251" s="35"/>
      <c r="C251" s="36"/>
      <c r="D251" s="181" t="s">
        <v>122</v>
      </c>
      <c r="E251" s="36"/>
      <c r="F251" s="182" t="s">
        <v>343</v>
      </c>
      <c r="G251" s="36"/>
      <c r="H251" s="36"/>
      <c r="I251" s="183"/>
      <c r="J251" s="36"/>
      <c r="K251" s="36"/>
      <c r="L251" s="39"/>
      <c r="M251" s="184"/>
      <c r="N251" s="185"/>
      <c r="O251" s="64"/>
      <c r="P251" s="64"/>
      <c r="Q251" s="64"/>
      <c r="R251" s="64"/>
      <c r="S251" s="64"/>
      <c r="T251" s="65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122</v>
      </c>
      <c r="AU251" s="17" t="s">
        <v>81</v>
      </c>
    </row>
    <row r="252" spans="1:65" s="2" customFormat="1" ht="11.25" x14ac:dyDescent="0.2">
      <c r="A252" s="34"/>
      <c r="B252" s="35"/>
      <c r="C252" s="36"/>
      <c r="D252" s="186" t="s">
        <v>124</v>
      </c>
      <c r="E252" s="36"/>
      <c r="F252" s="187" t="s">
        <v>345</v>
      </c>
      <c r="G252" s="36"/>
      <c r="H252" s="36"/>
      <c r="I252" s="183"/>
      <c r="J252" s="36"/>
      <c r="K252" s="36"/>
      <c r="L252" s="39"/>
      <c r="M252" s="184"/>
      <c r="N252" s="185"/>
      <c r="O252" s="64"/>
      <c r="P252" s="64"/>
      <c r="Q252" s="64"/>
      <c r="R252" s="64"/>
      <c r="S252" s="64"/>
      <c r="T252" s="65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124</v>
      </c>
      <c r="AU252" s="17" t="s">
        <v>81</v>
      </c>
    </row>
    <row r="253" spans="1:65" s="2" customFormat="1" ht="16.5" customHeight="1" x14ac:dyDescent="0.2">
      <c r="A253" s="34"/>
      <c r="B253" s="35"/>
      <c r="C253" s="168" t="s">
        <v>237</v>
      </c>
      <c r="D253" s="168" t="s">
        <v>115</v>
      </c>
      <c r="E253" s="169" t="s">
        <v>346</v>
      </c>
      <c r="F253" s="170" t="s">
        <v>347</v>
      </c>
      <c r="G253" s="171" t="s">
        <v>220</v>
      </c>
      <c r="H253" s="172">
        <v>10</v>
      </c>
      <c r="I253" s="173"/>
      <c r="J253" s="174">
        <f>ROUND(I253*H253,2)</f>
        <v>0</v>
      </c>
      <c r="K253" s="170" t="s">
        <v>119</v>
      </c>
      <c r="L253" s="39"/>
      <c r="M253" s="175" t="s">
        <v>19</v>
      </c>
      <c r="N253" s="176" t="s">
        <v>45</v>
      </c>
      <c r="O253" s="64"/>
      <c r="P253" s="177">
        <f>O253*H253</f>
        <v>0</v>
      </c>
      <c r="Q253" s="177">
        <v>0</v>
      </c>
      <c r="R253" s="177">
        <f>Q253*H253</f>
        <v>0</v>
      </c>
      <c r="S253" s="177">
        <v>0</v>
      </c>
      <c r="T253" s="17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79" t="s">
        <v>230</v>
      </c>
      <c r="AT253" s="179" t="s">
        <v>115</v>
      </c>
      <c r="AU253" s="179" t="s">
        <v>81</v>
      </c>
      <c r="AY253" s="17" t="s">
        <v>113</v>
      </c>
      <c r="BE253" s="180">
        <f>IF(N253="základní",J253,0)</f>
        <v>0</v>
      </c>
      <c r="BF253" s="180">
        <f>IF(N253="snížená",J253,0)</f>
        <v>0</v>
      </c>
      <c r="BG253" s="180">
        <f>IF(N253="zákl. přenesená",J253,0)</f>
        <v>0</v>
      </c>
      <c r="BH253" s="180">
        <f>IF(N253="sníž. přenesená",J253,0)</f>
        <v>0</v>
      </c>
      <c r="BI253" s="180">
        <f>IF(N253="nulová",J253,0)</f>
        <v>0</v>
      </c>
      <c r="BJ253" s="17" t="s">
        <v>79</v>
      </c>
      <c r="BK253" s="180">
        <f>ROUND(I253*H253,2)</f>
        <v>0</v>
      </c>
      <c r="BL253" s="17" t="s">
        <v>230</v>
      </c>
      <c r="BM253" s="179" t="s">
        <v>348</v>
      </c>
    </row>
    <row r="254" spans="1:65" s="2" customFormat="1" ht="11.25" x14ac:dyDescent="0.2">
      <c r="A254" s="34"/>
      <c r="B254" s="35"/>
      <c r="C254" s="36"/>
      <c r="D254" s="181" t="s">
        <v>122</v>
      </c>
      <c r="E254" s="36"/>
      <c r="F254" s="182" t="s">
        <v>347</v>
      </c>
      <c r="G254" s="36"/>
      <c r="H254" s="36"/>
      <c r="I254" s="183"/>
      <c r="J254" s="36"/>
      <c r="K254" s="36"/>
      <c r="L254" s="39"/>
      <c r="M254" s="184"/>
      <c r="N254" s="185"/>
      <c r="O254" s="64"/>
      <c r="P254" s="64"/>
      <c r="Q254" s="64"/>
      <c r="R254" s="64"/>
      <c r="S254" s="64"/>
      <c r="T254" s="65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122</v>
      </c>
      <c r="AU254" s="17" t="s">
        <v>81</v>
      </c>
    </row>
    <row r="255" spans="1:65" s="2" customFormat="1" ht="11.25" x14ac:dyDescent="0.2">
      <c r="A255" s="34"/>
      <c r="B255" s="35"/>
      <c r="C255" s="36"/>
      <c r="D255" s="186" t="s">
        <v>124</v>
      </c>
      <c r="E255" s="36"/>
      <c r="F255" s="187" t="s">
        <v>349</v>
      </c>
      <c r="G255" s="36"/>
      <c r="H255" s="36"/>
      <c r="I255" s="183"/>
      <c r="J255" s="36"/>
      <c r="K255" s="36"/>
      <c r="L255" s="39"/>
      <c r="M255" s="184"/>
      <c r="N255" s="185"/>
      <c r="O255" s="64"/>
      <c r="P255" s="64"/>
      <c r="Q255" s="64"/>
      <c r="R255" s="64"/>
      <c r="S255" s="64"/>
      <c r="T255" s="65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124</v>
      </c>
      <c r="AU255" s="17" t="s">
        <v>81</v>
      </c>
    </row>
    <row r="256" spans="1:65" s="2" customFormat="1" ht="16.5" customHeight="1" x14ac:dyDescent="0.2">
      <c r="A256" s="34"/>
      <c r="B256" s="35"/>
      <c r="C256" s="168" t="s">
        <v>350</v>
      </c>
      <c r="D256" s="168" t="s">
        <v>115</v>
      </c>
      <c r="E256" s="169" t="s">
        <v>351</v>
      </c>
      <c r="F256" s="170" t="s">
        <v>352</v>
      </c>
      <c r="G256" s="171" t="s">
        <v>206</v>
      </c>
      <c r="H256" s="172">
        <v>10</v>
      </c>
      <c r="I256" s="173"/>
      <c r="J256" s="174">
        <f>ROUND(I256*H256,2)</f>
        <v>0</v>
      </c>
      <c r="K256" s="170" t="s">
        <v>119</v>
      </c>
      <c r="L256" s="39"/>
      <c r="M256" s="175" t="s">
        <v>19</v>
      </c>
      <c r="N256" s="176" t="s">
        <v>45</v>
      </c>
      <c r="O256" s="64"/>
      <c r="P256" s="177">
        <f>O256*H256</f>
        <v>0</v>
      </c>
      <c r="Q256" s="177">
        <v>0</v>
      </c>
      <c r="R256" s="177">
        <f>Q256*H256</f>
        <v>0</v>
      </c>
      <c r="S256" s="177">
        <v>0</v>
      </c>
      <c r="T256" s="17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79" t="s">
        <v>230</v>
      </c>
      <c r="AT256" s="179" t="s">
        <v>115</v>
      </c>
      <c r="AU256" s="179" t="s">
        <v>81</v>
      </c>
      <c r="AY256" s="17" t="s">
        <v>113</v>
      </c>
      <c r="BE256" s="180">
        <f>IF(N256="základní",J256,0)</f>
        <v>0</v>
      </c>
      <c r="BF256" s="180">
        <f>IF(N256="snížená",J256,0)</f>
        <v>0</v>
      </c>
      <c r="BG256" s="180">
        <f>IF(N256="zákl. přenesená",J256,0)</f>
        <v>0</v>
      </c>
      <c r="BH256" s="180">
        <f>IF(N256="sníž. přenesená",J256,0)</f>
        <v>0</v>
      </c>
      <c r="BI256" s="180">
        <f>IF(N256="nulová",J256,0)</f>
        <v>0</v>
      </c>
      <c r="BJ256" s="17" t="s">
        <v>79</v>
      </c>
      <c r="BK256" s="180">
        <f>ROUND(I256*H256,2)</f>
        <v>0</v>
      </c>
      <c r="BL256" s="17" t="s">
        <v>230</v>
      </c>
      <c r="BM256" s="179" t="s">
        <v>353</v>
      </c>
    </row>
    <row r="257" spans="1:65" s="2" customFormat="1" ht="11.25" x14ac:dyDescent="0.2">
      <c r="A257" s="34"/>
      <c r="B257" s="35"/>
      <c r="C257" s="36"/>
      <c r="D257" s="181" t="s">
        <v>122</v>
      </c>
      <c r="E257" s="36"/>
      <c r="F257" s="182" t="s">
        <v>352</v>
      </c>
      <c r="G257" s="36"/>
      <c r="H257" s="36"/>
      <c r="I257" s="183"/>
      <c r="J257" s="36"/>
      <c r="K257" s="36"/>
      <c r="L257" s="39"/>
      <c r="M257" s="184"/>
      <c r="N257" s="185"/>
      <c r="O257" s="64"/>
      <c r="P257" s="64"/>
      <c r="Q257" s="64"/>
      <c r="R257" s="64"/>
      <c r="S257" s="64"/>
      <c r="T257" s="65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122</v>
      </c>
      <c r="AU257" s="17" t="s">
        <v>81</v>
      </c>
    </row>
    <row r="258" spans="1:65" s="2" customFormat="1" ht="11.25" x14ac:dyDescent="0.2">
      <c r="A258" s="34"/>
      <c r="B258" s="35"/>
      <c r="C258" s="36"/>
      <c r="D258" s="186" t="s">
        <v>124</v>
      </c>
      <c r="E258" s="36"/>
      <c r="F258" s="187" t="s">
        <v>354</v>
      </c>
      <c r="G258" s="36"/>
      <c r="H258" s="36"/>
      <c r="I258" s="183"/>
      <c r="J258" s="36"/>
      <c r="K258" s="36"/>
      <c r="L258" s="39"/>
      <c r="M258" s="184"/>
      <c r="N258" s="185"/>
      <c r="O258" s="64"/>
      <c r="P258" s="64"/>
      <c r="Q258" s="64"/>
      <c r="R258" s="64"/>
      <c r="S258" s="64"/>
      <c r="T258" s="65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124</v>
      </c>
      <c r="AU258" s="17" t="s">
        <v>81</v>
      </c>
    </row>
    <row r="259" spans="1:65" s="12" customFormat="1" ht="22.9" customHeight="1" x14ac:dyDescent="0.2">
      <c r="B259" s="152"/>
      <c r="C259" s="153"/>
      <c r="D259" s="154" t="s">
        <v>73</v>
      </c>
      <c r="E259" s="166" t="s">
        <v>355</v>
      </c>
      <c r="F259" s="166" t="s">
        <v>356</v>
      </c>
      <c r="G259" s="153"/>
      <c r="H259" s="153"/>
      <c r="I259" s="156"/>
      <c r="J259" s="167">
        <f>BK259</f>
        <v>0</v>
      </c>
      <c r="K259" s="153"/>
      <c r="L259" s="158"/>
      <c r="M259" s="159"/>
      <c r="N259" s="160"/>
      <c r="O259" s="160"/>
      <c r="P259" s="161">
        <f>SUM(P260:P268)</f>
        <v>0</v>
      </c>
      <c r="Q259" s="160"/>
      <c r="R259" s="161">
        <f>SUM(R260:R268)</f>
        <v>0.186968</v>
      </c>
      <c r="S259" s="160"/>
      <c r="T259" s="162">
        <f>SUM(T260:T268)</f>
        <v>0</v>
      </c>
      <c r="AR259" s="163" t="s">
        <v>81</v>
      </c>
      <c r="AT259" s="164" t="s">
        <v>73</v>
      </c>
      <c r="AU259" s="164" t="s">
        <v>79</v>
      </c>
      <c r="AY259" s="163" t="s">
        <v>113</v>
      </c>
      <c r="BK259" s="165">
        <f>SUM(BK260:BK268)</f>
        <v>0</v>
      </c>
    </row>
    <row r="260" spans="1:65" s="2" customFormat="1" ht="24.2" customHeight="1" x14ac:dyDescent="0.2">
      <c r="A260" s="34"/>
      <c r="B260" s="35"/>
      <c r="C260" s="168" t="s">
        <v>357</v>
      </c>
      <c r="D260" s="168" t="s">
        <v>115</v>
      </c>
      <c r="E260" s="169" t="s">
        <v>358</v>
      </c>
      <c r="F260" s="170" t="s">
        <v>359</v>
      </c>
      <c r="G260" s="171" t="s">
        <v>196</v>
      </c>
      <c r="H260" s="172">
        <v>47.52</v>
      </c>
      <c r="I260" s="173"/>
      <c r="J260" s="174">
        <f>ROUND(I260*H260,2)</f>
        <v>0</v>
      </c>
      <c r="K260" s="170" t="s">
        <v>119</v>
      </c>
      <c r="L260" s="39"/>
      <c r="M260" s="175" t="s">
        <v>19</v>
      </c>
      <c r="N260" s="176" t="s">
        <v>45</v>
      </c>
      <c r="O260" s="64"/>
      <c r="P260" s="177">
        <f>O260*H260</f>
        <v>0</v>
      </c>
      <c r="Q260" s="177">
        <v>3.8999999999999998E-3</v>
      </c>
      <c r="R260" s="177">
        <f>Q260*H260</f>
        <v>0.18532799999999999</v>
      </c>
      <c r="S260" s="177">
        <v>0</v>
      </c>
      <c r="T260" s="17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79" t="s">
        <v>230</v>
      </c>
      <c r="AT260" s="179" t="s">
        <v>115</v>
      </c>
      <c r="AU260" s="179" t="s">
        <v>81</v>
      </c>
      <c r="AY260" s="17" t="s">
        <v>113</v>
      </c>
      <c r="BE260" s="180">
        <f>IF(N260="základní",J260,0)</f>
        <v>0</v>
      </c>
      <c r="BF260" s="180">
        <f>IF(N260="snížená",J260,0)</f>
        <v>0</v>
      </c>
      <c r="BG260" s="180">
        <f>IF(N260="zákl. přenesená",J260,0)</f>
        <v>0</v>
      </c>
      <c r="BH260" s="180">
        <f>IF(N260="sníž. přenesená",J260,0)</f>
        <v>0</v>
      </c>
      <c r="BI260" s="180">
        <f>IF(N260="nulová",J260,0)</f>
        <v>0</v>
      </c>
      <c r="BJ260" s="17" t="s">
        <v>79</v>
      </c>
      <c r="BK260" s="180">
        <f>ROUND(I260*H260,2)</f>
        <v>0</v>
      </c>
      <c r="BL260" s="17" t="s">
        <v>230</v>
      </c>
      <c r="BM260" s="179" t="s">
        <v>360</v>
      </c>
    </row>
    <row r="261" spans="1:65" s="2" customFormat="1" ht="19.5" x14ac:dyDescent="0.2">
      <c r="A261" s="34"/>
      <c r="B261" s="35"/>
      <c r="C261" s="36"/>
      <c r="D261" s="181" t="s">
        <v>122</v>
      </c>
      <c r="E261" s="36"/>
      <c r="F261" s="182" t="s">
        <v>361</v>
      </c>
      <c r="G261" s="36"/>
      <c r="H261" s="36"/>
      <c r="I261" s="183"/>
      <c r="J261" s="36"/>
      <c r="K261" s="36"/>
      <c r="L261" s="39"/>
      <c r="M261" s="184"/>
      <c r="N261" s="185"/>
      <c r="O261" s="64"/>
      <c r="P261" s="64"/>
      <c r="Q261" s="64"/>
      <c r="R261" s="64"/>
      <c r="S261" s="64"/>
      <c r="T261" s="65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122</v>
      </c>
      <c r="AU261" s="17" t="s">
        <v>81</v>
      </c>
    </row>
    <row r="262" spans="1:65" s="2" customFormat="1" ht="11.25" x14ac:dyDescent="0.2">
      <c r="A262" s="34"/>
      <c r="B262" s="35"/>
      <c r="C262" s="36"/>
      <c r="D262" s="186" t="s">
        <v>124</v>
      </c>
      <c r="E262" s="36"/>
      <c r="F262" s="187" t="s">
        <v>362</v>
      </c>
      <c r="G262" s="36"/>
      <c r="H262" s="36"/>
      <c r="I262" s="183"/>
      <c r="J262" s="36"/>
      <c r="K262" s="36"/>
      <c r="L262" s="39"/>
      <c r="M262" s="184"/>
      <c r="N262" s="185"/>
      <c r="O262" s="64"/>
      <c r="P262" s="64"/>
      <c r="Q262" s="64"/>
      <c r="R262" s="64"/>
      <c r="S262" s="64"/>
      <c r="T262" s="6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124</v>
      </c>
      <c r="AU262" s="17" t="s">
        <v>81</v>
      </c>
    </row>
    <row r="263" spans="1:65" s="2" customFormat="1" ht="48.75" x14ac:dyDescent="0.2">
      <c r="A263" s="34"/>
      <c r="B263" s="35"/>
      <c r="C263" s="36"/>
      <c r="D263" s="181" t="s">
        <v>333</v>
      </c>
      <c r="E263" s="36"/>
      <c r="F263" s="230" t="s">
        <v>363</v>
      </c>
      <c r="G263" s="36"/>
      <c r="H263" s="36"/>
      <c r="I263" s="183"/>
      <c r="J263" s="36"/>
      <c r="K263" s="36"/>
      <c r="L263" s="39"/>
      <c r="M263" s="184"/>
      <c r="N263" s="185"/>
      <c r="O263" s="64"/>
      <c r="P263" s="64"/>
      <c r="Q263" s="64"/>
      <c r="R263" s="64"/>
      <c r="S263" s="64"/>
      <c r="T263" s="65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333</v>
      </c>
      <c r="AU263" s="17" t="s">
        <v>81</v>
      </c>
    </row>
    <row r="264" spans="1:65" s="13" customFormat="1" ht="11.25" x14ac:dyDescent="0.2">
      <c r="B264" s="188"/>
      <c r="C264" s="189"/>
      <c r="D264" s="181" t="s">
        <v>126</v>
      </c>
      <c r="E264" s="190" t="s">
        <v>19</v>
      </c>
      <c r="F264" s="191" t="s">
        <v>364</v>
      </c>
      <c r="G264" s="189"/>
      <c r="H264" s="190" t="s">
        <v>19</v>
      </c>
      <c r="I264" s="192"/>
      <c r="J264" s="189"/>
      <c r="K264" s="189"/>
      <c r="L264" s="193"/>
      <c r="M264" s="194"/>
      <c r="N264" s="195"/>
      <c r="O264" s="195"/>
      <c r="P264" s="195"/>
      <c r="Q264" s="195"/>
      <c r="R264" s="195"/>
      <c r="S264" s="195"/>
      <c r="T264" s="196"/>
      <c r="AT264" s="197" t="s">
        <v>126</v>
      </c>
      <c r="AU264" s="197" t="s">
        <v>81</v>
      </c>
      <c r="AV264" s="13" t="s">
        <v>79</v>
      </c>
      <c r="AW264" s="13" t="s">
        <v>35</v>
      </c>
      <c r="AX264" s="13" t="s">
        <v>74</v>
      </c>
      <c r="AY264" s="197" t="s">
        <v>113</v>
      </c>
    </row>
    <row r="265" spans="1:65" s="14" customFormat="1" ht="11.25" x14ac:dyDescent="0.2">
      <c r="B265" s="198"/>
      <c r="C265" s="199"/>
      <c r="D265" s="181" t="s">
        <v>126</v>
      </c>
      <c r="E265" s="200" t="s">
        <v>19</v>
      </c>
      <c r="F265" s="201" t="s">
        <v>365</v>
      </c>
      <c r="G265" s="199"/>
      <c r="H265" s="202">
        <v>47.52</v>
      </c>
      <c r="I265" s="203"/>
      <c r="J265" s="199"/>
      <c r="K265" s="199"/>
      <c r="L265" s="204"/>
      <c r="M265" s="205"/>
      <c r="N265" s="206"/>
      <c r="O265" s="206"/>
      <c r="P265" s="206"/>
      <c r="Q265" s="206"/>
      <c r="R265" s="206"/>
      <c r="S265" s="206"/>
      <c r="T265" s="207"/>
      <c r="AT265" s="208" t="s">
        <v>126</v>
      </c>
      <c r="AU265" s="208" t="s">
        <v>81</v>
      </c>
      <c r="AV265" s="14" t="s">
        <v>81</v>
      </c>
      <c r="AW265" s="14" t="s">
        <v>35</v>
      </c>
      <c r="AX265" s="14" t="s">
        <v>79</v>
      </c>
      <c r="AY265" s="208" t="s">
        <v>113</v>
      </c>
    </row>
    <row r="266" spans="1:65" s="2" customFormat="1" ht="21.75" customHeight="1" x14ac:dyDescent="0.2">
      <c r="A266" s="34"/>
      <c r="B266" s="35"/>
      <c r="C266" s="168" t="s">
        <v>366</v>
      </c>
      <c r="D266" s="168" t="s">
        <v>115</v>
      </c>
      <c r="E266" s="169" t="s">
        <v>367</v>
      </c>
      <c r="F266" s="170" t="s">
        <v>368</v>
      </c>
      <c r="G266" s="171" t="s">
        <v>220</v>
      </c>
      <c r="H266" s="172">
        <v>1</v>
      </c>
      <c r="I266" s="173"/>
      <c r="J266" s="174">
        <f>ROUND(I266*H266,2)</f>
        <v>0</v>
      </c>
      <c r="K266" s="170" t="s">
        <v>19</v>
      </c>
      <c r="L266" s="39"/>
      <c r="M266" s="175" t="s">
        <v>19</v>
      </c>
      <c r="N266" s="176" t="s">
        <v>45</v>
      </c>
      <c r="O266" s="64"/>
      <c r="P266" s="177">
        <f>O266*H266</f>
        <v>0</v>
      </c>
      <c r="Q266" s="177">
        <v>1.64E-3</v>
      </c>
      <c r="R266" s="177">
        <f>Q266*H266</f>
        <v>1.64E-3</v>
      </c>
      <c r="S266" s="177">
        <v>0</v>
      </c>
      <c r="T266" s="17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79" t="s">
        <v>230</v>
      </c>
      <c r="AT266" s="179" t="s">
        <v>115</v>
      </c>
      <c r="AU266" s="179" t="s">
        <v>81</v>
      </c>
      <c r="AY266" s="17" t="s">
        <v>113</v>
      </c>
      <c r="BE266" s="180">
        <f>IF(N266="základní",J266,0)</f>
        <v>0</v>
      </c>
      <c r="BF266" s="180">
        <f>IF(N266="snížená",J266,0)</f>
        <v>0</v>
      </c>
      <c r="BG266" s="180">
        <f>IF(N266="zákl. přenesená",J266,0)</f>
        <v>0</v>
      </c>
      <c r="BH266" s="180">
        <f>IF(N266="sníž. přenesená",J266,0)</f>
        <v>0</v>
      </c>
      <c r="BI266" s="180">
        <f>IF(N266="nulová",J266,0)</f>
        <v>0</v>
      </c>
      <c r="BJ266" s="17" t="s">
        <v>79</v>
      </c>
      <c r="BK266" s="180">
        <f>ROUND(I266*H266,2)</f>
        <v>0</v>
      </c>
      <c r="BL266" s="17" t="s">
        <v>230</v>
      </c>
      <c r="BM266" s="179" t="s">
        <v>369</v>
      </c>
    </row>
    <row r="267" spans="1:65" s="2" customFormat="1" ht="11.25" x14ac:dyDescent="0.2">
      <c r="A267" s="34"/>
      <c r="B267" s="35"/>
      <c r="C267" s="36"/>
      <c r="D267" s="181" t="s">
        <v>122</v>
      </c>
      <c r="E267" s="36"/>
      <c r="F267" s="182" t="s">
        <v>368</v>
      </c>
      <c r="G267" s="36"/>
      <c r="H267" s="36"/>
      <c r="I267" s="183"/>
      <c r="J267" s="36"/>
      <c r="K267" s="36"/>
      <c r="L267" s="39"/>
      <c r="M267" s="184"/>
      <c r="N267" s="185"/>
      <c r="O267" s="64"/>
      <c r="P267" s="64"/>
      <c r="Q267" s="64"/>
      <c r="R267" s="64"/>
      <c r="S267" s="64"/>
      <c r="T267" s="65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122</v>
      </c>
      <c r="AU267" s="17" t="s">
        <v>81</v>
      </c>
    </row>
    <row r="268" spans="1:65" s="2" customFormat="1" ht="29.25" x14ac:dyDescent="0.2">
      <c r="A268" s="34"/>
      <c r="B268" s="35"/>
      <c r="C268" s="36"/>
      <c r="D268" s="181" t="s">
        <v>333</v>
      </c>
      <c r="E268" s="36"/>
      <c r="F268" s="230" t="s">
        <v>370</v>
      </c>
      <c r="G268" s="36"/>
      <c r="H268" s="36"/>
      <c r="I268" s="183"/>
      <c r="J268" s="36"/>
      <c r="K268" s="36"/>
      <c r="L268" s="39"/>
      <c r="M268" s="184"/>
      <c r="N268" s="185"/>
      <c r="O268" s="64"/>
      <c r="P268" s="64"/>
      <c r="Q268" s="64"/>
      <c r="R268" s="64"/>
      <c r="S268" s="64"/>
      <c r="T268" s="65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333</v>
      </c>
      <c r="AU268" s="17" t="s">
        <v>81</v>
      </c>
    </row>
    <row r="269" spans="1:65" s="12" customFormat="1" ht="22.9" customHeight="1" x14ac:dyDescent="0.2">
      <c r="B269" s="152"/>
      <c r="C269" s="153"/>
      <c r="D269" s="154" t="s">
        <v>73</v>
      </c>
      <c r="E269" s="166" t="s">
        <v>371</v>
      </c>
      <c r="F269" s="166" t="s">
        <v>372</v>
      </c>
      <c r="G269" s="153"/>
      <c r="H269" s="153"/>
      <c r="I269" s="156"/>
      <c r="J269" s="167">
        <f>BK269</f>
        <v>0</v>
      </c>
      <c r="K269" s="153"/>
      <c r="L269" s="158"/>
      <c r="M269" s="159"/>
      <c r="N269" s="160"/>
      <c r="O269" s="160"/>
      <c r="P269" s="161">
        <f>SUM(P270:P290)</f>
        <v>0</v>
      </c>
      <c r="Q269" s="160"/>
      <c r="R269" s="161">
        <f>SUM(R270:R290)</f>
        <v>1.6160000000000001E-2</v>
      </c>
      <c r="S269" s="160"/>
      <c r="T269" s="162">
        <f>SUM(T270:T290)</f>
        <v>0</v>
      </c>
      <c r="AR269" s="163" t="s">
        <v>81</v>
      </c>
      <c r="AT269" s="164" t="s">
        <v>73</v>
      </c>
      <c r="AU269" s="164" t="s">
        <v>79</v>
      </c>
      <c r="AY269" s="163" t="s">
        <v>113</v>
      </c>
      <c r="BK269" s="165">
        <f>SUM(BK270:BK290)</f>
        <v>0</v>
      </c>
    </row>
    <row r="270" spans="1:65" s="2" customFormat="1" ht="16.5" customHeight="1" x14ac:dyDescent="0.2">
      <c r="A270" s="34"/>
      <c r="B270" s="35"/>
      <c r="C270" s="168" t="s">
        <v>373</v>
      </c>
      <c r="D270" s="168" t="s">
        <v>115</v>
      </c>
      <c r="E270" s="169" t="s">
        <v>374</v>
      </c>
      <c r="F270" s="170" t="s">
        <v>375</v>
      </c>
      <c r="G270" s="171" t="s">
        <v>206</v>
      </c>
      <c r="H270" s="172">
        <v>16</v>
      </c>
      <c r="I270" s="173"/>
      <c r="J270" s="174">
        <f>ROUND(I270*H270,2)</f>
        <v>0</v>
      </c>
      <c r="K270" s="170" t="s">
        <v>119</v>
      </c>
      <c r="L270" s="39"/>
      <c r="M270" s="175" t="s">
        <v>19</v>
      </c>
      <c r="N270" s="176" t="s">
        <v>45</v>
      </c>
      <c r="O270" s="64"/>
      <c r="P270" s="177">
        <f>O270*H270</f>
        <v>0</v>
      </c>
      <c r="Q270" s="177">
        <v>1.0000000000000001E-5</v>
      </c>
      <c r="R270" s="177">
        <f>Q270*H270</f>
        <v>1.6000000000000001E-4</v>
      </c>
      <c r="S270" s="177">
        <v>0</v>
      </c>
      <c r="T270" s="17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79" t="s">
        <v>230</v>
      </c>
      <c r="AT270" s="179" t="s">
        <v>115</v>
      </c>
      <c r="AU270" s="179" t="s">
        <v>81</v>
      </c>
      <c r="AY270" s="17" t="s">
        <v>113</v>
      </c>
      <c r="BE270" s="180">
        <f>IF(N270="základní",J270,0)</f>
        <v>0</v>
      </c>
      <c r="BF270" s="180">
        <f>IF(N270="snížená",J270,0)</f>
        <v>0</v>
      </c>
      <c r="BG270" s="180">
        <f>IF(N270="zákl. přenesená",J270,0)</f>
        <v>0</v>
      </c>
      <c r="BH270" s="180">
        <f>IF(N270="sníž. přenesená",J270,0)</f>
        <v>0</v>
      </c>
      <c r="BI270" s="180">
        <f>IF(N270="nulová",J270,0)</f>
        <v>0</v>
      </c>
      <c r="BJ270" s="17" t="s">
        <v>79</v>
      </c>
      <c r="BK270" s="180">
        <f>ROUND(I270*H270,2)</f>
        <v>0</v>
      </c>
      <c r="BL270" s="17" t="s">
        <v>230</v>
      </c>
      <c r="BM270" s="179" t="s">
        <v>376</v>
      </c>
    </row>
    <row r="271" spans="1:65" s="2" customFormat="1" ht="11.25" x14ac:dyDescent="0.2">
      <c r="A271" s="34"/>
      <c r="B271" s="35"/>
      <c r="C271" s="36"/>
      <c r="D271" s="181" t="s">
        <v>122</v>
      </c>
      <c r="E271" s="36"/>
      <c r="F271" s="182" t="s">
        <v>375</v>
      </c>
      <c r="G271" s="36"/>
      <c r="H271" s="36"/>
      <c r="I271" s="183"/>
      <c r="J271" s="36"/>
      <c r="K271" s="36"/>
      <c r="L271" s="39"/>
      <c r="M271" s="184"/>
      <c r="N271" s="185"/>
      <c r="O271" s="64"/>
      <c r="P271" s="64"/>
      <c r="Q271" s="64"/>
      <c r="R271" s="64"/>
      <c r="S271" s="64"/>
      <c r="T271" s="6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122</v>
      </c>
      <c r="AU271" s="17" t="s">
        <v>81</v>
      </c>
    </row>
    <row r="272" spans="1:65" s="2" customFormat="1" ht="11.25" x14ac:dyDescent="0.2">
      <c r="A272" s="34"/>
      <c r="B272" s="35"/>
      <c r="C272" s="36"/>
      <c r="D272" s="186" t="s">
        <v>124</v>
      </c>
      <c r="E272" s="36"/>
      <c r="F272" s="187" t="s">
        <v>377</v>
      </c>
      <c r="G272" s="36"/>
      <c r="H272" s="36"/>
      <c r="I272" s="183"/>
      <c r="J272" s="36"/>
      <c r="K272" s="36"/>
      <c r="L272" s="39"/>
      <c r="M272" s="184"/>
      <c r="N272" s="185"/>
      <c r="O272" s="64"/>
      <c r="P272" s="64"/>
      <c r="Q272" s="64"/>
      <c r="R272" s="64"/>
      <c r="S272" s="64"/>
      <c r="T272" s="65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124</v>
      </c>
      <c r="AU272" s="17" t="s">
        <v>81</v>
      </c>
    </row>
    <row r="273" spans="1:65" s="13" customFormat="1" ht="11.25" x14ac:dyDescent="0.2">
      <c r="B273" s="188"/>
      <c r="C273" s="189"/>
      <c r="D273" s="181" t="s">
        <v>126</v>
      </c>
      <c r="E273" s="190" t="s">
        <v>19</v>
      </c>
      <c r="F273" s="191" t="s">
        <v>378</v>
      </c>
      <c r="G273" s="189"/>
      <c r="H273" s="190" t="s">
        <v>19</v>
      </c>
      <c r="I273" s="192"/>
      <c r="J273" s="189"/>
      <c r="K273" s="189"/>
      <c r="L273" s="193"/>
      <c r="M273" s="194"/>
      <c r="N273" s="195"/>
      <c r="O273" s="195"/>
      <c r="P273" s="195"/>
      <c r="Q273" s="195"/>
      <c r="R273" s="195"/>
      <c r="S273" s="195"/>
      <c r="T273" s="196"/>
      <c r="AT273" s="197" t="s">
        <v>126</v>
      </c>
      <c r="AU273" s="197" t="s">
        <v>81</v>
      </c>
      <c r="AV273" s="13" t="s">
        <v>79</v>
      </c>
      <c r="AW273" s="13" t="s">
        <v>35</v>
      </c>
      <c r="AX273" s="13" t="s">
        <v>74</v>
      </c>
      <c r="AY273" s="197" t="s">
        <v>113</v>
      </c>
    </row>
    <row r="274" spans="1:65" s="14" customFormat="1" ht="11.25" x14ac:dyDescent="0.2">
      <c r="B274" s="198"/>
      <c r="C274" s="199"/>
      <c r="D274" s="181" t="s">
        <v>126</v>
      </c>
      <c r="E274" s="200" t="s">
        <v>19</v>
      </c>
      <c r="F274" s="201" t="s">
        <v>379</v>
      </c>
      <c r="G274" s="199"/>
      <c r="H274" s="202">
        <v>12.8</v>
      </c>
      <c r="I274" s="203"/>
      <c r="J274" s="199"/>
      <c r="K274" s="199"/>
      <c r="L274" s="204"/>
      <c r="M274" s="205"/>
      <c r="N274" s="206"/>
      <c r="O274" s="206"/>
      <c r="P274" s="206"/>
      <c r="Q274" s="206"/>
      <c r="R274" s="206"/>
      <c r="S274" s="206"/>
      <c r="T274" s="207"/>
      <c r="AT274" s="208" t="s">
        <v>126</v>
      </c>
      <c r="AU274" s="208" t="s">
        <v>81</v>
      </c>
      <c r="AV274" s="14" t="s">
        <v>81</v>
      </c>
      <c r="AW274" s="14" t="s">
        <v>35</v>
      </c>
      <c r="AX274" s="14" t="s">
        <v>74</v>
      </c>
      <c r="AY274" s="208" t="s">
        <v>113</v>
      </c>
    </row>
    <row r="275" spans="1:65" s="14" customFormat="1" ht="11.25" x14ac:dyDescent="0.2">
      <c r="B275" s="198"/>
      <c r="C275" s="199"/>
      <c r="D275" s="181" t="s">
        <v>126</v>
      </c>
      <c r="E275" s="200" t="s">
        <v>19</v>
      </c>
      <c r="F275" s="201" t="s">
        <v>380</v>
      </c>
      <c r="G275" s="199"/>
      <c r="H275" s="202">
        <v>3.2</v>
      </c>
      <c r="I275" s="203"/>
      <c r="J275" s="199"/>
      <c r="K275" s="199"/>
      <c r="L275" s="204"/>
      <c r="M275" s="205"/>
      <c r="N275" s="206"/>
      <c r="O275" s="206"/>
      <c r="P275" s="206"/>
      <c r="Q275" s="206"/>
      <c r="R275" s="206"/>
      <c r="S275" s="206"/>
      <c r="T275" s="207"/>
      <c r="AT275" s="208" t="s">
        <v>126</v>
      </c>
      <c r="AU275" s="208" t="s">
        <v>81</v>
      </c>
      <c r="AV275" s="14" t="s">
        <v>81</v>
      </c>
      <c r="AW275" s="14" t="s">
        <v>35</v>
      </c>
      <c r="AX275" s="14" t="s">
        <v>74</v>
      </c>
      <c r="AY275" s="208" t="s">
        <v>113</v>
      </c>
    </row>
    <row r="276" spans="1:65" s="15" customFormat="1" ht="11.25" x14ac:dyDescent="0.2">
      <c r="B276" s="209"/>
      <c r="C276" s="210"/>
      <c r="D276" s="181" t="s">
        <v>126</v>
      </c>
      <c r="E276" s="211" t="s">
        <v>19</v>
      </c>
      <c r="F276" s="212" t="s">
        <v>131</v>
      </c>
      <c r="G276" s="210"/>
      <c r="H276" s="213">
        <v>16</v>
      </c>
      <c r="I276" s="214"/>
      <c r="J276" s="210"/>
      <c r="K276" s="210"/>
      <c r="L276" s="215"/>
      <c r="M276" s="216"/>
      <c r="N276" s="217"/>
      <c r="O276" s="217"/>
      <c r="P276" s="217"/>
      <c r="Q276" s="217"/>
      <c r="R276" s="217"/>
      <c r="S276" s="217"/>
      <c r="T276" s="218"/>
      <c r="AT276" s="219" t="s">
        <v>126</v>
      </c>
      <c r="AU276" s="219" t="s">
        <v>81</v>
      </c>
      <c r="AV276" s="15" t="s">
        <v>120</v>
      </c>
      <c r="AW276" s="15" t="s">
        <v>35</v>
      </c>
      <c r="AX276" s="15" t="s">
        <v>79</v>
      </c>
      <c r="AY276" s="219" t="s">
        <v>113</v>
      </c>
    </row>
    <row r="277" spans="1:65" s="2" customFormat="1" ht="16.5" customHeight="1" x14ac:dyDescent="0.2">
      <c r="A277" s="34"/>
      <c r="B277" s="35"/>
      <c r="C277" s="220" t="s">
        <v>381</v>
      </c>
      <c r="D277" s="220" t="s">
        <v>212</v>
      </c>
      <c r="E277" s="221" t="s">
        <v>382</v>
      </c>
      <c r="F277" s="222" t="s">
        <v>383</v>
      </c>
      <c r="G277" s="223" t="s">
        <v>206</v>
      </c>
      <c r="H277" s="224">
        <v>7.2</v>
      </c>
      <c r="I277" s="225"/>
      <c r="J277" s="226">
        <f>ROUND(I277*H277,2)</f>
        <v>0</v>
      </c>
      <c r="K277" s="222" t="s">
        <v>19</v>
      </c>
      <c r="L277" s="227"/>
      <c r="M277" s="228" t="s">
        <v>19</v>
      </c>
      <c r="N277" s="229" t="s">
        <v>45</v>
      </c>
      <c r="O277" s="64"/>
      <c r="P277" s="177">
        <f>O277*H277</f>
        <v>0</v>
      </c>
      <c r="Q277" s="177">
        <v>1E-3</v>
      </c>
      <c r="R277" s="177">
        <f>Q277*H277</f>
        <v>7.2000000000000007E-3</v>
      </c>
      <c r="S277" s="177">
        <v>0</v>
      </c>
      <c r="T277" s="17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79" t="s">
        <v>237</v>
      </c>
      <c r="AT277" s="179" t="s">
        <v>212</v>
      </c>
      <c r="AU277" s="179" t="s">
        <v>81</v>
      </c>
      <c r="AY277" s="17" t="s">
        <v>113</v>
      </c>
      <c r="BE277" s="180">
        <f>IF(N277="základní",J277,0)</f>
        <v>0</v>
      </c>
      <c r="BF277" s="180">
        <f>IF(N277="snížená",J277,0)</f>
        <v>0</v>
      </c>
      <c r="BG277" s="180">
        <f>IF(N277="zákl. přenesená",J277,0)</f>
        <v>0</v>
      </c>
      <c r="BH277" s="180">
        <f>IF(N277="sníž. přenesená",J277,0)</f>
        <v>0</v>
      </c>
      <c r="BI277" s="180">
        <f>IF(N277="nulová",J277,0)</f>
        <v>0</v>
      </c>
      <c r="BJ277" s="17" t="s">
        <v>79</v>
      </c>
      <c r="BK277" s="180">
        <f>ROUND(I277*H277,2)</f>
        <v>0</v>
      </c>
      <c r="BL277" s="17" t="s">
        <v>230</v>
      </c>
      <c r="BM277" s="179" t="s">
        <v>384</v>
      </c>
    </row>
    <row r="278" spans="1:65" s="2" customFormat="1" ht="11.25" x14ac:dyDescent="0.2">
      <c r="A278" s="34"/>
      <c r="B278" s="35"/>
      <c r="C278" s="36"/>
      <c r="D278" s="181" t="s">
        <v>122</v>
      </c>
      <c r="E278" s="36"/>
      <c r="F278" s="182" t="s">
        <v>383</v>
      </c>
      <c r="G278" s="36"/>
      <c r="H278" s="36"/>
      <c r="I278" s="183"/>
      <c r="J278" s="36"/>
      <c r="K278" s="36"/>
      <c r="L278" s="39"/>
      <c r="M278" s="184"/>
      <c r="N278" s="185"/>
      <c r="O278" s="64"/>
      <c r="P278" s="64"/>
      <c r="Q278" s="64"/>
      <c r="R278" s="64"/>
      <c r="S278" s="64"/>
      <c r="T278" s="65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122</v>
      </c>
      <c r="AU278" s="17" t="s">
        <v>81</v>
      </c>
    </row>
    <row r="279" spans="1:65" s="14" customFormat="1" ht="11.25" x14ac:dyDescent="0.2">
      <c r="B279" s="198"/>
      <c r="C279" s="199"/>
      <c r="D279" s="181" t="s">
        <v>126</v>
      </c>
      <c r="E279" s="200" t="s">
        <v>19</v>
      </c>
      <c r="F279" s="201" t="s">
        <v>385</v>
      </c>
      <c r="G279" s="199"/>
      <c r="H279" s="202">
        <v>6.4</v>
      </c>
      <c r="I279" s="203"/>
      <c r="J279" s="199"/>
      <c r="K279" s="199"/>
      <c r="L279" s="204"/>
      <c r="M279" s="205"/>
      <c r="N279" s="206"/>
      <c r="O279" s="206"/>
      <c r="P279" s="206"/>
      <c r="Q279" s="206"/>
      <c r="R279" s="206"/>
      <c r="S279" s="206"/>
      <c r="T279" s="207"/>
      <c r="AT279" s="208" t="s">
        <v>126</v>
      </c>
      <c r="AU279" s="208" t="s">
        <v>81</v>
      </c>
      <c r="AV279" s="14" t="s">
        <v>81</v>
      </c>
      <c r="AW279" s="14" t="s">
        <v>35</v>
      </c>
      <c r="AX279" s="14" t="s">
        <v>74</v>
      </c>
      <c r="AY279" s="208" t="s">
        <v>113</v>
      </c>
    </row>
    <row r="280" spans="1:65" s="14" customFormat="1" ht="11.25" x14ac:dyDescent="0.2">
      <c r="B280" s="198"/>
      <c r="C280" s="199"/>
      <c r="D280" s="181" t="s">
        <v>126</v>
      </c>
      <c r="E280" s="200" t="s">
        <v>19</v>
      </c>
      <c r="F280" s="201" t="s">
        <v>386</v>
      </c>
      <c r="G280" s="199"/>
      <c r="H280" s="202">
        <v>0.8</v>
      </c>
      <c r="I280" s="203"/>
      <c r="J280" s="199"/>
      <c r="K280" s="199"/>
      <c r="L280" s="204"/>
      <c r="M280" s="205"/>
      <c r="N280" s="206"/>
      <c r="O280" s="206"/>
      <c r="P280" s="206"/>
      <c r="Q280" s="206"/>
      <c r="R280" s="206"/>
      <c r="S280" s="206"/>
      <c r="T280" s="207"/>
      <c r="AT280" s="208" t="s">
        <v>126</v>
      </c>
      <c r="AU280" s="208" t="s">
        <v>81</v>
      </c>
      <c r="AV280" s="14" t="s">
        <v>81</v>
      </c>
      <c r="AW280" s="14" t="s">
        <v>35</v>
      </c>
      <c r="AX280" s="14" t="s">
        <v>74</v>
      </c>
      <c r="AY280" s="208" t="s">
        <v>113</v>
      </c>
    </row>
    <row r="281" spans="1:65" s="15" customFormat="1" ht="11.25" x14ac:dyDescent="0.2">
      <c r="B281" s="209"/>
      <c r="C281" s="210"/>
      <c r="D281" s="181" t="s">
        <v>126</v>
      </c>
      <c r="E281" s="211" t="s">
        <v>19</v>
      </c>
      <c r="F281" s="212" t="s">
        <v>131</v>
      </c>
      <c r="G281" s="210"/>
      <c r="H281" s="213">
        <v>7.2</v>
      </c>
      <c r="I281" s="214"/>
      <c r="J281" s="210"/>
      <c r="K281" s="210"/>
      <c r="L281" s="215"/>
      <c r="M281" s="216"/>
      <c r="N281" s="217"/>
      <c r="O281" s="217"/>
      <c r="P281" s="217"/>
      <c r="Q281" s="217"/>
      <c r="R281" s="217"/>
      <c r="S281" s="217"/>
      <c r="T281" s="218"/>
      <c r="AT281" s="219" t="s">
        <v>126</v>
      </c>
      <c r="AU281" s="219" t="s">
        <v>81</v>
      </c>
      <c r="AV281" s="15" t="s">
        <v>120</v>
      </c>
      <c r="AW281" s="15" t="s">
        <v>35</v>
      </c>
      <c r="AX281" s="15" t="s">
        <v>79</v>
      </c>
      <c r="AY281" s="219" t="s">
        <v>113</v>
      </c>
    </row>
    <row r="282" spans="1:65" s="2" customFormat="1" ht="16.5" customHeight="1" x14ac:dyDescent="0.2">
      <c r="A282" s="34"/>
      <c r="B282" s="35"/>
      <c r="C282" s="220" t="s">
        <v>387</v>
      </c>
      <c r="D282" s="220" t="s">
        <v>212</v>
      </c>
      <c r="E282" s="221" t="s">
        <v>388</v>
      </c>
      <c r="F282" s="222" t="s">
        <v>389</v>
      </c>
      <c r="G282" s="223" t="s">
        <v>390</v>
      </c>
      <c r="H282" s="224">
        <v>6.4</v>
      </c>
      <c r="I282" s="225"/>
      <c r="J282" s="226">
        <f>ROUND(I282*H282,2)</f>
        <v>0</v>
      </c>
      <c r="K282" s="222" t="s">
        <v>119</v>
      </c>
      <c r="L282" s="227"/>
      <c r="M282" s="228" t="s">
        <v>19</v>
      </c>
      <c r="N282" s="229" t="s">
        <v>45</v>
      </c>
      <c r="O282" s="64"/>
      <c r="P282" s="177">
        <f>O282*H282</f>
        <v>0</v>
      </c>
      <c r="Q282" s="177">
        <v>1E-3</v>
      </c>
      <c r="R282" s="177">
        <f>Q282*H282</f>
        <v>6.4000000000000003E-3</v>
      </c>
      <c r="S282" s="177">
        <v>0</v>
      </c>
      <c r="T282" s="17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79" t="s">
        <v>237</v>
      </c>
      <c r="AT282" s="179" t="s">
        <v>212</v>
      </c>
      <c r="AU282" s="179" t="s">
        <v>81</v>
      </c>
      <c r="AY282" s="17" t="s">
        <v>113</v>
      </c>
      <c r="BE282" s="180">
        <f>IF(N282="základní",J282,0)</f>
        <v>0</v>
      </c>
      <c r="BF282" s="180">
        <f>IF(N282="snížená",J282,0)</f>
        <v>0</v>
      </c>
      <c r="BG282" s="180">
        <f>IF(N282="zákl. přenesená",J282,0)</f>
        <v>0</v>
      </c>
      <c r="BH282" s="180">
        <f>IF(N282="sníž. přenesená",J282,0)</f>
        <v>0</v>
      </c>
      <c r="BI282" s="180">
        <f>IF(N282="nulová",J282,0)</f>
        <v>0</v>
      </c>
      <c r="BJ282" s="17" t="s">
        <v>79</v>
      </c>
      <c r="BK282" s="180">
        <f>ROUND(I282*H282,2)</f>
        <v>0</v>
      </c>
      <c r="BL282" s="17" t="s">
        <v>230</v>
      </c>
      <c r="BM282" s="179" t="s">
        <v>391</v>
      </c>
    </row>
    <row r="283" spans="1:65" s="2" customFormat="1" ht="11.25" x14ac:dyDescent="0.2">
      <c r="A283" s="34"/>
      <c r="B283" s="35"/>
      <c r="C283" s="36"/>
      <c r="D283" s="181" t="s">
        <v>122</v>
      </c>
      <c r="E283" s="36"/>
      <c r="F283" s="182" t="s">
        <v>389</v>
      </c>
      <c r="G283" s="36"/>
      <c r="H283" s="36"/>
      <c r="I283" s="183"/>
      <c r="J283" s="36"/>
      <c r="K283" s="36"/>
      <c r="L283" s="39"/>
      <c r="M283" s="184"/>
      <c r="N283" s="185"/>
      <c r="O283" s="64"/>
      <c r="P283" s="64"/>
      <c r="Q283" s="64"/>
      <c r="R283" s="64"/>
      <c r="S283" s="64"/>
      <c r="T283" s="6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122</v>
      </c>
      <c r="AU283" s="17" t="s">
        <v>81</v>
      </c>
    </row>
    <row r="284" spans="1:65" s="14" customFormat="1" ht="11.25" x14ac:dyDescent="0.2">
      <c r="B284" s="198"/>
      <c r="C284" s="199"/>
      <c r="D284" s="181" t="s">
        <v>126</v>
      </c>
      <c r="E284" s="200" t="s">
        <v>19</v>
      </c>
      <c r="F284" s="201" t="s">
        <v>385</v>
      </c>
      <c r="G284" s="199"/>
      <c r="H284" s="202">
        <v>6.4</v>
      </c>
      <c r="I284" s="203"/>
      <c r="J284" s="199"/>
      <c r="K284" s="199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126</v>
      </c>
      <c r="AU284" s="208" t="s">
        <v>81</v>
      </c>
      <c r="AV284" s="14" t="s">
        <v>81</v>
      </c>
      <c r="AW284" s="14" t="s">
        <v>35</v>
      </c>
      <c r="AX284" s="14" t="s">
        <v>79</v>
      </c>
      <c r="AY284" s="208" t="s">
        <v>113</v>
      </c>
    </row>
    <row r="285" spans="1:65" s="2" customFormat="1" ht="16.5" customHeight="1" x14ac:dyDescent="0.2">
      <c r="A285" s="34"/>
      <c r="B285" s="35"/>
      <c r="C285" s="220" t="s">
        <v>392</v>
      </c>
      <c r="D285" s="220" t="s">
        <v>212</v>
      </c>
      <c r="E285" s="221" t="s">
        <v>393</v>
      </c>
      <c r="F285" s="222" t="s">
        <v>394</v>
      </c>
      <c r="G285" s="223" t="s">
        <v>390</v>
      </c>
      <c r="H285" s="224">
        <v>2.4</v>
      </c>
      <c r="I285" s="225"/>
      <c r="J285" s="226">
        <f>ROUND(I285*H285,2)</f>
        <v>0</v>
      </c>
      <c r="K285" s="222" t="s">
        <v>119</v>
      </c>
      <c r="L285" s="227"/>
      <c r="M285" s="228" t="s">
        <v>19</v>
      </c>
      <c r="N285" s="229" t="s">
        <v>45</v>
      </c>
      <c r="O285" s="64"/>
      <c r="P285" s="177">
        <f>O285*H285</f>
        <v>0</v>
      </c>
      <c r="Q285" s="177">
        <v>1E-3</v>
      </c>
      <c r="R285" s="177">
        <f>Q285*H285</f>
        <v>2.3999999999999998E-3</v>
      </c>
      <c r="S285" s="177">
        <v>0</v>
      </c>
      <c r="T285" s="17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79" t="s">
        <v>237</v>
      </c>
      <c r="AT285" s="179" t="s">
        <v>212</v>
      </c>
      <c r="AU285" s="179" t="s">
        <v>81</v>
      </c>
      <c r="AY285" s="17" t="s">
        <v>113</v>
      </c>
      <c r="BE285" s="180">
        <f>IF(N285="základní",J285,0)</f>
        <v>0</v>
      </c>
      <c r="BF285" s="180">
        <f>IF(N285="snížená",J285,0)</f>
        <v>0</v>
      </c>
      <c r="BG285" s="180">
        <f>IF(N285="zákl. přenesená",J285,0)</f>
        <v>0</v>
      </c>
      <c r="BH285" s="180">
        <f>IF(N285="sníž. přenesená",J285,0)</f>
        <v>0</v>
      </c>
      <c r="BI285" s="180">
        <f>IF(N285="nulová",J285,0)</f>
        <v>0</v>
      </c>
      <c r="BJ285" s="17" t="s">
        <v>79</v>
      </c>
      <c r="BK285" s="180">
        <f>ROUND(I285*H285,2)</f>
        <v>0</v>
      </c>
      <c r="BL285" s="17" t="s">
        <v>230</v>
      </c>
      <c r="BM285" s="179" t="s">
        <v>395</v>
      </c>
    </row>
    <row r="286" spans="1:65" s="2" customFormat="1" ht="11.25" x14ac:dyDescent="0.2">
      <c r="A286" s="34"/>
      <c r="B286" s="35"/>
      <c r="C286" s="36"/>
      <c r="D286" s="181" t="s">
        <v>122</v>
      </c>
      <c r="E286" s="36"/>
      <c r="F286" s="182" t="s">
        <v>394</v>
      </c>
      <c r="G286" s="36"/>
      <c r="H286" s="36"/>
      <c r="I286" s="183"/>
      <c r="J286" s="36"/>
      <c r="K286" s="36"/>
      <c r="L286" s="39"/>
      <c r="M286" s="184"/>
      <c r="N286" s="185"/>
      <c r="O286" s="64"/>
      <c r="P286" s="64"/>
      <c r="Q286" s="64"/>
      <c r="R286" s="64"/>
      <c r="S286" s="64"/>
      <c r="T286" s="65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122</v>
      </c>
      <c r="AU286" s="17" t="s">
        <v>81</v>
      </c>
    </row>
    <row r="287" spans="1:65" s="14" customFormat="1" ht="11.25" x14ac:dyDescent="0.2">
      <c r="B287" s="198"/>
      <c r="C287" s="199"/>
      <c r="D287" s="181" t="s">
        <v>126</v>
      </c>
      <c r="E287" s="200" t="s">
        <v>19</v>
      </c>
      <c r="F287" s="201" t="s">
        <v>396</v>
      </c>
      <c r="G287" s="199"/>
      <c r="H287" s="202">
        <v>2.4</v>
      </c>
      <c r="I287" s="203"/>
      <c r="J287" s="199"/>
      <c r="K287" s="199"/>
      <c r="L287" s="204"/>
      <c r="M287" s="205"/>
      <c r="N287" s="206"/>
      <c r="O287" s="206"/>
      <c r="P287" s="206"/>
      <c r="Q287" s="206"/>
      <c r="R287" s="206"/>
      <c r="S287" s="206"/>
      <c r="T287" s="207"/>
      <c r="AT287" s="208" t="s">
        <v>126</v>
      </c>
      <c r="AU287" s="208" t="s">
        <v>81</v>
      </c>
      <c r="AV287" s="14" t="s">
        <v>81</v>
      </c>
      <c r="AW287" s="14" t="s">
        <v>35</v>
      </c>
      <c r="AX287" s="14" t="s">
        <v>79</v>
      </c>
      <c r="AY287" s="208" t="s">
        <v>113</v>
      </c>
    </row>
    <row r="288" spans="1:65" s="2" customFormat="1" ht="16.5" customHeight="1" x14ac:dyDescent="0.2">
      <c r="A288" s="34"/>
      <c r="B288" s="35"/>
      <c r="C288" s="168" t="s">
        <v>397</v>
      </c>
      <c r="D288" s="168" t="s">
        <v>115</v>
      </c>
      <c r="E288" s="169" t="s">
        <v>398</v>
      </c>
      <c r="F288" s="170" t="s">
        <v>399</v>
      </c>
      <c r="G288" s="171" t="s">
        <v>206</v>
      </c>
      <c r="H288" s="172">
        <v>11</v>
      </c>
      <c r="I288" s="173"/>
      <c r="J288" s="174">
        <f>ROUND(I288*H288,2)</f>
        <v>0</v>
      </c>
      <c r="K288" s="170" t="s">
        <v>19</v>
      </c>
      <c r="L288" s="39"/>
      <c r="M288" s="175" t="s">
        <v>19</v>
      </c>
      <c r="N288" s="176" t="s">
        <v>45</v>
      </c>
      <c r="O288" s="64"/>
      <c r="P288" s="177">
        <f>O288*H288</f>
        <v>0</v>
      </c>
      <c r="Q288" s="177">
        <v>0</v>
      </c>
      <c r="R288" s="177">
        <f>Q288*H288</f>
        <v>0</v>
      </c>
      <c r="S288" s="177">
        <v>0</v>
      </c>
      <c r="T288" s="17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79" t="s">
        <v>230</v>
      </c>
      <c r="AT288" s="179" t="s">
        <v>115</v>
      </c>
      <c r="AU288" s="179" t="s">
        <v>81</v>
      </c>
      <c r="AY288" s="17" t="s">
        <v>113</v>
      </c>
      <c r="BE288" s="180">
        <f>IF(N288="základní",J288,0)</f>
        <v>0</v>
      </c>
      <c r="BF288" s="180">
        <f>IF(N288="snížená",J288,0)</f>
        <v>0</v>
      </c>
      <c r="BG288" s="180">
        <f>IF(N288="zákl. přenesená",J288,0)</f>
        <v>0</v>
      </c>
      <c r="BH288" s="180">
        <f>IF(N288="sníž. přenesená",J288,0)</f>
        <v>0</v>
      </c>
      <c r="BI288" s="180">
        <f>IF(N288="nulová",J288,0)</f>
        <v>0</v>
      </c>
      <c r="BJ288" s="17" t="s">
        <v>79</v>
      </c>
      <c r="BK288" s="180">
        <f>ROUND(I288*H288,2)</f>
        <v>0</v>
      </c>
      <c r="BL288" s="17" t="s">
        <v>230</v>
      </c>
      <c r="BM288" s="179" t="s">
        <v>400</v>
      </c>
    </row>
    <row r="289" spans="1:65" s="2" customFormat="1" ht="11.25" x14ac:dyDescent="0.2">
      <c r="A289" s="34"/>
      <c r="B289" s="35"/>
      <c r="C289" s="36"/>
      <c r="D289" s="181" t="s">
        <v>122</v>
      </c>
      <c r="E289" s="36"/>
      <c r="F289" s="182" t="s">
        <v>399</v>
      </c>
      <c r="G289" s="36"/>
      <c r="H289" s="36"/>
      <c r="I289" s="183"/>
      <c r="J289" s="36"/>
      <c r="K289" s="36"/>
      <c r="L289" s="39"/>
      <c r="M289" s="184"/>
      <c r="N289" s="185"/>
      <c r="O289" s="64"/>
      <c r="P289" s="64"/>
      <c r="Q289" s="64"/>
      <c r="R289" s="64"/>
      <c r="S289" s="64"/>
      <c r="T289" s="65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122</v>
      </c>
      <c r="AU289" s="17" t="s">
        <v>81</v>
      </c>
    </row>
    <row r="290" spans="1:65" s="2" customFormat="1" ht="19.5" x14ac:dyDescent="0.2">
      <c r="A290" s="34"/>
      <c r="B290" s="35"/>
      <c r="C290" s="36"/>
      <c r="D290" s="181" t="s">
        <v>333</v>
      </c>
      <c r="E290" s="36"/>
      <c r="F290" s="230" t="s">
        <v>401</v>
      </c>
      <c r="G290" s="36"/>
      <c r="H290" s="36"/>
      <c r="I290" s="183"/>
      <c r="J290" s="36"/>
      <c r="K290" s="36"/>
      <c r="L290" s="39"/>
      <c r="M290" s="184"/>
      <c r="N290" s="185"/>
      <c r="O290" s="64"/>
      <c r="P290" s="64"/>
      <c r="Q290" s="64"/>
      <c r="R290" s="64"/>
      <c r="S290" s="64"/>
      <c r="T290" s="65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333</v>
      </c>
      <c r="AU290" s="17" t="s">
        <v>81</v>
      </c>
    </row>
    <row r="291" spans="1:65" s="12" customFormat="1" ht="22.9" customHeight="1" x14ac:dyDescent="0.2">
      <c r="B291" s="152"/>
      <c r="C291" s="153"/>
      <c r="D291" s="154" t="s">
        <v>73</v>
      </c>
      <c r="E291" s="166" t="s">
        <v>402</v>
      </c>
      <c r="F291" s="166" t="s">
        <v>403</v>
      </c>
      <c r="G291" s="153"/>
      <c r="H291" s="153"/>
      <c r="I291" s="156"/>
      <c r="J291" s="167">
        <f>BK291</f>
        <v>0</v>
      </c>
      <c r="K291" s="153"/>
      <c r="L291" s="158"/>
      <c r="M291" s="159"/>
      <c r="N291" s="160"/>
      <c r="O291" s="160"/>
      <c r="P291" s="161">
        <f>SUM(P292:P309)</f>
        <v>0</v>
      </c>
      <c r="Q291" s="160"/>
      <c r="R291" s="161">
        <f>SUM(R292:R309)</f>
        <v>2.3487599999999997E-2</v>
      </c>
      <c r="S291" s="160"/>
      <c r="T291" s="162">
        <f>SUM(T292:T309)</f>
        <v>0</v>
      </c>
      <c r="AR291" s="163" t="s">
        <v>81</v>
      </c>
      <c r="AT291" s="164" t="s">
        <v>73</v>
      </c>
      <c r="AU291" s="164" t="s">
        <v>79</v>
      </c>
      <c r="AY291" s="163" t="s">
        <v>113</v>
      </c>
      <c r="BK291" s="165">
        <f>SUM(BK292:BK309)</f>
        <v>0</v>
      </c>
    </row>
    <row r="292" spans="1:65" s="2" customFormat="1" ht="24.2" customHeight="1" x14ac:dyDescent="0.2">
      <c r="A292" s="34"/>
      <c r="B292" s="35"/>
      <c r="C292" s="168" t="s">
        <v>404</v>
      </c>
      <c r="D292" s="168" t="s">
        <v>115</v>
      </c>
      <c r="E292" s="169" t="s">
        <v>405</v>
      </c>
      <c r="F292" s="170" t="s">
        <v>406</v>
      </c>
      <c r="G292" s="171" t="s">
        <v>196</v>
      </c>
      <c r="H292" s="172">
        <v>31.74</v>
      </c>
      <c r="I292" s="173"/>
      <c r="J292" s="174">
        <f>ROUND(I292*H292,2)</f>
        <v>0</v>
      </c>
      <c r="K292" s="170" t="s">
        <v>119</v>
      </c>
      <c r="L292" s="39"/>
      <c r="M292" s="175" t="s">
        <v>19</v>
      </c>
      <c r="N292" s="176" t="s">
        <v>45</v>
      </c>
      <c r="O292" s="64"/>
      <c r="P292" s="177">
        <f>O292*H292</f>
        <v>0</v>
      </c>
      <c r="Q292" s="177">
        <v>3.2000000000000003E-4</v>
      </c>
      <c r="R292" s="177">
        <f>Q292*H292</f>
        <v>1.0156800000000001E-2</v>
      </c>
      <c r="S292" s="177">
        <v>0</v>
      </c>
      <c r="T292" s="17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79" t="s">
        <v>230</v>
      </c>
      <c r="AT292" s="179" t="s">
        <v>115</v>
      </c>
      <c r="AU292" s="179" t="s">
        <v>81</v>
      </c>
      <c r="AY292" s="17" t="s">
        <v>113</v>
      </c>
      <c r="BE292" s="180">
        <f>IF(N292="základní",J292,0)</f>
        <v>0</v>
      </c>
      <c r="BF292" s="180">
        <f>IF(N292="snížená",J292,0)</f>
        <v>0</v>
      </c>
      <c r="BG292" s="180">
        <f>IF(N292="zákl. přenesená",J292,0)</f>
        <v>0</v>
      </c>
      <c r="BH292" s="180">
        <f>IF(N292="sníž. přenesená",J292,0)</f>
        <v>0</v>
      </c>
      <c r="BI292" s="180">
        <f>IF(N292="nulová",J292,0)</f>
        <v>0</v>
      </c>
      <c r="BJ292" s="17" t="s">
        <v>79</v>
      </c>
      <c r="BK292" s="180">
        <f>ROUND(I292*H292,2)</f>
        <v>0</v>
      </c>
      <c r="BL292" s="17" t="s">
        <v>230</v>
      </c>
      <c r="BM292" s="179" t="s">
        <v>407</v>
      </c>
    </row>
    <row r="293" spans="1:65" s="2" customFormat="1" ht="19.5" x14ac:dyDescent="0.2">
      <c r="A293" s="34"/>
      <c r="B293" s="35"/>
      <c r="C293" s="36"/>
      <c r="D293" s="181" t="s">
        <v>122</v>
      </c>
      <c r="E293" s="36"/>
      <c r="F293" s="182" t="s">
        <v>408</v>
      </c>
      <c r="G293" s="36"/>
      <c r="H293" s="36"/>
      <c r="I293" s="183"/>
      <c r="J293" s="36"/>
      <c r="K293" s="36"/>
      <c r="L293" s="39"/>
      <c r="M293" s="184"/>
      <c r="N293" s="185"/>
      <c r="O293" s="64"/>
      <c r="P293" s="64"/>
      <c r="Q293" s="64"/>
      <c r="R293" s="64"/>
      <c r="S293" s="64"/>
      <c r="T293" s="65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122</v>
      </c>
      <c r="AU293" s="17" t="s">
        <v>81</v>
      </c>
    </row>
    <row r="294" spans="1:65" s="2" customFormat="1" ht="11.25" x14ac:dyDescent="0.2">
      <c r="A294" s="34"/>
      <c r="B294" s="35"/>
      <c r="C294" s="36"/>
      <c r="D294" s="186" t="s">
        <v>124</v>
      </c>
      <c r="E294" s="36"/>
      <c r="F294" s="187" t="s">
        <v>409</v>
      </c>
      <c r="G294" s="36"/>
      <c r="H294" s="36"/>
      <c r="I294" s="183"/>
      <c r="J294" s="36"/>
      <c r="K294" s="36"/>
      <c r="L294" s="39"/>
      <c r="M294" s="184"/>
      <c r="N294" s="185"/>
      <c r="O294" s="64"/>
      <c r="P294" s="64"/>
      <c r="Q294" s="64"/>
      <c r="R294" s="64"/>
      <c r="S294" s="64"/>
      <c r="T294" s="65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124</v>
      </c>
      <c r="AU294" s="17" t="s">
        <v>81</v>
      </c>
    </row>
    <row r="295" spans="1:65" s="13" customFormat="1" ht="11.25" x14ac:dyDescent="0.2">
      <c r="B295" s="188"/>
      <c r="C295" s="189"/>
      <c r="D295" s="181" t="s">
        <v>126</v>
      </c>
      <c r="E295" s="190" t="s">
        <v>19</v>
      </c>
      <c r="F295" s="191" t="s">
        <v>291</v>
      </c>
      <c r="G295" s="189"/>
      <c r="H295" s="190" t="s">
        <v>19</v>
      </c>
      <c r="I295" s="192"/>
      <c r="J295" s="189"/>
      <c r="K295" s="189"/>
      <c r="L295" s="193"/>
      <c r="M295" s="194"/>
      <c r="N295" s="195"/>
      <c r="O295" s="195"/>
      <c r="P295" s="195"/>
      <c r="Q295" s="195"/>
      <c r="R295" s="195"/>
      <c r="S295" s="195"/>
      <c r="T295" s="196"/>
      <c r="AT295" s="197" t="s">
        <v>126</v>
      </c>
      <c r="AU295" s="197" t="s">
        <v>81</v>
      </c>
      <c r="AV295" s="13" t="s">
        <v>79</v>
      </c>
      <c r="AW295" s="13" t="s">
        <v>35</v>
      </c>
      <c r="AX295" s="13" t="s">
        <v>74</v>
      </c>
      <c r="AY295" s="197" t="s">
        <v>113</v>
      </c>
    </row>
    <row r="296" spans="1:65" s="14" customFormat="1" ht="11.25" x14ac:dyDescent="0.2">
      <c r="B296" s="198"/>
      <c r="C296" s="199"/>
      <c r="D296" s="181" t="s">
        <v>126</v>
      </c>
      <c r="E296" s="200" t="s">
        <v>19</v>
      </c>
      <c r="F296" s="201" t="s">
        <v>410</v>
      </c>
      <c r="G296" s="199"/>
      <c r="H296" s="202">
        <v>31.74</v>
      </c>
      <c r="I296" s="203"/>
      <c r="J296" s="199"/>
      <c r="K296" s="199"/>
      <c r="L296" s="204"/>
      <c r="M296" s="205"/>
      <c r="N296" s="206"/>
      <c r="O296" s="206"/>
      <c r="P296" s="206"/>
      <c r="Q296" s="206"/>
      <c r="R296" s="206"/>
      <c r="S296" s="206"/>
      <c r="T296" s="207"/>
      <c r="AT296" s="208" t="s">
        <v>126</v>
      </c>
      <c r="AU296" s="208" t="s">
        <v>81</v>
      </c>
      <c r="AV296" s="14" t="s">
        <v>81</v>
      </c>
      <c r="AW296" s="14" t="s">
        <v>35</v>
      </c>
      <c r="AX296" s="14" t="s">
        <v>74</v>
      </c>
      <c r="AY296" s="208" t="s">
        <v>113</v>
      </c>
    </row>
    <row r="297" spans="1:65" s="15" customFormat="1" ht="11.25" x14ac:dyDescent="0.2">
      <c r="B297" s="209"/>
      <c r="C297" s="210"/>
      <c r="D297" s="181" t="s">
        <v>126</v>
      </c>
      <c r="E297" s="211" t="s">
        <v>19</v>
      </c>
      <c r="F297" s="212" t="s">
        <v>131</v>
      </c>
      <c r="G297" s="210"/>
      <c r="H297" s="213">
        <v>31.74</v>
      </c>
      <c r="I297" s="214"/>
      <c r="J297" s="210"/>
      <c r="K297" s="210"/>
      <c r="L297" s="215"/>
      <c r="M297" s="216"/>
      <c r="N297" s="217"/>
      <c r="O297" s="217"/>
      <c r="P297" s="217"/>
      <c r="Q297" s="217"/>
      <c r="R297" s="217"/>
      <c r="S297" s="217"/>
      <c r="T297" s="218"/>
      <c r="AT297" s="219" t="s">
        <v>126</v>
      </c>
      <c r="AU297" s="219" t="s">
        <v>81</v>
      </c>
      <c r="AV297" s="15" t="s">
        <v>120</v>
      </c>
      <c r="AW297" s="15" t="s">
        <v>35</v>
      </c>
      <c r="AX297" s="15" t="s">
        <v>79</v>
      </c>
      <c r="AY297" s="219" t="s">
        <v>113</v>
      </c>
    </row>
    <row r="298" spans="1:65" s="2" customFormat="1" ht="24.2" customHeight="1" x14ac:dyDescent="0.2">
      <c r="A298" s="34"/>
      <c r="B298" s="35"/>
      <c r="C298" s="168" t="s">
        <v>247</v>
      </c>
      <c r="D298" s="168" t="s">
        <v>115</v>
      </c>
      <c r="E298" s="169" t="s">
        <v>411</v>
      </c>
      <c r="F298" s="170" t="s">
        <v>412</v>
      </c>
      <c r="G298" s="171" t="s">
        <v>196</v>
      </c>
      <c r="H298" s="172">
        <v>31.74</v>
      </c>
      <c r="I298" s="173"/>
      <c r="J298" s="174">
        <f>ROUND(I298*H298,2)</f>
        <v>0</v>
      </c>
      <c r="K298" s="170" t="s">
        <v>119</v>
      </c>
      <c r="L298" s="39"/>
      <c r="M298" s="175" t="s">
        <v>19</v>
      </c>
      <c r="N298" s="176" t="s">
        <v>45</v>
      </c>
      <c r="O298" s="64"/>
      <c r="P298" s="177">
        <f>O298*H298</f>
        <v>0</v>
      </c>
      <c r="Q298" s="177">
        <v>1.3999999999999999E-4</v>
      </c>
      <c r="R298" s="177">
        <f>Q298*H298</f>
        <v>4.4435999999999998E-3</v>
      </c>
      <c r="S298" s="177">
        <v>0</v>
      </c>
      <c r="T298" s="178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79" t="s">
        <v>230</v>
      </c>
      <c r="AT298" s="179" t="s">
        <v>115</v>
      </c>
      <c r="AU298" s="179" t="s">
        <v>81</v>
      </c>
      <c r="AY298" s="17" t="s">
        <v>113</v>
      </c>
      <c r="BE298" s="180">
        <f>IF(N298="základní",J298,0)</f>
        <v>0</v>
      </c>
      <c r="BF298" s="180">
        <f>IF(N298="snížená",J298,0)</f>
        <v>0</v>
      </c>
      <c r="BG298" s="180">
        <f>IF(N298="zákl. přenesená",J298,0)</f>
        <v>0</v>
      </c>
      <c r="BH298" s="180">
        <f>IF(N298="sníž. přenesená",J298,0)</f>
        <v>0</v>
      </c>
      <c r="BI298" s="180">
        <f>IF(N298="nulová",J298,0)</f>
        <v>0</v>
      </c>
      <c r="BJ298" s="17" t="s">
        <v>79</v>
      </c>
      <c r="BK298" s="180">
        <f>ROUND(I298*H298,2)</f>
        <v>0</v>
      </c>
      <c r="BL298" s="17" t="s">
        <v>230</v>
      </c>
      <c r="BM298" s="179" t="s">
        <v>413</v>
      </c>
    </row>
    <row r="299" spans="1:65" s="2" customFormat="1" ht="11.25" x14ac:dyDescent="0.2">
      <c r="A299" s="34"/>
      <c r="B299" s="35"/>
      <c r="C299" s="36"/>
      <c r="D299" s="181" t="s">
        <v>122</v>
      </c>
      <c r="E299" s="36"/>
      <c r="F299" s="182" t="s">
        <v>414</v>
      </c>
      <c r="G299" s="36"/>
      <c r="H299" s="36"/>
      <c r="I299" s="183"/>
      <c r="J299" s="36"/>
      <c r="K299" s="36"/>
      <c r="L299" s="39"/>
      <c r="M299" s="184"/>
      <c r="N299" s="185"/>
      <c r="O299" s="64"/>
      <c r="P299" s="64"/>
      <c r="Q299" s="64"/>
      <c r="R299" s="64"/>
      <c r="S299" s="64"/>
      <c r="T299" s="65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122</v>
      </c>
      <c r="AU299" s="17" t="s">
        <v>81</v>
      </c>
    </row>
    <row r="300" spans="1:65" s="2" customFormat="1" ht="11.25" x14ac:dyDescent="0.2">
      <c r="A300" s="34"/>
      <c r="B300" s="35"/>
      <c r="C300" s="36"/>
      <c r="D300" s="186" t="s">
        <v>124</v>
      </c>
      <c r="E300" s="36"/>
      <c r="F300" s="187" t="s">
        <v>415</v>
      </c>
      <c r="G300" s="36"/>
      <c r="H300" s="36"/>
      <c r="I300" s="183"/>
      <c r="J300" s="36"/>
      <c r="K300" s="36"/>
      <c r="L300" s="39"/>
      <c r="M300" s="184"/>
      <c r="N300" s="185"/>
      <c r="O300" s="64"/>
      <c r="P300" s="64"/>
      <c r="Q300" s="64"/>
      <c r="R300" s="64"/>
      <c r="S300" s="64"/>
      <c r="T300" s="65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124</v>
      </c>
      <c r="AU300" s="17" t="s">
        <v>81</v>
      </c>
    </row>
    <row r="301" spans="1:65" s="13" customFormat="1" ht="11.25" x14ac:dyDescent="0.2">
      <c r="B301" s="188"/>
      <c r="C301" s="189"/>
      <c r="D301" s="181" t="s">
        <v>126</v>
      </c>
      <c r="E301" s="190" t="s">
        <v>19</v>
      </c>
      <c r="F301" s="191" t="s">
        <v>291</v>
      </c>
      <c r="G301" s="189"/>
      <c r="H301" s="190" t="s">
        <v>19</v>
      </c>
      <c r="I301" s="192"/>
      <c r="J301" s="189"/>
      <c r="K301" s="189"/>
      <c r="L301" s="193"/>
      <c r="M301" s="194"/>
      <c r="N301" s="195"/>
      <c r="O301" s="195"/>
      <c r="P301" s="195"/>
      <c r="Q301" s="195"/>
      <c r="R301" s="195"/>
      <c r="S301" s="195"/>
      <c r="T301" s="196"/>
      <c r="AT301" s="197" t="s">
        <v>126</v>
      </c>
      <c r="AU301" s="197" t="s">
        <v>81</v>
      </c>
      <c r="AV301" s="13" t="s">
        <v>79</v>
      </c>
      <c r="AW301" s="13" t="s">
        <v>35</v>
      </c>
      <c r="AX301" s="13" t="s">
        <v>74</v>
      </c>
      <c r="AY301" s="197" t="s">
        <v>113</v>
      </c>
    </row>
    <row r="302" spans="1:65" s="14" customFormat="1" ht="11.25" x14ac:dyDescent="0.2">
      <c r="B302" s="198"/>
      <c r="C302" s="199"/>
      <c r="D302" s="181" t="s">
        <v>126</v>
      </c>
      <c r="E302" s="200" t="s">
        <v>19</v>
      </c>
      <c r="F302" s="201" t="s">
        <v>410</v>
      </c>
      <c r="G302" s="199"/>
      <c r="H302" s="202">
        <v>31.74</v>
      </c>
      <c r="I302" s="203"/>
      <c r="J302" s="199"/>
      <c r="K302" s="199"/>
      <c r="L302" s="204"/>
      <c r="M302" s="205"/>
      <c r="N302" s="206"/>
      <c r="O302" s="206"/>
      <c r="P302" s="206"/>
      <c r="Q302" s="206"/>
      <c r="R302" s="206"/>
      <c r="S302" s="206"/>
      <c r="T302" s="207"/>
      <c r="AT302" s="208" t="s">
        <v>126</v>
      </c>
      <c r="AU302" s="208" t="s">
        <v>81</v>
      </c>
      <c r="AV302" s="14" t="s">
        <v>81</v>
      </c>
      <c r="AW302" s="14" t="s">
        <v>35</v>
      </c>
      <c r="AX302" s="14" t="s">
        <v>74</v>
      </c>
      <c r="AY302" s="208" t="s">
        <v>113</v>
      </c>
    </row>
    <row r="303" spans="1:65" s="15" customFormat="1" ht="11.25" x14ac:dyDescent="0.2">
      <c r="B303" s="209"/>
      <c r="C303" s="210"/>
      <c r="D303" s="181" t="s">
        <v>126</v>
      </c>
      <c r="E303" s="211" t="s">
        <v>19</v>
      </c>
      <c r="F303" s="212" t="s">
        <v>131</v>
      </c>
      <c r="G303" s="210"/>
      <c r="H303" s="213">
        <v>31.74</v>
      </c>
      <c r="I303" s="214"/>
      <c r="J303" s="210"/>
      <c r="K303" s="210"/>
      <c r="L303" s="215"/>
      <c r="M303" s="216"/>
      <c r="N303" s="217"/>
      <c r="O303" s="217"/>
      <c r="P303" s="217"/>
      <c r="Q303" s="217"/>
      <c r="R303" s="217"/>
      <c r="S303" s="217"/>
      <c r="T303" s="218"/>
      <c r="AT303" s="219" t="s">
        <v>126</v>
      </c>
      <c r="AU303" s="219" t="s">
        <v>81</v>
      </c>
      <c r="AV303" s="15" t="s">
        <v>120</v>
      </c>
      <c r="AW303" s="15" t="s">
        <v>35</v>
      </c>
      <c r="AX303" s="15" t="s">
        <v>79</v>
      </c>
      <c r="AY303" s="219" t="s">
        <v>113</v>
      </c>
    </row>
    <row r="304" spans="1:65" s="2" customFormat="1" ht="24.2" customHeight="1" x14ac:dyDescent="0.2">
      <c r="A304" s="34"/>
      <c r="B304" s="35"/>
      <c r="C304" s="168" t="s">
        <v>416</v>
      </c>
      <c r="D304" s="168" t="s">
        <v>115</v>
      </c>
      <c r="E304" s="169" t="s">
        <v>417</v>
      </c>
      <c r="F304" s="170" t="s">
        <v>418</v>
      </c>
      <c r="G304" s="171" t="s">
        <v>196</v>
      </c>
      <c r="H304" s="172">
        <v>63.48</v>
      </c>
      <c r="I304" s="173"/>
      <c r="J304" s="174">
        <f>ROUND(I304*H304,2)</f>
        <v>0</v>
      </c>
      <c r="K304" s="170" t="s">
        <v>119</v>
      </c>
      <c r="L304" s="39"/>
      <c r="M304" s="175" t="s">
        <v>19</v>
      </c>
      <c r="N304" s="176" t="s">
        <v>45</v>
      </c>
      <c r="O304" s="64"/>
      <c r="P304" s="177">
        <f>O304*H304</f>
        <v>0</v>
      </c>
      <c r="Q304" s="177">
        <v>1.3999999999999999E-4</v>
      </c>
      <c r="R304" s="177">
        <f>Q304*H304</f>
        <v>8.8871999999999996E-3</v>
      </c>
      <c r="S304" s="177">
        <v>0</v>
      </c>
      <c r="T304" s="17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79" t="s">
        <v>230</v>
      </c>
      <c r="AT304" s="179" t="s">
        <v>115</v>
      </c>
      <c r="AU304" s="179" t="s">
        <v>81</v>
      </c>
      <c r="AY304" s="17" t="s">
        <v>113</v>
      </c>
      <c r="BE304" s="180">
        <f>IF(N304="základní",J304,0)</f>
        <v>0</v>
      </c>
      <c r="BF304" s="180">
        <f>IF(N304="snížená",J304,0)</f>
        <v>0</v>
      </c>
      <c r="BG304" s="180">
        <f>IF(N304="zákl. přenesená",J304,0)</f>
        <v>0</v>
      </c>
      <c r="BH304" s="180">
        <f>IF(N304="sníž. přenesená",J304,0)</f>
        <v>0</v>
      </c>
      <c r="BI304" s="180">
        <f>IF(N304="nulová",J304,0)</f>
        <v>0</v>
      </c>
      <c r="BJ304" s="17" t="s">
        <v>79</v>
      </c>
      <c r="BK304" s="180">
        <f>ROUND(I304*H304,2)</f>
        <v>0</v>
      </c>
      <c r="BL304" s="17" t="s">
        <v>230</v>
      </c>
      <c r="BM304" s="179" t="s">
        <v>419</v>
      </c>
    </row>
    <row r="305" spans="1:65" s="2" customFormat="1" ht="11.25" x14ac:dyDescent="0.2">
      <c r="A305" s="34"/>
      <c r="B305" s="35"/>
      <c r="C305" s="36"/>
      <c r="D305" s="181" t="s">
        <v>122</v>
      </c>
      <c r="E305" s="36"/>
      <c r="F305" s="182" t="s">
        <v>420</v>
      </c>
      <c r="G305" s="36"/>
      <c r="H305" s="36"/>
      <c r="I305" s="183"/>
      <c r="J305" s="36"/>
      <c r="K305" s="36"/>
      <c r="L305" s="39"/>
      <c r="M305" s="184"/>
      <c r="N305" s="185"/>
      <c r="O305" s="64"/>
      <c r="P305" s="64"/>
      <c r="Q305" s="64"/>
      <c r="R305" s="64"/>
      <c r="S305" s="64"/>
      <c r="T305" s="65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122</v>
      </c>
      <c r="AU305" s="17" t="s">
        <v>81</v>
      </c>
    </row>
    <row r="306" spans="1:65" s="2" customFormat="1" ht="11.25" x14ac:dyDescent="0.2">
      <c r="A306" s="34"/>
      <c r="B306" s="35"/>
      <c r="C306" s="36"/>
      <c r="D306" s="186" t="s">
        <v>124</v>
      </c>
      <c r="E306" s="36"/>
      <c r="F306" s="187" t="s">
        <v>421</v>
      </c>
      <c r="G306" s="36"/>
      <c r="H306" s="36"/>
      <c r="I306" s="183"/>
      <c r="J306" s="36"/>
      <c r="K306" s="36"/>
      <c r="L306" s="39"/>
      <c r="M306" s="184"/>
      <c r="N306" s="185"/>
      <c r="O306" s="64"/>
      <c r="P306" s="64"/>
      <c r="Q306" s="64"/>
      <c r="R306" s="64"/>
      <c r="S306" s="64"/>
      <c r="T306" s="65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124</v>
      </c>
      <c r="AU306" s="17" t="s">
        <v>81</v>
      </c>
    </row>
    <row r="307" spans="1:65" s="13" customFormat="1" ht="11.25" x14ac:dyDescent="0.2">
      <c r="B307" s="188"/>
      <c r="C307" s="189"/>
      <c r="D307" s="181" t="s">
        <v>126</v>
      </c>
      <c r="E307" s="190" t="s">
        <v>19</v>
      </c>
      <c r="F307" s="191" t="s">
        <v>422</v>
      </c>
      <c r="G307" s="189"/>
      <c r="H307" s="190" t="s">
        <v>19</v>
      </c>
      <c r="I307" s="192"/>
      <c r="J307" s="189"/>
      <c r="K307" s="189"/>
      <c r="L307" s="193"/>
      <c r="M307" s="194"/>
      <c r="N307" s="195"/>
      <c r="O307" s="195"/>
      <c r="P307" s="195"/>
      <c r="Q307" s="195"/>
      <c r="R307" s="195"/>
      <c r="S307" s="195"/>
      <c r="T307" s="196"/>
      <c r="AT307" s="197" t="s">
        <v>126</v>
      </c>
      <c r="AU307" s="197" t="s">
        <v>81</v>
      </c>
      <c r="AV307" s="13" t="s">
        <v>79</v>
      </c>
      <c r="AW307" s="13" t="s">
        <v>35</v>
      </c>
      <c r="AX307" s="13" t="s">
        <v>74</v>
      </c>
      <c r="AY307" s="197" t="s">
        <v>113</v>
      </c>
    </row>
    <row r="308" spans="1:65" s="14" customFormat="1" ht="11.25" x14ac:dyDescent="0.2">
      <c r="B308" s="198"/>
      <c r="C308" s="199"/>
      <c r="D308" s="181" t="s">
        <v>126</v>
      </c>
      <c r="E308" s="200" t="s">
        <v>19</v>
      </c>
      <c r="F308" s="201" t="s">
        <v>423</v>
      </c>
      <c r="G308" s="199"/>
      <c r="H308" s="202">
        <v>63.48</v>
      </c>
      <c r="I308" s="203"/>
      <c r="J308" s="199"/>
      <c r="K308" s="199"/>
      <c r="L308" s="204"/>
      <c r="M308" s="205"/>
      <c r="N308" s="206"/>
      <c r="O308" s="206"/>
      <c r="P308" s="206"/>
      <c r="Q308" s="206"/>
      <c r="R308" s="206"/>
      <c r="S308" s="206"/>
      <c r="T308" s="207"/>
      <c r="AT308" s="208" t="s">
        <v>126</v>
      </c>
      <c r="AU308" s="208" t="s">
        <v>81</v>
      </c>
      <c r="AV308" s="14" t="s">
        <v>81</v>
      </c>
      <c r="AW308" s="14" t="s">
        <v>35</v>
      </c>
      <c r="AX308" s="14" t="s">
        <v>74</v>
      </c>
      <c r="AY308" s="208" t="s">
        <v>113</v>
      </c>
    </row>
    <row r="309" spans="1:65" s="15" customFormat="1" ht="11.25" x14ac:dyDescent="0.2">
      <c r="B309" s="209"/>
      <c r="C309" s="210"/>
      <c r="D309" s="181" t="s">
        <v>126</v>
      </c>
      <c r="E309" s="211" t="s">
        <v>19</v>
      </c>
      <c r="F309" s="212" t="s">
        <v>131</v>
      </c>
      <c r="G309" s="210"/>
      <c r="H309" s="213">
        <v>63.48</v>
      </c>
      <c r="I309" s="214"/>
      <c r="J309" s="210"/>
      <c r="K309" s="210"/>
      <c r="L309" s="215"/>
      <c r="M309" s="216"/>
      <c r="N309" s="217"/>
      <c r="O309" s="217"/>
      <c r="P309" s="217"/>
      <c r="Q309" s="217"/>
      <c r="R309" s="217"/>
      <c r="S309" s="217"/>
      <c r="T309" s="218"/>
      <c r="AT309" s="219" t="s">
        <v>126</v>
      </c>
      <c r="AU309" s="219" t="s">
        <v>81</v>
      </c>
      <c r="AV309" s="15" t="s">
        <v>120</v>
      </c>
      <c r="AW309" s="15" t="s">
        <v>35</v>
      </c>
      <c r="AX309" s="15" t="s">
        <v>79</v>
      </c>
      <c r="AY309" s="219" t="s">
        <v>113</v>
      </c>
    </row>
    <row r="310" spans="1:65" s="12" customFormat="1" ht="22.9" customHeight="1" x14ac:dyDescent="0.2">
      <c r="B310" s="152"/>
      <c r="C310" s="153"/>
      <c r="D310" s="154" t="s">
        <v>73</v>
      </c>
      <c r="E310" s="166" t="s">
        <v>424</v>
      </c>
      <c r="F310" s="166" t="s">
        <v>425</v>
      </c>
      <c r="G310" s="153"/>
      <c r="H310" s="153"/>
      <c r="I310" s="156"/>
      <c r="J310" s="167">
        <f>BK310</f>
        <v>0</v>
      </c>
      <c r="K310" s="153"/>
      <c r="L310" s="158"/>
      <c r="M310" s="159"/>
      <c r="N310" s="160"/>
      <c r="O310" s="160"/>
      <c r="P310" s="161">
        <f>SUM(P311:P316)</f>
        <v>0</v>
      </c>
      <c r="Q310" s="160"/>
      <c r="R310" s="161">
        <f>SUM(R311:R316)</f>
        <v>0.21270700000000001</v>
      </c>
      <c r="S310" s="160"/>
      <c r="T310" s="162">
        <f>SUM(T311:T316)</f>
        <v>0</v>
      </c>
      <c r="AR310" s="163" t="s">
        <v>81</v>
      </c>
      <c r="AT310" s="164" t="s">
        <v>73</v>
      </c>
      <c r="AU310" s="164" t="s">
        <v>79</v>
      </c>
      <c r="AY310" s="163" t="s">
        <v>113</v>
      </c>
      <c r="BK310" s="165">
        <f>SUM(BK311:BK316)</f>
        <v>0</v>
      </c>
    </row>
    <row r="311" spans="1:65" s="2" customFormat="1" ht="16.5" customHeight="1" x14ac:dyDescent="0.2">
      <c r="A311" s="34"/>
      <c r="B311" s="35"/>
      <c r="C311" s="168" t="s">
        <v>426</v>
      </c>
      <c r="D311" s="168" t="s">
        <v>115</v>
      </c>
      <c r="E311" s="169" t="s">
        <v>427</v>
      </c>
      <c r="F311" s="170" t="s">
        <v>428</v>
      </c>
      <c r="G311" s="171" t="s">
        <v>196</v>
      </c>
      <c r="H311" s="172">
        <v>44.2</v>
      </c>
      <c r="I311" s="173"/>
      <c r="J311" s="174">
        <f>ROUND(I311*H311,2)</f>
        <v>0</v>
      </c>
      <c r="K311" s="170" t="s">
        <v>119</v>
      </c>
      <c r="L311" s="39"/>
      <c r="M311" s="175" t="s">
        <v>19</v>
      </c>
      <c r="N311" s="176" t="s">
        <v>45</v>
      </c>
      <c r="O311" s="64"/>
      <c r="P311" s="177">
        <f>O311*H311</f>
        <v>0</v>
      </c>
      <c r="Q311" s="177">
        <v>1.0000000000000001E-5</v>
      </c>
      <c r="R311" s="177">
        <f>Q311*H311</f>
        <v>4.4200000000000006E-4</v>
      </c>
      <c r="S311" s="177">
        <v>0</v>
      </c>
      <c r="T311" s="178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79" t="s">
        <v>230</v>
      </c>
      <c r="AT311" s="179" t="s">
        <v>115</v>
      </c>
      <c r="AU311" s="179" t="s">
        <v>81</v>
      </c>
      <c r="AY311" s="17" t="s">
        <v>113</v>
      </c>
      <c r="BE311" s="180">
        <f>IF(N311="základní",J311,0)</f>
        <v>0</v>
      </c>
      <c r="BF311" s="180">
        <f>IF(N311="snížená",J311,0)</f>
        <v>0</v>
      </c>
      <c r="BG311" s="180">
        <f>IF(N311="zákl. přenesená",J311,0)</f>
        <v>0</v>
      </c>
      <c r="BH311" s="180">
        <f>IF(N311="sníž. přenesená",J311,0)</f>
        <v>0</v>
      </c>
      <c r="BI311" s="180">
        <f>IF(N311="nulová",J311,0)</f>
        <v>0</v>
      </c>
      <c r="BJ311" s="17" t="s">
        <v>79</v>
      </c>
      <c r="BK311" s="180">
        <f>ROUND(I311*H311,2)</f>
        <v>0</v>
      </c>
      <c r="BL311" s="17" t="s">
        <v>230</v>
      </c>
      <c r="BM311" s="179" t="s">
        <v>429</v>
      </c>
    </row>
    <row r="312" spans="1:65" s="2" customFormat="1" ht="11.25" x14ac:dyDescent="0.2">
      <c r="A312" s="34"/>
      <c r="B312" s="35"/>
      <c r="C312" s="36"/>
      <c r="D312" s="181" t="s">
        <v>122</v>
      </c>
      <c r="E312" s="36"/>
      <c r="F312" s="182" t="s">
        <v>428</v>
      </c>
      <c r="G312" s="36"/>
      <c r="H312" s="36"/>
      <c r="I312" s="183"/>
      <c r="J312" s="36"/>
      <c r="K312" s="36"/>
      <c r="L312" s="39"/>
      <c r="M312" s="184"/>
      <c r="N312" s="185"/>
      <c r="O312" s="64"/>
      <c r="P312" s="64"/>
      <c r="Q312" s="64"/>
      <c r="R312" s="64"/>
      <c r="S312" s="64"/>
      <c r="T312" s="65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122</v>
      </c>
      <c r="AU312" s="17" t="s">
        <v>81</v>
      </c>
    </row>
    <row r="313" spans="1:65" s="2" customFormat="1" ht="11.25" x14ac:dyDescent="0.2">
      <c r="A313" s="34"/>
      <c r="B313" s="35"/>
      <c r="C313" s="36"/>
      <c r="D313" s="186" t="s">
        <v>124</v>
      </c>
      <c r="E313" s="36"/>
      <c r="F313" s="187" t="s">
        <v>430</v>
      </c>
      <c r="G313" s="36"/>
      <c r="H313" s="36"/>
      <c r="I313" s="183"/>
      <c r="J313" s="36"/>
      <c r="K313" s="36"/>
      <c r="L313" s="39"/>
      <c r="M313" s="184"/>
      <c r="N313" s="185"/>
      <c r="O313" s="64"/>
      <c r="P313" s="64"/>
      <c r="Q313" s="64"/>
      <c r="R313" s="64"/>
      <c r="S313" s="64"/>
      <c r="T313" s="65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124</v>
      </c>
      <c r="AU313" s="17" t="s">
        <v>81</v>
      </c>
    </row>
    <row r="314" spans="1:65" s="2" customFormat="1" ht="16.5" customHeight="1" x14ac:dyDescent="0.2">
      <c r="A314" s="34"/>
      <c r="B314" s="35"/>
      <c r="C314" s="220" t="s">
        <v>431</v>
      </c>
      <c r="D314" s="220" t="s">
        <v>212</v>
      </c>
      <c r="E314" s="221" t="s">
        <v>432</v>
      </c>
      <c r="F314" s="222" t="s">
        <v>433</v>
      </c>
      <c r="G314" s="223" t="s">
        <v>196</v>
      </c>
      <c r="H314" s="224">
        <v>44.5</v>
      </c>
      <c r="I314" s="225"/>
      <c r="J314" s="226">
        <f>ROUND(I314*H314,2)</f>
        <v>0</v>
      </c>
      <c r="K314" s="222" t="s">
        <v>119</v>
      </c>
      <c r="L314" s="227"/>
      <c r="M314" s="228" t="s">
        <v>19</v>
      </c>
      <c r="N314" s="229" t="s">
        <v>45</v>
      </c>
      <c r="O314" s="64"/>
      <c r="P314" s="177">
        <f>O314*H314</f>
        <v>0</v>
      </c>
      <c r="Q314" s="177">
        <v>4.7699999999999999E-3</v>
      </c>
      <c r="R314" s="177">
        <f>Q314*H314</f>
        <v>0.21226500000000001</v>
      </c>
      <c r="S314" s="177">
        <v>0</v>
      </c>
      <c r="T314" s="178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79" t="s">
        <v>237</v>
      </c>
      <c r="AT314" s="179" t="s">
        <v>212</v>
      </c>
      <c r="AU314" s="179" t="s">
        <v>81</v>
      </c>
      <c r="AY314" s="17" t="s">
        <v>113</v>
      </c>
      <c r="BE314" s="180">
        <f>IF(N314="základní",J314,0)</f>
        <v>0</v>
      </c>
      <c r="BF314" s="180">
        <f>IF(N314="snížená",J314,0)</f>
        <v>0</v>
      </c>
      <c r="BG314" s="180">
        <f>IF(N314="zákl. přenesená",J314,0)</f>
        <v>0</v>
      </c>
      <c r="BH314" s="180">
        <f>IF(N314="sníž. přenesená",J314,0)</f>
        <v>0</v>
      </c>
      <c r="BI314" s="180">
        <f>IF(N314="nulová",J314,0)</f>
        <v>0</v>
      </c>
      <c r="BJ314" s="17" t="s">
        <v>79</v>
      </c>
      <c r="BK314" s="180">
        <f>ROUND(I314*H314,2)</f>
        <v>0</v>
      </c>
      <c r="BL314" s="17" t="s">
        <v>230</v>
      </c>
      <c r="BM314" s="179" t="s">
        <v>434</v>
      </c>
    </row>
    <row r="315" spans="1:65" s="2" customFormat="1" ht="11.25" x14ac:dyDescent="0.2">
      <c r="A315" s="34"/>
      <c r="B315" s="35"/>
      <c r="C315" s="36"/>
      <c r="D315" s="181" t="s">
        <v>122</v>
      </c>
      <c r="E315" s="36"/>
      <c r="F315" s="182" t="s">
        <v>433</v>
      </c>
      <c r="G315" s="36"/>
      <c r="H315" s="36"/>
      <c r="I315" s="183"/>
      <c r="J315" s="36"/>
      <c r="K315" s="36"/>
      <c r="L315" s="39"/>
      <c r="M315" s="184"/>
      <c r="N315" s="185"/>
      <c r="O315" s="64"/>
      <c r="P315" s="64"/>
      <c r="Q315" s="64"/>
      <c r="R315" s="64"/>
      <c r="S315" s="64"/>
      <c r="T315" s="65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122</v>
      </c>
      <c r="AU315" s="17" t="s">
        <v>81</v>
      </c>
    </row>
    <row r="316" spans="1:65" s="14" customFormat="1" ht="11.25" x14ac:dyDescent="0.2">
      <c r="B316" s="198"/>
      <c r="C316" s="199"/>
      <c r="D316" s="181" t="s">
        <v>126</v>
      </c>
      <c r="E316" s="199"/>
      <c r="F316" s="201" t="s">
        <v>435</v>
      </c>
      <c r="G316" s="199"/>
      <c r="H316" s="202">
        <v>44.5</v>
      </c>
      <c r="I316" s="203"/>
      <c r="J316" s="199"/>
      <c r="K316" s="199"/>
      <c r="L316" s="204"/>
      <c r="M316" s="205"/>
      <c r="N316" s="206"/>
      <c r="O316" s="206"/>
      <c r="P316" s="206"/>
      <c r="Q316" s="206"/>
      <c r="R316" s="206"/>
      <c r="S316" s="206"/>
      <c r="T316" s="207"/>
      <c r="AT316" s="208" t="s">
        <v>126</v>
      </c>
      <c r="AU316" s="208" t="s">
        <v>81</v>
      </c>
      <c r="AV316" s="14" t="s">
        <v>81</v>
      </c>
      <c r="AW316" s="14" t="s">
        <v>4</v>
      </c>
      <c r="AX316" s="14" t="s">
        <v>79</v>
      </c>
      <c r="AY316" s="208" t="s">
        <v>113</v>
      </c>
    </row>
    <row r="317" spans="1:65" s="12" customFormat="1" ht="22.9" customHeight="1" x14ac:dyDescent="0.2">
      <c r="B317" s="152"/>
      <c r="C317" s="153"/>
      <c r="D317" s="154" t="s">
        <v>73</v>
      </c>
      <c r="E317" s="166" t="s">
        <v>436</v>
      </c>
      <c r="F317" s="166" t="s">
        <v>437</v>
      </c>
      <c r="G317" s="153"/>
      <c r="H317" s="153"/>
      <c r="I317" s="156"/>
      <c r="J317" s="167">
        <f>BK317</f>
        <v>0</v>
      </c>
      <c r="K317" s="153"/>
      <c r="L317" s="158"/>
      <c r="M317" s="159"/>
      <c r="N317" s="160"/>
      <c r="O317" s="160"/>
      <c r="P317" s="161">
        <f>SUM(P318:P326)</f>
        <v>0</v>
      </c>
      <c r="Q317" s="160"/>
      <c r="R317" s="161">
        <f>SUM(R318:R326)</f>
        <v>0.157863</v>
      </c>
      <c r="S317" s="160"/>
      <c r="T317" s="162">
        <f>SUM(T318:T326)</f>
        <v>0</v>
      </c>
      <c r="AR317" s="163" t="s">
        <v>81</v>
      </c>
      <c r="AT317" s="164" t="s">
        <v>73</v>
      </c>
      <c r="AU317" s="164" t="s">
        <v>79</v>
      </c>
      <c r="AY317" s="163" t="s">
        <v>113</v>
      </c>
      <c r="BK317" s="165">
        <f>SUM(BK318:BK326)</f>
        <v>0</v>
      </c>
    </row>
    <row r="318" spans="1:65" s="2" customFormat="1" ht="33" customHeight="1" x14ac:dyDescent="0.2">
      <c r="A318" s="34"/>
      <c r="B318" s="35"/>
      <c r="C318" s="168" t="s">
        <v>438</v>
      </c>
      <c r="D318" s="168" t="s">
        <v>115</v>
      </c>
      <c r="E318" s="169" t="s">
        <v>439</v>
      </c>
      <c r="F318" s="170" t="s">
        <v>440</v>
      </c>
      <c r="G318" s="171" t="s">
        <v>196</v>
      </c>
      <c r="H318" s="172">
        <v>31.26</v>
      </c>
      <c r="I318" s="173"/>
      <c r="J318" s="174">
        <f>ROUND(I318*H318,2)</f>
        <v>0</v>
      </c>
      <c r="K318" s="170" t="s">
        <v>119</v>
      </c>
      <c r="L318" s="39"/>
      <c r="M318" s="175" t="s">
        <v>19</v>
      </c>
      <c r="N318" s="176" t="s">
        <v>45</v>
      </c>
      <c r="O318" s="64"/>
      <c r="P318" s="177">
        <f>O318*H318</f>
        <v>0</v>
      </c>
      <c r="Q318" s="177">
        <v>5.0499999999999998E-3</v>
      </c>
      <c r="R318" s="177">
        <f>Q318*H318</f>
        <v>0.157863</v>
      </c>
      <c r="S318" s="177">
        <v>0</v>
      </c>
      <c r="T318" s="178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79" t="s">
        <v>230</v>
      </c>
      <c r="AT318" s="179" t="s">
        <v>115</v>
      </c>
      <c r="AU318" s="179" t="s">
        <v>81</v>
      </c>
      <c r="AY318" s="17" t="s">
        <v>113</v>
      </c>
      <c r="BE318" s="180">
        <f>IF(N318="základní",J318,0)</f>
        <v>0</v>
      </c>
      <c r="BF318" s="180">
        <f>IF(N318="snížená",J318,0)</f>
        <v>0</v>
      </c>
      <c r="BG318" s="180">
        <f>IF(N318="zákl. přenesená",J318,0)</f>
        <v>0</v>
      </c>
      <c r="BH318" s="180">
        <f>IF(N318="sníž. přenesená",J318,0)</f>
        <v>0</v>
      </c>
      <c r="BI318" s="180">
        <f>IF(N318="nulová",J318,0)</f>
        <v>0</v>
      </c>
      <c r="BJ318" s="17" t="s">
        <v>79</v>
      </c>
      <c r="BK318" s="180">
        <f>ROUND(I318*H318,2)</f>
        <v>0</v>
      </c>
      <c r="BL318" s="17" t="s">
        <v>230</v>
      </c>
      <c r="BM318" s="179" t="s">
        <v>441</v>
      </c>
    </row>
    <row r="319" spans="1:65" s="2" customFormat="1" ht="29.25" x14ac:dyDescent="0.2">
      <c r="A319" s="34"/>
      <c r="B319" s="35"/>
      <c r="C319" s="36"/>
      <c r="D319" s="181" t="s">
        <v>122</v>
      </c>
      <c r="E319" s="36"/>
      <c r="F319" s="182" t="s">
        <v>442</v>
      </c>
      <c r="G319" s="36"/>
      <c r="H319" s="36"/>
      <c r="I319" s="183"/>
      <c r="J319" s="36"/>
      <c r="K319" s="36"/>
      <c r="L319" s="39"/>
      <c r="M319" s="184"/>
      <c r="N319" s="185"/>
      <c r="O319" s="64"/>
      <c r="P319" s="64"/>
      <c r="Q319" s="64"/>
      <c r="R319" s="64"/>
      <c r="S319" s="64"/>
      <c r="T319" s="65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122</v>
      </c>
      <c r="AU319" s="17" t="s">
        <v>81</v>
      </c>
    </row>
    <row r="320" spans="1:65" s="2" customFormat="1" ht="11.25" x14ac:dyDescent="0.2">
      <c r="A320" s="34"/>
      <c r="B320" s="35"/>
      <c r="C320" s="36"/>
      <c r="D320" s="186" t="s">
        <v>124</v>
      </c>
      <c r="E320" s="36"/>
      <c r="F320" s="187" t="s">
        <v>443</v>
      </c>
      <c r="G320" s="36"/>
      <c r="H320" s="36"/>
      <c r="I320" s="183"/>
      <c r="J320" s="36"/>
      <c r="K320" s="36"/>
      <c r="L320" s="39"/>
      <c r="M320" s="184"/>
      <c r="N320" s="185"/>
      <c r="O320" s="64"/>
      <c r="P320" s="64"/>
      <c r="Q320" s="64"/>
      <c r="R320" s="64"/>
      <c r="S320" s="64"/>
      <c r="T320" s="65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124</v>
      </c>
      <c r="AU320" s="17" t="s">
        <v>81</v>
      </c>
    </row>
    <row r="321" spans="1:51" s="13" customFormat="1" ht="11.25" x14ac:dyDescent="0.2">
      <c r="B321" s="188"/>
      <c r="C321" s="189"/>
      <c r="D321" s="181" t="s">
        <v>126</v>
      </c>
      <c r="E321" s="190" t="s">
        <v>19</v>
      </c>
      <c r="F321" s="191" t="s">
        <v>444</v>
      </c>
      <c r="G321" s="189"/>
      <c r="H321" s="190" t="s">
        <v>19</v>
      </c>
      <c r="I321" s="192"/>
      <c r="J321" s="189"/>
      <c r="K321" s="189"/>
      <c r="L321" s="193"/>
      <c r="M321" s="194"/>
      <c r="N321" s="195"/>
      <c r="O321" s="195"/>
      <c r="P321" s="195"/>
      <c r="Q321" s="195"/>
      <c r="R321" s="195"/>
      <c r="S321" s="195"/>
      <c r="T321" s="196"/>
      <c r="AT321" s="197" t="s">
        <v>126</v>
      </c>
      <c r="AU321" s="197" t="s">
        <v>81</v>
      </c>
      <c r="AV321" s="13" t="s">
        <v>79</v>
      </c>
      <c r="AW321" s="13" t="s">
        <v>35</v>
      </c>
      <c r="AX321" s="13" t="s">
        <v>74</v>
      </c>
      <c r="AY321" s="197" t="s">
        <v>113</v>
      </c>
    </row>
    <row r="322" spans="1:51" s="14" customFormat="1" ht="11.25" x14ac:dyDescent="0.2">
      <c r="B322" s="198"/>
      <c r="C322" s="199"/>
      <c r="D322" s="181" t="s">
        <v>126</v>
      </c>
      <c r="E322" s="200" t="s">
        <v>19</v>
      </c>
      <c r="F322" s="201" t="s">
        <v>445</v>
      </c>
      <c r="G322" s="199"/>
      <c r="H322" s="202">
        <v>28.8</v>
      </c>
      <c r="I322" s="203"/>
      <c r="J322" s="199"/>
      <c r="K322" s="199"/>
      <c r="L322" s="204"/>
      <c r="M322" s="205"/>
      <c r="N322" s="206"/>
      <c r="O322" s="206"/>
      <c r="P322" s="206"/>
      <c r="Q322" s="206"/>
      <c r="R322" s="206"/>
      <c r="S322" s="206"/>
      <c r="T322" s="207"/>
      <c r="AT322" s="208" t="s">
        <v>126</v>
      </c>
      <c r="AU322" s="208" t="s">
        <v>81</v>
      </c>
      <c r="AV322" s="14" t="s">
        <v>81</v>
      </c>
      <c r="AW322" s="14" t="s">
        <v>35</v>
      </c>
      <c r="AX322" s="14" t="s">
        <v>74</v>
      </c>
      <c r="AY322" s="208" t="s">
        <v>113</v>
      </c>
    </row>
    <row r="323" spans="1:51" s="13" customFormat="1" ht="11.25" x14ac:dyDescent="0.2">
      <c r="B323" s="188"/>
      <c r="C323" s="189"/>
      <c r="D323" s="181" t="s">
        <v>126</v>
      </c>
      <c r="E323" s="190" t="s">
        <v>19</v>
      </c>
      <c r="F323" s="191" t="s">
        <v>446</v>
      </c>
      <c r="G323" s="189"/>
      <c r="H323" s="190" t="s">
        <v>19</v>
      </c>
      <c r="I323" s="192"/>
      <c r="J323" s="189"/>
      <c r="K323" s="189"/>
      <c r="L323" s="193"/>
      <c r="M323" s="194"/>
      <c r="N323" s="195"/>
      <c r="O323" s="195"/>
      <c r="P323" s="195"/>
      <c r="Q323" s="195"/>
      <c r="R323" s="195"/>
      <c r="S323" s="195"/>
      <c r="T323" s="196"/>
      <c r="AT323" s="197" t="s">
        <v>126</v>
      </c>
      <c r="AU323" s="197" t="s">
        <v>81</v>
      </c>
      <c r="AV323" s="13" t="s">
        <v>79</v>
      </c>
      <c r="AW323" s="13" t="s">
        <v>35</v>
      </c>
      <c r="AX323" s="13" t="s">
        <v>74</v>
      </c>
      <c r="AY323" s="197" t="s">
        <v>113</v>
      </c>
    </row>
    <row r="324" spans="1:51" s="14" customFormat="1" ht="11.25" x14ac:dyDescent="0.2">
      <c r="B324" s="198"/>
      <c r="C324" s="199"/>
      <c r="D324" s="181" t="s">
        <v>126</v>
      </c>
      <c r="E324" s="200" t="s">
        <v>19</v>
      </c>
      <c r="F324" s="201" t="s">
        <v>447</v>
      </c>
      <c r="G324" s="199"/>
      <c r="H324" s="202">
        <v>2.2999999999999998</v>
      </c>
      <c r="I324" s="203"/>
      <c r="J324" s="199"/>
      <c r="K324" s="199"/>
      <c r="L324" s="204"/>
      <c r="M324" s="205"/>
      <c r="N324" s="206"/>
      <c r="O324" s="206"/>
      <c r="P324" s="206"/>
      <c r="Q324" s="206"/>
      <c r="R324" s="206"/>
      <c r="S324" s="206"/>
      <c r="T324" s="207"/>
      <c r="AT324" s="208" t="s">
        <v>126</v>
      </c>
      <c r="AU324" s="208" t="s">
        <v>81</v>
      </c>
      <c r="AV324" s="14" t="s">
        <v>81</v>
      </c>
      <c r="AW324" s="14" t="s">
        <v>35</v>
      </c>
      <c r="AX324" s="14" t="s">
        <v>74</v>
      </c>
      <c r="AY324" s="208" t="s">
        <v>113</v>
      </c>
    </row>
    <row r="325" spans="1:51" s="14" customFormat="1" ht="11.25" x14ac:dyDescent="0.2">
      <c r="B325" s="198"/>
      <c r="C325" s="199"/>
      <c r="D325" s="181" t="s">
        <v>126</v>
      </c>
      <c r="E325" s="200" t="s">
        <v>19</v>
      </c>
      <c r="F325" s="201" t="s">
        <v>448</v>
      </c>
      <c r="G325" s="199"/>
      <c r="H325" s="202">
        <v>0.16</v>
      </c>
      <c r="I325" s="203"/>
      <c r="J325" s="199"/>
      <c r="K325" s="199"/>
      <c r="L325" s="204"/>
      <c r="M325" s="205"/>
      <c r="N325" s="206"/>
      <c r="O325" s="206"/>
      <c r="P325" s="206"/>
      <c r="Q325" s="206"/>
      <c r="R325" s="206"/>
      <c r="S325" s="206"/>
      <c r="T325" s="207"/>
      <c r="AT325" s="208" t="s">
        <v>126</v>
      </c>
      <c r="AU325" s="208" t="s">
        <v>81</v>
      </c>
      <c r="AV325" s="14" t="s">
        <v>81</v>
      </c>
      <c r="AW325" s="14" t="s">
        <v>35</v>
      </c>
      <c r="AX325" s="14" t="s">
        <v>74</v>
      </c>
      <c r="AY325" s="208" t="s">
        <v>113</v>
      </c>
    </row>
    <row r="326" spans="1:51" s="15" customFormat="1" ht="11.25" x14ac:dyDescent="0.2">
      <c r="B326" s="209"/>
      <c r="C326" s="210"/>
      <c r="D326" s="181" t="s">
        <v>126</v>
      </c>
      <c r="E326" s="211" t="s">
        <v>19</v>
      </c>
      <c r="F326" s="212" t="s">
        <v>131</v>
      </c>
      <c r="G326" s="210"/>
      <c r="H326" s="213">
        <v>31.26</v>
      </c>
      <c r="I326" s="214"/>
      <c r="J326" s="210"/>
      <c r="K326" s="210"/>
      <c r="L326" s="215"/>
      <c r="M326" s="231"/>
      <c r="N326" s="232"/>
      <c r="O326" s="232"/>
      <c r="P326" s="232"/>
      <c r="Q326" s="232"/>
      <c r="R326" s="232"/>
      <c r="S326" s="232"/>
      <c r="T326" s="233"/>
      <c r="AT326" s="219" t="s">
        <v>126</v>
      </c>
      <c r="AU326" s="219" t="s">
        <v>81</v>
      </c>
      <c r="AV326" s="15" t="s">
        <v>120</v>
      </c>
      <c r="AW326" s="15" t="s">
        <v>35</v>
      </c>
      <c r="AX326" s="15" t="s">
        <v>79</v>
      </c>
      <c r="AY326" s="219" t="s">
        <v>113</v>
      </c>
    </row>
    <row r="327" spans="1:51" s="2" customFormat="1" ht="6.95" customHeight="1" x14ac:dyDescent="0.2">
      <c r="A327" s="34"/>
      <c r="B327" s="47"/>
      <c r="C327" s="48"/>
      <c r="D327" s="48"/>
      <c r="E327" s="48"/>
      <c r="F327" s="48"/>
      <c r="G327" s="48"/>
      <c r="H327" s="48"/>
      <c r="I327" s="48"/>
      <c r="J327" s="48"/>
      <c r="K327" s="48"/>
      <c r="L327" s="39"/>
      <c r="M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</row>
  </sheetData>
  <sheetProtection algorithmName="SHA-512" hashValue="wfjZ5rpeWllPwLZKkn1aPKkYED2RTeqibTFbmUHYLjFg+5MWrmjZbdevfj1/Q+bic5S9mZRAm22tC5PYC/SKMw==" saltValue="9GODW6uBir/0TooRusZr2CD7qXXgkBdChyPSimlpR5PSEDbk51fR5o0OZy0gtrnYZ0bjzGWVhnPdRidYnvL20Q==" spinCount="100000" sheet="1" objects="1" scenarios="1" formatColumns="0" formatRows="0" autoFilter="0"/>
  <autoFilter ref="C83:K326" xr:uid="{00000000-0009-0000-0000-000001000000}"/>
  <mergeCells count="6">
    <mergeCell ref="L2:V2"/>
    <mergeCell ref="E7:H7"/>
    <mergeCell ref="E16:H16"/>
    <mergeCell ref="E25:H25"/>
    <mergeCell ref="E46:H46"/>
    <mergeCell ref="E76:H76"/>
  </mergeCells>
  <hyperlinks>
    <hyperlink ref="F89" r:id="rId1" xr:uid="{00000000-0004-0000-0100-000000000000}"/>
    <hyperlink ref="F97" r:id="rId2" xr:uid="{00000000-0004-0000-0100-000001000000}"/>
    <hyperlink ref="F104" r:id="rId3" xr:uid="{00000000-0004-0000-0100-000002000000}"/>
    <hyperlink ref="F107" r:id="rId4" xr:uid="{00000000-0004-0000-0100-000003000000}"/>
    <hyperlink ref="F110" r:id="rId5" xr:uid="{00000000-0004-0000-0100-000004000000}"/>
    <hyperlink ref="F121" r:id="rId6" xr:uid="{00000000-0004-0000-0100-000005000000}"/>
    <hyperlink ref="F125" r:id="rId7" xr:uid="{00000000-0004-0000-0100-000006000000}"/>
    <hyperlink ref="F129" r:id="rId8" xr:uid="{00000000-0004-0000-0100-000007000000}"/>
    <hyperlink ref="F135" r:id="rId9" xr:uid="{00000000-0004-0000-0100-000008000000}"/>
    <hyperlink ref="F141" r:id="rId10" xr:uid="{00000000-0004-0000-0100-000009000000}"/>
    <hyperlink ref="F148" r:id="rId11" xr:uid="{00000000-0004-0000-0100-00000A000000}"/>
    <hyperlink ref="F160" r:id="rId12" xr:uid="{00000000-0004-0000-0100-00000B000000}"/>
    <hyperlink ref="F165" r:id="rId13" xr:uid="{00000000-0004-0000-0100-00000C000000}"/>
    <hyperlink ref="F177" r:id="rId14" xr:uid="{00000000-0004-0000-0100-00000D000000}"/>
    <hyperlink ref="F195" r:id="rId15" xr:uid="{00000000-0004-0000-0100-00000E000000}"/>
    <hyperlink ref="F214" r:id="rId16" xr:uid="{00000000-0004-0000-0100-00000F000000}"/>
    <hyperlink ref="F223" r:id="rId17" xr:uid="{00000000-0004-0000-0100-000010000000}"/>
    <hyperlink ref="F232" r:id="rId18" xr:uid="{00000000-0004-0000-0100-000011000000}"/>
    <hyperlink ref="F242" r:id="rId19" xr:uid="{00000000-0004-0000-0100-000012000000}"/>
    <hyperlink ref="F245" r:id="rId20" xr:uid="{00000000-0004-0000-0100-000013000000}"/>
    <hyperlink ref="F252" r:id="rId21" xr:uid="{00000000-0004-0000-0100-000014000000}"/>
    <hyperlink ref="F255" r:id="rId22" xr:uid="{00000000-0004-0000-0100-000015000000}"/>
    <hyperlink ref="F258" r:id="rId23" xr:uid="{00000000-0004-0000-0100-000016000000}"/>
    <hyperlink ref="F262" r:id="rId24" xr:uid="{00000000-0004-0000-0100-000017000000}"/>
    <hyperlink ref="F272" r:id="rId25" xr:uid="{00000000-0004-0000-0100-000018000000}"/>
    <hyperlink ref="F294" r:id="rId26" xr:uid="{00000000-0004-0000-0100-000019000000}"/>
    <hyperlink ref="F300" r:id="rId27" xr:uid="{00000000-0004-0000-0100-00001A000000}"/>
    <hyperlink ref="F306" r:id="rId28" xr:uid="{00000000-0004-0000-0100-00001B000000}"/>
    <hyperlink ref="F313" r:id="rId29" xr:uid="{00000000-0004-0000-0100-00001C000000}"/>
    <hyperlink ref="F320" r:id="rId30" xr:uid="{00000000-0004-0000-0100-00001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2023-22-13 - Zahradní alt...</vt:lpstr>
      <vt:lpstr>'2023-22-13 - Zahradní alt...'!Názvy_tisku</vt:lpstr>
      <vt:lpstr>'Rekapitulace stavby'!Názvy_tisku</vt:lpstr>
      <vt:lpstr>'2023-22-13 - Zahradní alt...'!Oblast_tisku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Novák</dc:creator>
  <cp:lastModifiedBy>Kodysová Olga Mgr.</cp:lastModifiedBy>
  <dcterms:created xsi:type="dcterms:W3CDTF">2024-08-26T12:01:00Z</dcterms:created>
  <dcterms:modified xsi:type="dcterms:W3CDTF">2024-08-27T11:47:29Z</dcterms:modified>
</cp:coreProperties>
</file>