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M:\16_freepark\_II-ETAPA\05 -DPS\04–pdf\výkaz výměr\pro výběrové řízení_úprava 1\"/>
    </mc:Choice>
  </mc:AlternateContent>
  <xr:revisionPtr revIDLastSave="0" documentId="8_{02D632F3-99EA-4E04-9596-99A787FAA4ED}" xr6:coauthVersionLast="47" xr6:coauthVersionMax="47" xr10:uidLastSave="{00000000-0000-0000-0000-000000000000}"/>
  <bookViews>
    <workbookView xWindow="-28920" yWindow="9795" windowWidth="29040" windowHeight="15720" firstSheet="15" activeTab="18" xr2:uid="{00000000-000D-0000-FFFF-FFFF00000000}"/>
  </bookViews>
  <sheets>
    <sheet name="Rekapitulace stavby" sheetId="1" r:id="rId1"/>
    <sheet name="SO 000 - Vedlejší a ostat..." sheetId="2" r:id="rId2"/>
    <sheet name="SO 101 - Skatepark " sheetId="3" r:id="rId3"/>
    <sheet name="SO 102 - Kontejner – soci..." sheetId="4" r:id="rId4"/>
    <sheet name="SO 103 - Kontejner - skla..." sheetId="5" r:id="rId5"/>
    <sheet name="SO 106 -  Pumptrack" sheetId="8" r:id="rId6"/>
    <sheet name="SO 201 - Účelová komunikace " sheetId="9" r:id="rId7"/>
    <sheet name="SO 202 - Chodníky" sheetId="10" r:id="rId8"/>
    <sheet name="SO 203 - Mlatová zpevněná..." sheetId="11" r:id="rId9"/>
    <sheet name="SO 301 - Mobiliář" sheetId="12" r:id="rId10"/>
    <sheet name="SO 401 - Zeď v. 2,6 m, s ..." sheetId="13" r:id="rId11"/>
    <sheet name="SO 402 - Opěrná zeď v. 1,..." sheetId="14" r:id="rId12"/>
    <sheet name="SO 403 - Opěrná zeď v.0,6 m " sheetId="15" r:id="rId13"/>
    <sheet name="SO 404 - Opěrná zeď v.0,5 m " sheetId="16" r:id="rId14"/>
    <sheet name="SO 501 - Areálové rozvody..." sheetId="17" r:id="rId15"/>
    <sheet name="SO 502 - Nakládání s dešť..." sheetId="18" r:id="rId16"/>
    <sheet name="SO 601 - Silnoproudá elek..." sheetId="19" r:id="rId17"/>
    <sheet name="SO 701 - Veřejné osvětlení" sheetId="20" r:id="rId18"/>
    <sheet name="SO 801 - Revitalizace zeleně" sheetId="21" r:id="rId19"/>
    <sheet name="SO TÚ 101 - Zpevněné ploc..." sheetId="23" r:id="rId20"/>
    <sheet name="SO TÚ 102 - Zpevněné ploc..." sheetId="24" r:id="rId21"/>
    <sheet name="SO TÚ 201 - Terénní úprav..." sheetId="25" r:id="rId22"/>
    <sheet name="SO TÚ 202 - Terénní úprav..." sheetId="26" r:id="rId23"/>
    <sheet name="SO TÚ 301 - Terénní úprav..." sheetId="27" r:id="rId24"/>
    <sheet name="Seznam figur" sheetId="28" r:id="rId25"/>
    <sheet name="Pokyny pro vyplnění" sheetId="29" r:id="rId26"/>
  </sheets>
  <definedNames>
    <definedName name="_xlnm._FilterDatabase" localSheetId="1" hidden="1">'SO 000 - Vedlejší a ostat...'!$C$84:$K$108</definedName>
    <definedName name="_xlnm._FilterDatabase" localSheetId="2" hidden="1">'SO 101 - Skatepark '!$C$96:$K$257</definedName>
    <definedName name="_xlnm._FilterDatabase" localSheetId="3" hidden="1">'SO 102 - Kontejner – soci...'!$C$91:$K$148</definedName>
    <definedName name="_xlnm._FilterDatabase" localSheetId="4" hidden="1">'SO 103 - Kontejner - skla...'!$C$91:$K$148</definedName>
    <definedName name="_xlnm._FilterDatabase" localSheetId="5" hidden="1">'SO 106 -  Pumptrack'!$C$87:$K$120</definedName>
    <definedName name="_xlnm._FilterDatabase" localSheetId="6" hidden="1">'SO 201 - Účelová komunikace '!$C$89:$K$150</definedName>
    <definedName name="_xlnm._FilterDatabase" localSheetId="7" hidden="1">'SO 202 - Chodníky'!$C$89:$K$142</definedName>
    <definedName name="_xlnm._FilterDatabase" localSheetId="8" hidden="1">'SO 203 - Mlatová zpevněná...'!$C$89:$K$131</definedName>
    <definedName name="_xlnm._FilterDatabase" localSheetId="9" hidden="1">'SO 301 - Mobiliář'!$C$82:$K$115</definedName>
    <definedName name="_xlnm._FilterDatabase" localSheetId="10" hidden="1">'SO 401 - Zeď v. 2,6 m, s ...'!$C$91:$K$183</definedName>
    <definedName name="_xlnm._FilterDatabase" localSheetId="11" hidden="1">'SO 402 - Opěrná zeď v. 1,...'!$C$90:$K$237</definedName>
    <definedName name="_xlnm._FilterDatabase" localSheetId="12" hidden="1">'SO 403 - Opěrná zeď v.0,6 m '!$C$90:$K$237</definedName>
    <definedName name="_xlnm._FilterDatabase" localSheetId="13" hidden="1">'SO 404 - Opěrná zeď v.0,5 m '!$C$90:$K$182</definedName>
    <definedName name="_xlnm._FilterDatabase" localSheetId="14" hidden="1">'SO 501 - Areálové rozvody...'!$C$93:$K$209</definedName>
    <definedName name="_xlnm._FilterDatabase" localSheetId="15" hidden="1">'SO 502 - Nakládání s dešť...'!$C$93:$K$214</definedName>
    <definedName name="_xlnm._FilterDatabase" localSheetId="16" hidden="1">'SO 601 - Silnoproudá elek...'!$C$80:$K$84</definedName>
    <definedName name="_xlnm._FilterDatabase" localSheetId="17" hidden="1">'SO 701 - Veřejné osvětlení'!$C$84:$K$196</definedName>
    <definedName name="_xlnm._FilterDatabase" localSheetId="18" hidden="1">'SO 801 - Revitalizace zeleně'!$C$84:$K$191</definedName>
    <definedName name="_xlnm._FilterDatabase" localSheetId="19" hidden="1">'SO TÚ 101 - Zpevněné ploc...'!$C$89:$K$139</definedName>
    <definedName name="_xlnm._FilterDatabase" localSheetId="20" hidden="1">'SO TÚ 102 - Zpevněné ploc...'!$C$89:$K$135</definedName>
    <definedName name="_xlnm._FilterDatabase" localSheetId="21" hidden="1">'SO TÚ 201 - Terénní úprav...'!$C$86:$K$103</definedName>
    <definedName name="_xlnm._FilterDatabase" localSheetId="22" hidden="1">'SO TÚ 202 - Terénní úprav...'!$C$86:$K$103</definedName>
    <definedName name="_xlnm._FilterDatabase" localSheetId="23" hidden="1">'SO TÚ 301 - Terénní úprav...'!$C$86:$K$103</definedName>
    <definedName name="_xlnm.Print_Titles" localSheetId="0">'Rekapitulace stavby'!$52:$52</definedName>
    <definedName name="_xlnm.Print_Titles" localSheetId="24">'Seznam figur'!$9:$9</definedName>
    <definedName name="_xlnm.Print_Titles" localSheetId="1">'SO 000 - Vedlejší a ostat...'!$84:$84</definedName>
    <definedName name="_xlnm.Print_Titles" localSheetId="2">'SO 101 - Skatepark '!$96:$96</definedName>
    <definedName name="_xlnm.Print_Titles" localSheetId="3">'SO 102 - Kontejner – soci...'!$91:$91</definedName>
    <definedName name="_xlnm.Print_Titles" localSheetId="4">'SO 103 - Kontejner - skla...'!$91:$91</definedName>
    <definedName name="_xlnm.Print_Titles" localSheetId="5">'SO 106 -  Pumptrack'!$87:$87</definedName>
    <definedName name="_xlnm.Print_Titles" localSheetId="6">'SO 201 - Účelová komunikace '!$89:$89</definedName>
    <definedName name="_xlnm.Print_Titles" localSheetId="7">'SO 202 - Chodníky'!$89:$89</definedName>
    <definedName name="_xlnm.Print_Titles" localSheetId="8">'SO 203 - Mlatová zpevněná...'!$89:$89</definedName>
    <definedName name="_xlnm.Print_Titles" localSheetId="9">'SO 301 - Mobiliář'!$82:$82</definedName>
    <definedName name="_xlnm.Print_Titles" localSheetId="10">'SO 401 - Zeď v. 2,6 m, s ...'!$91:$91</definedName>
    <definedName name="_xlnm.Print_Titles" localSheetId="11">'SO 402 - Opěrná zeď v. 1,...'!$90:$90</definedName>
    <definedName name="_xlnm.Print_Titles" localSheetId="12">'SO 403 - Opěrná zeď v.0,6 m '!$90:$90</definedName>
    <definedName name="_xlnm.Print_Titles" localSheetId="13">'SO 404 - Opěrná zeď v.0,5 m '!$90:$90</definedName>
    <definedName name="_xlnm.Print_Titles" localSheetId="14">'SO 501 - Areálové rozvody...'!$93:$93</definedName>
    <definedName name="_xlnm.Print_Titles" localSheetId="15">'SO 502 - Nakládání s dešť...'!$93:$93</definedName>
    <definedName name="_xlnm.Print_Titles" localSheetId="16">'SO 601 - Silnoproudá elek...'!$80:$80</definedName>
    <definedName name="_xlnm.Print_Titles" localSheetId="17">'SO 701 - Veřejné osvětlení'!$84:$84</definedName>
    <definedName name="_xlnm.Print_Titles" localSheetId="18">'SO 801 - Revitalizace zeleně'!$84:$84</definedName>
    <definedName name="_xlnm.Print_Titles" localSheetId="19">'SO TÚ 101 - Zpevněné ploc...'!$89:$89</definedName>
    <definedName name="_xlnm.Print_Titles" localSheetId="20">'SO TÚ 102 - Zpevněné ploc...'!$89:$89</definedName>
    <definedName name="_xlnm.Print_Titles" localSheetId="21">'SO TÚ 201 - Terénní úprav...'!$86:$86</definedName>
    <definedName name="_xlnm.Print_Titles" localSheetId="22">'SO TÚ 202 - Terénní úprav...'!$86:$86</definedName>
    <definedName name="_xlnm.Print_Titles" localSheetId="23">'SO TÚ 301 - Terénní úprav...'!$86:$86</definedName>
    <definedName name="_xlnm.Print_Area" localSheetId="2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stavby'!$C$42:$AQ$83</definedName>
    <definedName name="_xlnm.Print_Area" localSheetId="24">'Seznam figur'!$C$4:$G$433</definedName>
    <definedName name="_xlnm.Print_Area" localSheetId="1">'SO 000 - Vedlejší a ostat...'!$C$4:$J$39,'SO 000 - Vedlejší a ostat...'!$C$45:$J$66,'SO 000 - Vedlejší a ostat...'!$C$72:$J$108</definedName>
    <definedName name="_xlnm.Print_Area" localSheetId="2">'SO 101 - Skatepark '!$C$4:$J$41,'SO 101 - Skatepark '!$C$47:$J$76,'SO 101 - Skatepark '!$C$82:$J$257</definedName>
    <definedName name="_xlnm.Print_Area" localSheetId="3">'SO 102 - Kontejner – soci...'!$C$4:$J$41,'SO 102 - Kontejner – soci...'!$C$47:$J$71,'SO 102 - Kontejner – soci...'!$C$77:$J$148</definedName>
    <definedName name="_xlnm.Print_Area" localSheetId="4">'SO 103 - Kontejner - skla...'!$C$4:$J$41,'SO 103 - Kontejner - skla...'!$C$47:$J$71,'SO 103 - Kontejner - skla...'!$C$77:$J$148</definedName>
    <definedName name="_xlnm.Print_Area" localSheetId="5">'SO 106 -  Pumptrack'!$C$4:$J$41,'SO 106 -  Pumptrack'!$C$47:$J$67,'SO 106 -  Pumptrack'!$C$73:$J$120</definedName>
    <definedName name="_xlnm.Print_Area" localSheetId="6">'SO 201 - Účelová komunikace '!$C$4:$J$41,'SO 201 - Účelová komunikace '!$C$47:$J$69,'SO 201 - Účelová komunikace '!$C$75:$J$150</definedName>
    <definedName name="_xlnm.Print_Area" localSheetId="7">'SO 202 - Chodníky'!$C$4:$J$41,'SO 202 - Chodníky'!$C$47:$J$69,'SO 202 - Chodníky'!$C$75:$J$142</definedName>
    <definedName name="_xlnm.Print_Area" localSheetId="8">'SO 203 - Mlatová zpevněná...'!$C$4:$J$41,'SO 203 - Mlatová zpevněná...'!$C$47:$J$69,'SO 203 - Mlatová zpevněná...'!$C$75:$J$131</definedName>
    <definedName name="_xlnm.Print_Area" localSheetId="9">'SO 301 - Mobiliář'!$C$4:$J$39,'SO 301 - Mobiliář'!$C$45:$J$64,'SO 301 - Mobiliář'!$C$70:$J$115</definedName>
    <definedName name="_xlnm.Print_Area" localSheetId="10">'SO 401 - Zeď v. 2,6 m, s ...'!$C$4:$J$41,'SO 401 - Zeď v. 2,6 m, s ...'!$C$47:$J$71,'SO 401 - Zeď v. 2,6 m, s ...'!$C$77:$J$183</definedName>
    <definedName name="_xlnm.Print_Area" localSheetId="11">'SO 402 - Opěrná zeď v. 1,...'!$C$4:$J$41,'SO 402 - Opěrná zeď v. 1,...'!$C$47:$J$70,'SO 402 - Opěrná zeď v. 1,...'!$C$76:$J$237</definedName>
    <definedName name="_xlnm.Print_Area" localSheetId="12">'SO 403 - Opěrná zeď v.0,6 m '!$C$4:$J$41,'SO 403 - Opěrná zeď v.0,6 m '!$C$47:$J$70,'SO 403 - Opěrná zeď v.0,6 m '!$C$76:$J$237</definedName>
    <definedName name="_xlnm.Print_Area" localSheetId="13">'SO 404 - Opěrná zeď v.0,5 m '!$C$4:$J$41,'SO 404 - Opěrná zeď v.0,5 m '!$C$47:$J$70,'SO 404 - Opěrná zeď v.0,5 m '!$C$76:$J$182</definedName>
    <definedName name="_xlnm.Print_Area" localSheetId="14">'SO 501 - Areálové rozvody...'!$C$4:$J$41,'SO 501 - Areálové rozvody...'!$C$47:$J$73,'SO 501 - Areálové rozvody...'!$C$79:$J$209</definedName>
    <definedName name="_xlnm.Print_Area" localSheetId="15">'SO 502 - Nakládání s dešť...'!$C$4:$J$41,'SO 502 - Nakládání s dešť...'!$C$47:$J$73,'SO 502 - Nakládání s dešť...'!$C$79:$J$214</definedName>
    <definedName name="_xlnm.Print_Area" localSheetId="16">'SO 601 - Silnoproudá elek...'!$C$4:$J$39,'SO 601 - Silnoproudá elek...'!$C$45:$J$62,'SO 601 - Silnoproudá elek...'!$C$68:$J$84</definedName>
    <definedName name="_xlnm.Print_Area" localSheetId="17">'SO 701 - Veřejné osvětlení'!$C$4:$J$39,'SO 701 - Veřejné osvětlení'!$C$45:$J$66,'SO 701 - Veřejné osvětlení'!$C$72:$J$196</definedName>
    <definedName name="_xlnm.Print_Area" localSheetId="18">'SO 801 - Revitalizace zeleně'!$C$4:$J$39,'SO 801 - Revitalizace zeleně'!$C$45:$J$66,'SO 801 - Revitalizace zeleně'!$C$72:$J$191</definedName>
    <definedName name="_xlnm.Print_Area" localSheetId="19">'SO TÚ 101 - Zpevněné ploc...'!$C$4:$J$41,'SO TÚ 101 - Zpevněné ploc...'!$C$47:$J$69,'SO TÚ 101 - Zpevněné ploc...'!$C$75:$J$139</definedName>
    <definedName name="_xlnm.Print_Area" localSheetId="20">'SO TÚ 102 - Zpevněné ploc...'!$C$4:$J$41,'SO TÚ 102 - Zpevněné ploc...'!$C$47:$J$69,'SO TÚ 102 - Zpevněné ploc...'!$C$75:$J$135</definedName>
    <definedName name="_xlnm.Print_Area" localSheetId="21">'SO TÚ 201 - Terénní úprav...'!$C$4:$J$41,'SO TÚ 201 - Terénní úprav...'!$C$47:$J$66,'SO TÚ 201 - Terénní úprav...'!$C$72:$J$103</definedName>
    <definedName name="_xlnm.Print_Area" localSheetId="22">'SO TÚ 202 - Terénní úprav...'!$C$4:$J$41,'SO TÚ 202 - Terénní úprav...'!$C$47:$J$66,'SO TÚ 202 - Terénní úprav...'!$C$72:$J$103</definedName>
    <definedName name="_xlnm.Print_Area" localSheetId="23">'SO TÚ 301 - Terénní úprav...'!$C$4:$J$41,'SO TÚ 301 - Terénní úprav...'!$C$47:$J$66,'SO TÚ 301 - Terénní úprav...'!$C$72:$J$103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7" i="21" l="1"/>
  <c r="R87" i="21"/>
  <c r="T87" i="21"/>
  <c r="BE87" i="21"/>
  <c r="BF87" i="21"/>
  <c r="BG87" i="21"/>
  <c r="BH87" i="21"/>
  <c r="BI87" i="21"/>
  <c r="BK87" i="21"/>
  <c r="BE88" i="21"/>
  <c r="P88" i="21"/>
  <c r="R88" i="21"/>
  <c r="T88" i="21"/>
  <c r="BF88" i="21"/>
  <c r="BG88" i="21"/>
  <c r="BH88" i="21"/>
  <c r="BI88" i="21"/>
  <c r="BK88" i="21"/>
  <c r="D7" i="28"/>
  <c r="J39" i="27"/>
  <c r="J38" i="27"/>
  <c r="AY82" i="1"/>
  <c r="J37" i="27"/>
  <c r="AX82" i="1" s="1"/>
  <c r="BI100" i="27"/>
  <c r="BH100" i="27"/>
  <c r="BG100" i="27"/>
  <c r="BF100" i="27"/>
  <c r="T100" i="27"/>
  <c r="R100" i="27"/>
  <c r="P100" i="27"/>
  <c r="BI96" i="27"/>
  <c r="BH96" i="27"/>
  <c r="BG96" i="27"/>
  <c r="BF96" i="27"/>
  <c r="T96" i="27"/>
  <c r="R96" i="27"/>
  <c r="P96" i="27"/>
  <c r="BI93" i="27"/>
  <c r="BH93" i="27"/>
  <c r="BG93" i="27"/>
  <c r="BF93" i="27"/>
  <c r="T93" i="27"/>
  <c r="R93" i="27"/>
  <c r="P93" i="27"/>
  <c r="BI90" i="27"/>
  <c r="BH90" i="27"/>
  <c r="BG90" i="27"/>
  <c r="BF90" i="27"/>
  <c r="T90" i="27"/>
  <c r="R90" i="27"/>
  <c r="P90" i="27"/>
  <c r="F84" i="27"/>
  <c r="J83" i="27"/>
  <c r="F83" i="27"/>
  <c r="F81" i="27"/>
  <c r="E79" i="27"/>
  <c r="F59" i="27"/>
  <c r="J58" i="27"/>
  <c r="F58" i="27"/>
  <c r="F56" i="27"/>
  <c r="E54" i="27"/>
  <c r="J26" i="27"/>
  <c r="E26" i="27"/>
  <c r="J84" i="27" s="1"/>
  <c r="J25" i="27"/>
  <c r="J14" i="27"/>
  <c r="J56" i="27" s="1"/>
  <c r="E7" i="27"/>
  <c r="E75" i="27" s="1"/>
  <c r="J39" i="26"/>
  <c r="J38" i="26"/>
  <c r="AY81" i="1" s="1"/>
  <c r="J37" i="26"/>
  <c r="AX81" i="1" s="1"/>
  <c r="BI100" i="26"/>
  <c r="BH100" i="26"/>
  <c r="BG100" i="26"/>
  <c r="BF100" i="26"/>
  <c r="T100" i="26"/>
  <c r="R100" i="26"/>
  <c r="P100" i="26"/>
  <c r="BI96" i="26"/>
  <c r="BH96" i="26"/>
  <c r="BG96" i="26"/>
  <c r="BF96" i="26"/>
  <c r="T96" i="26"/>
  <c r="R96" i="26"/>
  <c r="P96" i="26"/>
  <c r="BI93" i="26"/>
  <c r="BH93" i="26"/>
  <c r="BG93" i="26"/>
  <c r="BF93" i="26"/>
  <c r="T93" i="26"/>
  <c r="R93" i="26"/>
  <c r="P93" i="26"/>
  <c r="BI90" i="26"/>
  <c r="BH90" i="26"/>
  <c r="BG90" i="26"/>
  <c r="BF90" i="26"/>
  <c r="T90" i="26"/>
  <c r="R90" i="26"/>
  <c r="P90" i="26"/>
  <c r="F84" i="26"/>
  <c r="J83" i="26"/>
  <c r="F83" i="26"/>
  <c r="F81" i="26"/>
  <c r="E79" i="26"/>
  <c r="F59" i="26"/>
  <c r="J58" i="26"/>
  <c r="F58" i="26"/>
  <c r="F56" i="26"/>
  <c r="E54" i="26"/>
  <c r="J26" i="26"/>
  <c r="E26" i="26"/>
  <c r="J84" i="26" s="1"/>
  <c r="J25" i="26"/>
  <c r="J14" i="26"/>
  <c r="J81" i="26" s="1"/>
  <c r="E7" i="26"/>
  <c r="E75" i="26" s="1"/>
  <c r="J39" i="25"/>
  <c r="J38" i="25"/>
  <c r="AY80" i="1" s="1"/>
  <c r="J37" i="25"/>
  <c r="AX80" i="1" s="1"/>
  <c r="BI100" i="25"/>
  <c r="BH100" i="25"/>
  <c r="BG100" i="25"/>
  <c r="BF100" i="25"/>
  <c r="T100" i="25"/>
  <c r="R100" i="25"/>
  <c r="P100" i="25"/>
  <c r="BI96" i="25"/>
  <c r="BH96" i="25"/>
  <c r="BG96" i="25"/>
  <c r="BF96" i="25"/>
  <c r="T96" i="25"/>
  <c r="R96" i="25"/>
  <c r="P96" i="25"/>
  <c r="BI93" i="25"/>
  <c r="BH93" i="25"/>
  <c r="BG93" i="25"/>
  <c r="BF93" i="25"/>
  <c r="T93" i="25"/>
  <c r="R93" i="25"/>
  <c r="P93" i="25"/>
  <c r="BI90" i="25"/>
  <c r="BH90" i="25"/>
  <c r="BG90" i="25"/>
  <c r="BF90" i="25"/>
  <c r="T90" i="25"/>
  <c r="R90" i="25"/>
  <c r="P90" i="25"/>
  <c r="F84" i="25"/>
  <c r="J83" i="25"/>
  <c r="F83" i="25"/>
  <c r="F81" i="25"/>
  <c r="E79" i="25"/>
  <c r="F59" i="25"/>
  <c r="J58" i="25"/>
  <c r="F58" i="25"/>
  <c r="F56" i="25"/>
  <c r="E54" i="25"/>
  <c r="J26" i="25"/>
  <c r="E26" i="25"/>
  <c r="J84" i="25" s="1"/>
  <c r="J25" i="25"/>
  <c r="J14" i="25"/>
  <c r="J81" i="25" s="1"/>
  <c r="E7" i="25"/>
  <c r="E75" i="25" s="1"/>
  <c r="J39" i="24"/>
  <c r="J38" i="24"/>
  <c r="AY79" i="1" s="1"/>
  <c r="J37" i="24"/>
  <c r="AX79" i="1" s="1"/>
  <c r="BI134" i="24"/>
  <c r="BH134" i="24"/>
  <c r="BG134" i="24"/>
  <c r="BF134" i="24"/>
  <c r="T134" i="24"/>
  <c r="T133" i="24" s="1"/>
  <c r="R134" i="24"/>
  <c r="R133" i="24"/>
  <c r="P134" i="24"/>
  <c r="P133" i="24" s="1"/>
  <c r="BI129" i="24"/>
  <c r="BH129" i="24"/>
  <c r="BG129" i="24"/>
  <c r="BF129" i="24"/>
  <c r="T129" i="24"/>
  <c r="R129" i="24"/>
  <c r="P129" i="24"/>
  <c r="BI127" i="24"/>
  <c r="BH127" i="24"/>
  <c r="BG127" i="24"/>
  <c r="BF127" i="24"/>
  <c r="T127" i="24"/>
  <c r="R127" i="24"/>
  <c r="P127" i="24"/>
  <c r="BI123" i="24"/>
  <c r="BH123" i="24"/>
  <c r="BG123" i="24"/>
  <c r="BF123" i="24"/>
  <c r="T123" i="24"/>
  <c r="R123" i="24"/>
  <c r="P123" i="24"/>
  <c r="BI120" i="24"/>
  <c r="BH120" i="24"/>
  <c r="BG120" i="24"/>
  <c r="BF120" i="24"/>
  <c r="T120" i="24"/>
  <c r="R120" i="24"/>
  <c r="P120" i="24"/>
  <c r="BI114" i="24"/>
  <c r="BH114" i="24"/>
  <c r="BG114" i="24"/>
  <c r="BF114" i="24"/>
  <c r="T114" i="24"/>
  <c r="R114" i="24"/>
  <c r="P114" i="24"/>
  <c r="BI112" i="24"/>
  <c r="BH112" i="24"/>
  <c r="BG112" i="24"/>
  <c r="BF112" i="24"/>
  <c r="T112" i="24"/>
  <c r="R112" i="24"/>
  <c r="P112" i="24"/>
  <c r="BI109" i="24"/>
  <c r="BH109" i="24"/>
  <c r="BG109" i="24"/>
  <c r="BF109" i="24"/>
  <c r="T109" i="24"/>
  <c r="R109" i="24"/>
  <c r="P109" i="24"/>
  <c r="BI105" i="24"/>
  <c r="BH105" i="24"/>
  <c r="BG105" i="24"/>
  <c r="BF105" i="24"/>
  <c r="T105" i="24"/>
  <c r="R105" i="24"/>
  <c r="P105" i="24"/>
  <c r="BI101" i="24"/>
  <c r="BH101" i="24"/>
  <c r="BG101" i="24"/>
  <c r="BF101" i="24"/>
  <c r="T101" i="24"/>
  <c r="R101" i="24"/>
  <c r="P101" i="24"/>
  <c r="BI96" i="24"/>
  <c r="BH96" i="24"/>
  <c r="BG96" i="24"/>
  <c r="BF96" i="24"/>
  <c r="T96" i="24"/>
  <c r="R96" i="24"/>
  <c r="P96" i="24"/>
  <c r="BI93" i="24"/>
  <c r="BH93" i="24"/>
  <c r="BG93" i="24"/>
  <c r="BF93" i="24"/>
  <c r="T93" i="24"/>
  <c r="R93" i="24"/>
  <c r="P93" i="24"/>
  <c r="F87" i="24"/>
  <c r="J86" i="24"/>
  <c r="F86" i="24"/>
  <c r="F84" i="24"/>
  <c r="E82" i="24"/>
  <c r="F59" i="24"/>
  <c r="J58" i="24"/>
  <c r="F58" i="24"/>
  <c r="F56" i="24"/>
  <c r="E54" i="24"/>
  <c r="J26" i="24"/>
  <c r="E26" i="24"/>
  <c r="J87" i="24" s="1"/>
  <c r="J25" i="24"/>
  <c r="J14" i="24"/>
  <c r="J56" i="24" s="1"/>
  <c r="E7" i="24"/>
  <c r="E78" i="24"/>
  <c r="J39" i="23"/>
  <c r="J38" i="23"/>
  <c r="AY78" i="1"/>
  <c r="J37" i="23"/>
  <c r="AX78" i="1"/>
  <c r="BI138" i="23"/>
  <c r="BH138" i="23"/>
  <c r="BG138" i="23"/>
  <c r="BF138" i="23"/>
  <c r="T138" i="23"/>
  <c r="T137" i="23"/>
  <c r="R138" i="23"/>
  <c r="R137" i="23"/>
  <c r="P138" i="23"/>
  <c r="P137" i="23"/>
  <c r="BI133" i="23"/>
  <c r="BH133" i="23"/>
  <c r="BG133" i="23"/>
  <c r="BF133" i="23"/>
  <c r="T133" i="23"/>
  <c r="R133" i="23"/>
  <c r="P133" i="23"/>
  <c r="BI131" i="23"/>
  <c r="BH131" i="23"/>
  <c r="BG131" i="23"/>
  <c r="BF131" i="23"/>
  <c r="T131" i="23"/>
  <c r="R131" i="23"/>
  <c r="P131" i="23"/>
  <c r="BI127" i="23"/>
  <c r="BH127" i="23"/>
  <c r="BG127" i="23"/>
  <c r="BF127" i="23"/>
  <c r="T127" i="23"/>
  <c r="R127" i="23"/>
  <c r="P127" i="23"/>
  <c r="BI124" i="23"/>
  <c r="BH124" i="23"/>
  <c r="BG124" i="23"/>
  <c r="BF124" i="23"/>
  <c r="T124" i="23"/>
  <c r="R124" i="23"/>
  <c r="P124" i="23"/>
  <c r="BI114" i="23"/>
  <c r="BH114" i="23"/>
  <c r="BG114" i="23"/>
  <c r="BF114" i="23"/>
  <c r="T114" i="23"/>
  <c r="R114" i="23"/>
  <c r="P114" i="23"/>
  <c r="BI112" i="23"/>
  <c r="BH112" i="23"/>
  <c r="BG112" i="23"/>
  <c r="BF112" i="23"/>
  <c r="T112" i="23"/>
  <c r="T108" i="23" s="1"/>
  <c r="R112" i="23"/>
  <c r="P112" i="23"/>
  <c r="BI109" i="23"/>
  <c r="BH109" i="23"/>
  <c r="BG109" i="23"/>
  <c r="BF109" i="23"/>
  <c r="T109" i="23"/>
  <c r="R109" i="23"/>
  <c r="P109" i="23"/>
  <c r="BI105" i="23"/>
  <c r="BH105" i="23"/>
  <c r="BG105" i="23"/>
  <c r="BF105" i="23"/>
  <c r="T105" i="23"/>
  <c r="R105" i="23"/>
  <c r="P105" i="23"/>
  <c r="BI101" i="23"/>
  <c r="BH101" i="23"/>
  <c r="BG101" i="23"/>
  <c r="BF101" i="23"/>
  <c r="T101" i="23"/>
  <c r="R101" i="23"/>
  <c r="P101" i="23"/>
  <c r="BI96" i="23"/>
  <c r="BH96" i="23"/>
  <c r="BG96" i="23"/>
  <c r="BF96" i="23"/>
  <c r="T96" i="23"/>
  <c r="R96" i="23"/>
  <c r="P96" i="23"/>
  <c r="BI93" i="23"/>
  <c r="BH93" i="23"/>
  <c r="BG93" i="23"/>
  <c r="BF93" i="23"/>
  <c r="T93" i="23"/>
  <c r="R93" i="23"/>
  <c r="P93" i="23"/>
  <c r="F87" i="23"/>
  <c r="J86" i="23"/>
  <c r="F86" i="23"/>
  <c r="F84" i="23"/>
  <c r="E82" i="23"/>
  <c r="F59" i="23"/>
  <c r="J58" i="23"/>
  <c r="F58" i="23"/>
  <c r="F56" i="23"/>
  <c r="E54" i="23"/>
  <c r="J26" i="23"/>
  <c r="E26" i="23"/>
  <c r="J59" i="23" s="1"/>
  <c r="J25" i="23"/>
  <c r="J14" i="23"/>
  <c r="J56" i="23" s="1"/>
  <c r="E7" i="23"/>
  <c r="E78" i="23"/>
  <c r="J37" i="21"/>
  <c r="J36" i="21"/>
  <c r="AY76" i="1" s="1"/>
  <c r="J35" i="21"/>
  <c r="AX76" i="1" s="1"/>
  <c r="BI191" i="21"/>
  <c r="BH191" i="21"/>
  <c r="BG191" i="21"/>
  <c r="BF191" i="21"/>
  <c r="T191" i="21"/>
  <c r="R191" i="21"/>
  <c r="P191" i="21"/>
  <c r="BI190" i="21"/>
  <c r="BH190" i="21"/>
  <c r="BG190" i="21"/>
  <c r="BF190" i="21"/>
  <c r="T190" i="21"/>
  <c r="R190" i="21"/>
  <c r="P190" i="21"/>
  <c r="BI189" i="21"/>
  <c r="BH189" i="21"/>
  <c r="BG189" i="21"/>
  <c r="BF189" i="21"/>
  <c r="T189" i="21"/>
  <c r="R189" i="21"/>
  <c r="P189" i="21"/>
  <c r="BI188" i="21"/>
  <c r="BH188" i="21"/>
  <c r="BG188" i="21"/>
  <c r="BF188" i="21"/>
  <c r="T188" i="21"/>
  <c r="R188" i="21"/>
  <c r="P188" i="21"/>
  <c r="BI187" i="21"/>
  <c r="BH187" i="21"/>
  <c r="BG187" i="21"/>
  <c r="BF187" i="21"/>
  <c r="T187" i="21"/>
  <c r="R187" i="21"/>
  <c r="P187" i="21"/>
  <c r="BI186" i="21"/>
  <c r="BH186" i="21"/>
  <c r="BG186" i="21"/>
  <c r="BF186" i="21"/>
  <c r="T186" i="21"/>
  <c r="R186" i="21"/>
  <c r="P186" i="21"/>
  <c r="BI185" i="21"/>
  <c r="BH185" i="21"/>
  <c r="BG185" i="21"/>
  <c r="BF185" i="21"/>
  <c r="T185" i="21"/>
  <c r="R185" i="21"/>
  <c r="P185" i="21"/>
  <c r="BI184" i="21"/>
  <c r="BH184" i="21"/>
  <c r="BG184" i="21"/>
  <c r="BF184" i="21"/>
  <c r="T184" i="21"/>
  <c r="R184" i="21"/>
  <c r="P184" i="21"/>
  <c r="BI183" i="21"/>
  <c r="BH183" i="21"/>
  <c r="BG183" i="21"/>
  <c r="BF183" i="21"/>
  <c r="T183" i="21"/>
  <c r="R183" i="21"/>
  <c r="P183" i="21"/>
  <c r="BI182" i="21"/>
  <c r="BH182" i="21"/>
  <c r="BG182" i="21"/>
  <c r="BF182" i="21"/>
  <c r="T182" i="21"/>
  <c r="R182" i="21"/>
  <c r="P182" i="21"/>
  <c r="BI181" i="21"/>
  <c r="BH181" i="21"/>
  <c r="BG181" i="21"/>
  <c r="BF181" i="21"/>
  <c r="T181" i="21"/>
  <c r="R181" i="21"/>
  <c r="P181" i="21"/>
  <c r="BI180" i="21"/>
  <c r="BH180" i="21"/>
  <c r="BG180" i="21"/>
  <c r="BF180" i="21"/>
  <c r="T180" i="21"/>
  <c r="R180" i="21"/>
  <c r="P180" i="21"/>
  <c r="BI179" i="21"/>
  <c r="BH179" i="21"/>
  <c r="BG179" i="21"/>
  <c r="BF179" i="21"/>
  <c r="T179" i="21"/>
  <c r="R179" i="21"/>
  <c r="P179" i="21"/>
  <c r="BI178" i="21"/>
  <c r="BH178" i="21"/>
  <c r="BG178" i="21"/>
  <c r="BF178" i="21"/>
  <c r="T178" i="21"/>
  <c r="R178" i="21"/>
  <c r="P178" i="21"/>
  <c r="BI177" i="21"/>
  <c r="BH177" i="21"/>
  <c r="BG177" i="21"/>
  <c r="BF177" i="21"/>
  <c r="T177" i="21"/>
  <c r="R177" i="21"/>
  <c r="P177" i="21"/>
  <c r="BI176" i="21"/>
  <c r="BH176" i="21"/>
  <c r="BG176" i="21"/>
  <c r="BF176" i="21"/>
  <c r="T176" i="21"/>
  <c r="R176" i="21"/>
  <c r="P176" i="21"/>
  <c r="BI175" i="21"/>
  <c r="BH175" i="21"/>
  <c r="BG175" i="21"/>
  <c r="BF175" i="21"/>
  <c r="T175" i="21"/>
  <c r="R175" i="21"/>
  <c r="P175" i="21"/>
  <c r="BI174" i="21"/>
  <c r="BH174" i="21"/>
  <c r="BG174" i="21"/>
  <c r="BF174" i="21"/>
  <c r="T174" i="21"/>
  <c r="R174" i="21"/>
  <c r="P174" i="21"/>
  <c r="BI173" i="21"/>
  <c r="BH173" i="21"/>
  <c r="BG173" i="21"/>
  <c r="BF173" i="21"/>
  <c r="T173" i="21"/>
  <c r="R173" i="21"/>
  <c r="P173" i="21"/>
  <c r="BI172" i="21"/>
  <c r="BH172" i="21"/>
  <c r="BG172" i="21"/>
  <c r="BF172" i="21"/>
  <c r="T172" i="21"/>
  <c r="R172" i="21"/>
  <c r="P172" i="21"/>
  <c r="BI171" i="21"/>
  <c r="BH171" i="21"/>
  <c r="BG171" i="21"/>
  <c r="BF171" i="21"/>
  <c r="T171" i="21"/>
  <c r="R171" i="21"/>
  <c r="P171" i="21"/>
  <c r="BI170" i="21"/>
  <c r="BH170" i="21"/>
  <c r="BG170" i="21"/>
  <c r="BF170" i="21"/>
  <c r="T170" i="21"/>
  <c r="R170" i="21"/>
  <c r="P170" i="21"/>
  <c r="BI169" i="21"/>
  <c r="BH169" i="21"/>
  <c r="BG169" i="21"/>
  <c r="BF169" i="21"/>
  <c r="T169" i="21"/>
  <c r="R169" i="21"/>
  <c r="P169" i="21"/>
  <c r="BI168" i="21"/>
  <c r="BH168" i="21"/>
  <c r="BG168" i="21"/>
  <c r="BF168" i="21"/>
  <c r="T168" i="21"/>
  <c r="R168" i="21"/>
  <c r="P168" i="21"/>
  <c r="BI167" i="21"/>
  <c r="BH167" i="21"/>
  <c r="BG167" i="21"/>
  <c r="BF167" i="21"/>
  <c r="T167" i="21"/>
  <c r="R167" i="21"/>
  <c r="P167" i="21"/>
  <c r="BI166" i="21"/>
  <c r="BH166" i="21"/>
  <c r="BG166" i="21"/>
  <c r="BF166" i="21"/>
  <c r="T166" i="21"/>
  <c r="R166" i="21"/>
  <c r="P166" i="21"/>
  <c r="BI165" i="21"/>
  <c r="BH165" i="21"/>
  <c r="BG165" i="21"/>
  <c r="BF165" i="21"/>
  <c r="T165" i="21"/>
  <c r="R165" i="21"/>
  <c r="P165" i="21"/>
  <c r="BI164" i="21"/>
  <c r="BH164" i="21"/>
  <c r="BG164" i="21"/>
  <c r="BF164" i="21"/>
  <c r="T164" i="21"/>
  <c r="R164" i="21"/>
  <c r="P164" i="21"/>
  <c r="BI163" i="21"/>
  <c r="BH163" i="21"/>
  <c r="BG163" i="21"/>
  <c r="BF163" i="21"/>
  <c r="T163" i="21"/>
  <c r="R163" i="21"/>
  <c r="P163" i="21"/>
  <c r="BI162" i="21"/>
  <c r="BH162" i="21"/>
  <c r="BG162" i="21"/>
  <c r="BF162" i="21"/>
  <c r="T162" i="21"/>
  <c r="R162" i="21"/>
  <c r="P162" i="21"/>
  <c r="BI161" i="21"/>
  <c r="BH161" i="21"/>
  <c r="BG161" i="21"/>
  <c r="BF161" i="21"/>
  <c r="T161" i="21"/>
  <c r="R161" i="21"/>
  <c r="P161" i="21"/>
  <c r="BI160" i="21"/>
  <c r="BH160" i="21"/>
  <c r="BG160" i="21"/>
  <c r="BF160" i="21"/>
  <c r="T160" i="21"/>
  <c r="R160" i="21"/>
  <c r="P160" i="21"/>
  <c r="BI159" i="21"/>
  <c r="BH159" i="21"/>
  <c r="BG159" i="21"/>
  <c r="BF159" i="21"/>
  <c r="T159" i="21"/>
  <c r="R159" i="21"/>
  <c r="P159" i="21"/>
  <c r="BI157" i="21"/>
  <c r="BH157" i="21"/>
  <c r="BG157" i="21"/>
  <c r="BF157" i="21"/>
  <c r="T157" i="21"/>
  <c r="R157" i="21"/>
  <c r="P157" i="21"/>
  <c r="BI156" i="21"/>
  <c r="BH156" i="21"/>
  <c r="BG156" i="21"/>
  <c r="BF156" i="21"/>
  <c r="T156" i="21"/>
  <c r="R156" i="21"/>
  <c r="P156" i="21"/>
  <c r="BI155" i="21"/>
  <c r="BH155" i="21"/>
  <c r="BG155" i="21"/>
  <c r="BF155" i="21"/>
  <c r="T155" i="21"/>
  <c r="R155" i="21"/>
  <c r="P155" i="21"/>
  <c r="BI154" i="21"/>
  <c r="BH154" i="21"/>
  <c r="BG154" i="21"/>
  <c r="BF154" i="21"/>
  <c r="T154" i="21"/>
  <c r="R154" i="21"/>
  <c r="P154" i="21"/>
  <c r="BI153" i="21"/>
  <c r="BH153" i="21"/>
  <c r="BG153" i="21"/>
  <c r="BF153" i="21"/>
  <c r="T153" i="21"/>
  <c r="R153" i="21"/>
  <c r="P153" i="21"/>
  <c r="BI152" i="21"/>
  <c r="BH152" i="21"/>
  <c r="BG152" i="21"/>
  <c r="BF152" i="21"/>
  <c r="T152" i="21"/>
  <c r="R152" i="21"/>
  <c r="P152" i="21"/>
  <c r="BI151" i="21"/>
  <c r="BH151" i="21"/>
  <c r="BG151" i="21"/>
  <c r="BF151" i="21"/>
  <c r="T151" i="21"/>
  <c r="R151" i="21"/>
  <c r="P151" i="21"/>
  <c r="BI149" i="21"/>
  <c r="BH149" i="21"/>
  <c r="BG149" i="21"/>
  <c r="BF149" i="21"/>
  <c r="T149" i="21"/>
  <c r="R149" i="21"/>
  <c r="P149" i="21"/>
  <c r="BI148" i="21"/>
  <c r="BH148" i="21"/>
  <c r="BG148" i="21"/>
  <c r="BF148" i="21"/>
  <c r="T148" i="21"/>
  <c r="R148" i="21"/>
  <c r="P148" i="21"/>
  <c r="BI147" i="21"/>
  <c r="BH147" i="21"/>
  <c r="BG147" i="21"/>
  <c r="BF147" i="21"/>
  <c r="T147" i="21"/>
  <c r="R147" i="21"/>
  <c r="P147" i="21"/>
  <c r="BI146" i="21"/>
  <c r="BH146" i="21"/>
  <c r="BG146" i="21"/>
  <c r="BF146" i="21"/>
  <c r="T146" i="21"/>
  <c r="R146" i="21"/>
  <c r="P146" i="21"/>
  <c r="BI145" i="21"/>
  <c r="BH145" i="21"/>
  <c r="BG145" i="21"/>
  <c r="BF145" i="21"/>
  <c r="T145" i="21"/>
  <c r="R145" i="21"/>
  <c r="P145" i="21"/>
  <c r="BI144" i="21"/>
  <c r="BH144" i="21"/>
  <c r="BG144" i="21"/>
  <c r="BF144" i="21"/>
  <c r="T144" i="21"/>
  <c r="R144" i="21"/>
  <c r="P144" i="21"/>
  <c r="BI143" i="21"/>
  <c r="BH143" i="21"/>
  <c r="BG143" i="21"/>
  <c r="BF143" i="21"/>
  <c r="T143" i="21"/>
  <c r="R143" i="21"/>
  <c r="P143" i="21"/>
  <c r="BI142" i="21"/>
  <c r="BH142" i="21"/>
  <c r="BG142" i="21"/>
  <c r="BF142" i="21"/>
  <c r="T142" i="21"/>
  <c r="R142" i="21"/>
  <c r="P142" i="21"/>
  <c r="BI141" i="21"/>
  <c r="BH141" i="21"/>
  <c r="BG141" i="21"/>
  <c r="BF141" i="21"/>
  <c r="T141" i="21"/>
  <c r="R141" i="21"/>
  <c r="P141" i="21"/>
  <c r="BI139" i="21"/>
  <c r="BH139" i="21"/>
  <c r="BG139" i="21"/>
  <c r="BF139" i="21"/>
  <c r="T139" i="21"/>
  <c r="R139" i="21"/>
  <c r="P139" i="21"/>
  <c r="BI138" i="21"/>
  <c r="BH138" i="21"/>
  <c r="BG138" i="21"/>
  <c r="BF138" i="21"/>
  <c r="T138" i="21"/>
  <c r="R138" i="21"/>
  <c r="P138" i="21"/>
  <c r="BI137" i="21"/>
  <c r="BH137" i="21"/>
  <c r="BG137" i="21"/>
  <c r="BF137" i="21"/>
  <c r="T137" i="21"/>
  <c r="R137" i="21"/>
  <c r="P137" i="2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1" i="21"/>
  <c r="BH131" i="21"/>
  <c r="BG131" i="21"/>
  <c r="BF131" i="21"/>
  <c r="T131" i="21"/>
  <c r="R131" i="21"/>
  <c r="P131" i="2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BI126" i="21"/>
  <c r="BH126" i="21"/>
  <c r="BG126" i="21"/>
  <c r="BF126" i="21"/>
  <c r="T126" i="21"/>
  <c r="R126" i="21"/>
  <c r="P126" i="21"/>
  <c r="BI125" i="21"/>
  <c r="BH125" i="21"/>
  <c r="BG125" i="21"/>
  <c r="BF125" i="21"/>
  <c r="T125" i="21"/>
  <c r="R125" i="21"/>
  <c r="P125" i="21"/>
  <c r="BI124" i="21"/>
  <c r="BH124" i="21"/>
  <c r="BG124" i="21"/>
  <c r="BF124" i="21"/>
  <c r="T124" i="21"/>
  <c r="R124" i="21"/>
  <c r="P124" i="21"/>
  <c r="BI123" i="21"/>
  <c r="BH123" i="21"/>
  <c r="BG123" i="21"/>
  <c r="BF123" i="21"/>
  <c r="T123" i="21"/>
  <c r="R123" i="21"/>
  <c r="P123" i="21"/>
  <c r="BI122" i="21"/>
  <c r="BH122" i="21"/>
  <c r="BG122" i="21"/>
  <c r="BF122" i="21"/>
  <c r="T122" i="21"/>
  <c r="R122" i="21"/>
  <c r="P122" i="21"/>
  <c r="BI121" i="21"/>
  <c r="BH121" i="21"/>
  <c r="BG121" i="21"/>
  <c r="BF121" i="21"/>
  <c r="T121" i="21"/>
  <c r="R121" i="21"/>
  <c r="P121" i="21"/>
  <c r="BI120" i="21"/>
  <c r="BH120" i="21"/>
  <c r="BG120" i="21"/>
  <c r="BF120" i="21"/>
  <c r="T120" i="21"/>
  <c r="R120" i="21"/>
  <c r="P120" i="21"/>
  <c r="BI119" i="21"/>
  <c r="BH119" i="21"/>
  <c r="BG119" i="21"/>
  <c r="BF119" i="21"/>
  <c r="T119" i="21"/>
  <c r="R119" i="21"/>
  <c r="P119" i="21"/>
  <c r="BI118" i="21"/>
  <c r="BH118" i="21"/>
  <c r="BG118" i="21"/>
  <c r="BF118" i="21"/>
  <c r="T118" i="21"/>
  <c r="R118" i="21"/>
  <c r="P118" i="21"/>
  <c r="BI117" i="21"/>
  <c r="BH117" i="21"/>
  <c r="BG117" i="21"/>
  <c r="BF117" i="21"/>
  <c r="T117" i="21"/>
  <c r="R117" i="21"/>
  <c r="P117" i="21"/>
  <c r="BI116" i="21"/>
  <c r="BH116" i="21"/>
  <c r="BG116" i="21"/>
  <c r="BF116" i="21"/>
  <c r="T116" i="21"/>
  <c r="R116" i="21"/>
  <c r="P116" i="21"/>
  <c r="BI115" i="21"/>
  <c r="BH115" i="21"/>
  <c r="BG115" i="21"/>
  <c r="BF115" i="21"/>
  <c r="T115" i="21"/>
  <c r="R115" i="21"/>
  <c r="P115" i="21"/>
  <c r="BI114" i="21"/>
  <c r="BH114" i="21"/>
  <c r="BG114" i="21"/>
  <c r="BF114" i="21"/>
  <c r="T114" i="21"/>
  <c r="R114" i="21"/>
  <c r="P114" i="21"/>
  <c r="BI112" i="21"/>
  <c r="BH112" i="21"/>
  <c r="BG112" i="21"/>
  <c r="BF112" i="21"/>
  <c r="T112" i="21"/>
  <c r="R112" i="21"/>
  <c r="P112" i="21"/>
  <c r="BI111" i="21"/>
  <c r="BH111" i="21"/>
  <c r="BG111" i="21"/>
  <c r="BF111" i="21"/>
  <c r="T111" i="21"/>
  <c r="R111" i="21"/>
  <c r="P111" i="21"/>
  <c r="BI110" i="21"/>
  <c r="BH110" i="21"/>
  <c r="BG110" i="21"/>
  <c r="BF110" i="21"/>
  <c r="T110" i="21"/>
  <c r="R110" i="21"/>
  <c r="P110" i="21"/>
  <c r="BI109" i="21"/>
  <c r="BH109" i="21"/>
  <c r="BG109" i="21"/>
  <c r="BF109" i="21"/>
  <c r="T109" i="21"/>
  <c r="R109" i="21"/>
  <c r="P109" i="21"/>
  <c r="BI108" i="21"/>
  <c r="BH108" i="21"/>
  <c r="BG108" i="21"/>
  <c r="BF108" i="21"/>
  <c r="T108" i="21"/>
  <c r="R108" i="21"/>
  <c r="P108" i="21"/>
  <c r="BI107" i="21"/>
  <c r="BH107" i="21"/>
  <c r="BG107" i="21"/>
  <c r="BF107" i="21"/>
  <c r="T107" i="21"/>
  <c r="R107" i="21"/>
  <c r="P107" i="21"/>
  <c r="BI106" i="21"/>
  <c r="BH106" i="21"/>
  <c r="BG106" i="21"/>
  <c r="BF106" i="21"/>
  <c r="T106" i="21"/>
  <c r="R106" i="21"/>
  <c r="P106" i="21"/>
  <c r="BI105" i="21"/>
  <c r="BH105" i="21"/>
  <c r="BG105" i="21"/>
  <c r="BF105" i="21"/>
  <c r="T105" i="21"/>
  <c r="R105" i="21"/>
  <c r="P105" i="21"/>
  <c r="BI104" i="21"/>
  <c r="BH104" i="21"/>
  <c r="BG104" i="21"/>
  <c r="BF104" i="21"/>
  <c r="T104" i="21"/>
  <c r="R104" i="21"/>
  <c r="P104" i="21"/>
  <c r="BI103" i="21"/>
  <c r="BH103" i="21"/>
  <c r="BG103" i="21"/>
  <c r="BF103" i="21"/>
  <c r="T103" i="21"/>
  <c r="R103" i="21"/>
  <c r="P103" i="21"/>
  <c r="BI102" i="21"/>
  <c r="BH102" i="21"/>
  <c r="BG102" i="21"/>
  <c r="BF102" i="21"/>
  <c r="T102" i="21"/>
  <c r="R102" i="21"/>
  <c r="P102" i="21"/>
  <c r="BI101" i="21"/>
  <c r="BH101" i="21"/>
  <c r="BG101" i="21"/>
  <c r="BF101" i="21"/>
  <c r="T101" i="21"/>
  <c r="R101" i="21"/>
  <c r="P101" i="21"/>
  <c r="BI100" i="21"/>
  <c r="BH100" i="21"/>
  <c r="BG100" i="21"/>
  <c r="BF100" i="21"/>
  <c r="T100" i="21"/>
  <c r="R100" i="21"/>
  <c r="P100" i="21"/>
  <c r="BI98" i="21"/>
  <c r="BH98" i="21"/>
  <c r="BG98" i="21"/>
  <c r="BF98" i="21"/>
  <c r="T98" i="21"/>
  <c r="R98" i="21"/>
  <c r="P98" i="21"/>
  <c r="BI97" i="21"/>
  <c r="BH97" i="21"/>
  <c r="BG97" i="21"/>
  <c r="BF97" i="21"/>
  <c r="T97" i="21"/>
  <c r="R97" i="21"/>
  <c r="P97" i="21"/>
  <c r="BI96" i="21"/>
  <c r="BH96" i="21"/>
  <c r="BG96" i="21"/>
  <c r="BF96" i="21"/>
  <c r="T96" i="21"/>
  <c r="R96" i="21"/>
  <c r="P96" i="21"/>
  <c r="BI95" i="21"/>
  <c r="BH95" i="21"/>
  <c r="BG95" i="21"/>
  <c r="BF95" i="21"/>
  <c r="T95" i="21"/>
  <c r="R95" i="21"/>
  <c r="P95" i="21"/>
  <c r="BI94" i="21"/>
  <c r="BH94" i="21"/>
  <c r="BG94" i="21"/>
  <c r="BF94" i="21"/>
  <c r="T94" i="21"/>
  <c r="R94" i="21"/>
  <c r="P94" i="21"/>
  <c r="BI93" i="21"/>
  <c r="BH93" i="21"/>
  <c r="BG93" i="21"/>
  <c r="BF93" i="21"/>
  <c r="T93" i="21"/>
  <c r="R93" i="21"/>
  <c r="P93" i="21"/>
  <c r="BI92" i="21"/>
  <c r="BH92" i="21"/>
  <c r="BG92" i="21"/>
  <c r="BF92" i="21"/>
  <c r="T92" i="21"/>
  <c r="R92" i="21"/>
  <c r="P92" i="21"/>
  <c r="BI91" i="21"/>
  <c r="BH91" i="21"/>
  <c r="BG91" i="21"/>
  <c r="BF91" i="21"/>
  <c r="T91" i="21"/>
  <c r="R91" i="21"/>
  <c r="P91" i="21"/>
  <c r="BI90" i="21"/>
  <c r="BH90" i="21"/>
  <c r="BG90" i="21"/>
  <c r="BF90" i="21"/>
  <c r="T90" i="21"/>
  <c r="R90" i="21"/>
  <c r="P90" i="21"/>
  <c r="BI89" i="21"/>
  <c r="BH89" i="21"/>
  <c r="BG89" i="21"/>
  <c r="BF89" i="21"/>
  <c r="T89" i="21"/>
  <c r="R89" i="21"/>
  <c r="P89" i="21"/>
  <c r="F82" i="21"/>
  <c r="J81" i="21"/>
  <c r="F81" i="21"/>
  <c r="F79" i="21"/>
  <c r="E77" i="21"/>
  <c r="F55" i="21"/>
  <c r="J54" i="21"/>
  <c r="F54" i="21"/>
  <c r="F52" i="21"/>
  <c r="E50" i="21"/>
  <c r="J24" i="21"/>
  <c r="E24" i="21"/>
  <c r="J55" i="21" s="1"/>
  <c r="J23" i="21"/>
  <c r="J12" i="21"/>
  <c r="J79" i="21" s="1"/>
  <c r="E7" i="21"/>
  <c r="E48" i="21" s="1"/>
  <c r="J37" i="20"/>
  <c r="J36" i="20"/>
  <c r="AY75" i="1" s="1"/>
  <c r="J35" i="20"/>
  <c r="AX75" i="1" s="1"/>
  <c r="BI196" i="20"/>
  <c r="BH196" i="20"/>
  <c r="BG196" i="20"/>
  <c r="BF196" i="20"/>
  <c r="T196" i="20"/>
  <c r="R196" i="20"/>
  <c r="P196" i="20"/>
  <c r="BI195" i="20"/>
  <c r="BH195" i="20"/>
  <c r="BG195" i="20"/>
  <c r="BF195" i="20"/>
  <c r="T195" i="20"/>
  <c r="R195" i="20"/>
  <c r="P195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90" i="20"/>
  <c r="BH190" i="20"/>
  <c r="BG190" i="20"/>
  <c r="BF190" i="20"/>
  <c r="T190" i="20"/>
  <c r="R190" i="20"/>
  <c r="P190" i="20"/>
  <c r="BI189" i="20"/>
  <c r="BH189" i="20"/>
  <c r="BG189" i="20"/>
  <c r="BF189" i="20"/>
  <c r="T189" i="20"/>
  <c r="R189" i="20"/>
  <c r="P189" i="20"/>
  <c r="BI188" i="20"/>
  <c r="BH188" i="20"/>
  <c r="BG188" i="20"/>
  <c r="BF188" i="20"/>
  <c r="T188" i="20"/>
  <c r="R188" i="20"/>
  <c r="P188" i="20"/>
  <c r="BI187" i="20"/>
  <c r="BH187" i="20"/>
  <c r="BG187" i="20"/>
  <c r="BF187" i="20"/>
  <c r="T187" i="20"/>
  <c r="R187" i="20"/>
  <c r="P187" i="20"/>
  <c r="BI185" i="20"/>
  <c r="BH185" i="20"/>
  <c r="BG185" i="20"/>
  <c r="BF185" i="20"/>
  <c r="T185" i="20"/>
  <c r="R185" i="20"/>
  <c r="P185" i="20"/>
  <c r="BI184" i="20"/>
  <c r="BH184" i="20"/>
  <c r="BG184" i="20"/>
  <c r="BF184" i="20"/>
  <c r="T184" i="20"/>
  <c r="R184" i="20"/>
  <c r="P184" i="20"/>
  <c r="BI183" i="20"/>
  <c r="BH183" i="20"/>
  <c r="BG183" i="20"/>
  <c r="BF183" i="20"/>
  <c r="T183" i="20"/>
  <c r="R183" i="20"/>
  <c r="P183" i="20"/>
  <c r="BI182" i="20"/>
  <c r="BH182" i="20"/>
  <c r="BG182" i="20"/>
  <c r="BF182" i="20"/>
  <c r="T182" i="20"/>
  <c r="R182" i="20"/>
  <c r="P182" i="20"/>
  <c r="BI181" i="20"/>
  <c r="BH181" i="20"/>
  <c r="BG181" i="20"/>
  <c r="BF181" i="20"/>
  <c r="T181" i="20"/>
  <c r="R181" i="20"/>
  <c r="P181" i="20"/>
  <c r="BI180" i="20"/>
  <c r="BH180" i="20"/>
  <c r="BG180" i="20"/>
  <c r="BF180" i="20"/>
  <c r="T180" i="20"/>
  <c r="R180" i="20"/>
  <c r="P180" i="20"/>
  <c r="BI179" i="20"/>
  <c r="BH179" i="20"/>
  <c r="BG179" i="20"/>
  <c r="BF179" i="20"/>
  <c r="T179" i="20"/>
  <c r="R179" i="20"/>
  <c r="P179" i="20"/>
  <c r="BI178" i="20"/>
  <c r="BH178" i="20"/>
  <c r="BG178" i="20"/>
  <c r="BF178" i="20"/>
  <c r="T178" i="20"/>
  <c r="R178" i="20"/>
  <c r="P178" i="20"/>
  <c r="BI177" i="20"/>
  <c r="BH177" i="20"/>
  <c r="BG177" i="20"/>
  <c r="BF177" i="20"/>
  <c r="T177" i="20"/>
  <c r="R177" i="20"/>
  <c r="P177" i="20"/>
  <c r="BI176" i="20"/>
  <c r="BH176" i="20"/>
  <c r="BG176" i="20"/>
  <c r="BF176" i="20"/>
  <c r="T176" i="20"/>
  <c r="R176" i="20"/>
  <c r="P176" i="20"/>
  <c r="BI175" i="20"/>
  <c r="BH175" i="20"/>
  <c r="BG175" i="20"/>
  <c r="BF175" i="20"/>
  <c r="T175" i="20"/>
  <c r="R175" i="20"/>
  <c r="P175" i="20"/>
  <c r="BI174" i="20"/>
  <c r="BH174" i="20"/>
  <c r="BG174" i="20"/>
  <c r="BF174" i="20"/>
  <c r="T174" i="20"/>
  <c r="R174" i="20"/>
  <c r="P174" i="20"/>
  <c r="BI173" i="20"/>
  <c r="BH173" i="20"/>
  <c r="BG173" i="20"/>
  <c r="BF173" i="20"/>
  <c r="T173" i="20"/>
  <c r="R173" i="20"/>
  <c r="P173" i="20"/>
  <c r="BI172" i="20"/>
  <c r="BH172" i="20"/>
  <c r="BG172" i="20"/>
  <c r="BF172" i="20"/>
  <c r="T172" i="20"/>
  <c r="R172" i="20"/>
  <c r="P172" i="20"/>
  <c r="BI171" i="20"/>
  <c r="BH171" i="20"/>
  <c r="BG171" i="20"/>
  <c r="BF171" i="20"/>
  <c r="T171" i="20"/>
  <c r="R171" i="20"/>
  <c r="P171" i="20"/>
  <c r="BI170" i="20"/>
  <c r="BH170" i="20"/>
  <c r="BG170" i="20"/>
  <c r="BF170" i="20"/>
  <c r="T170" i="20"/>
  <c r="R170" i="20"/>
  <c r="P170" i="20"/>
  <c r="BI169" i="20"/>
  <c r="BH169" i="20"/>
  <c r="BG169" i="20"/>
  <c r="BF169" i="20"/>
  <c r="T169" i="20"/>
  <c r="R169" i="20"/>
  <c r="P169" i="20"/>
  <c r="BI168" i="20"/>
  <c r="BH168" i="20"/>
  <c r="BG168" i="20"/>
  <c r="BF168" i="20"/>
  <c r="T168" i="20"/>
  <c r="R168" i="20"/>
  <c r="P168" i="20"/>
  <c r="BI167" i="20"/>
  <c r="BH167" i="20"/>
  <c r="BG167" i="20"/>
  <c r="BF167" i="20"/>
  <c r="T167" i="20"/>
  <c r="R167" i="20"/>
  <c r="P167" i="20"/>
  <c r="BI166" i="20"/>
  <c r="BH166" i="20"/>
  <c r="BG166" i="20"/>
  <c r="BF166" i="20"/>
  <c r="T166" i="20"/>
  <c r="R166" i="20"/>
  <c r="P166" i="20"/>
  <c r="BI165" i="20"/>
  <c r="BH165" i="20"/>
  <c r="BG165" i="20"/>
  <c r="BF165" i="20"/>
  <c r="T165" i="20"/>
  <c r="R165" i="20"/>
  <c r="P165" i="20"/>
  <c r="BI164" i="20"/>
  <c r="BH164" i="20"/>
  <c r="BG164" i="20"/>
  <c r="BF164" i="20"/>
  <c r="T164" i="20"/>
  <c r="R164" i="20"/>
  <c r="P164" i="20"/>
  <c r="BI163" i="20"/>
  <c r="BH163" i="20"/>
  <c r="BG163" i="20"/>
  <c r="BF163" i="20"/>
  <c r="T163" i="20"/>
  <c r="R163" i="20"/>
  <c r="P163" i="20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60" i="20"/>
  <c r="BH160" i="20"/>
  <c r="BG160" i="20"/>
  <c r="BF160" i="20"/>
  <c r="T160" i="20"/>
  <c r="R160" i="20"/>
  <c r="P160" i="20"/>
  <c r="BI159" i="20"/>
  <c r="BH159" i="20"/>
  <c r="BG159" i="20"/>
  <c r="BF159" i="20"/>
  <c r="T159" i="20"/>
  <c r="R159" i="20"/>
  <c r="P159" i="20"/>
  <c r="BI158" i="20"/>
  <c r="BH158" i="20"/>
  <c r="BG158" i="20"/>
  <c r="BF158" i="20"/>
  <c r="T158" i="20"/>
  <c r="R158" i="20"/>
  <c r="P158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52" i="20"/>
  <c r="BH152" i="20"/>
  <c r="BG152" i="20"/>
  <c r="BF152" i="20"/>
  <c r="T152" i="20"/>
  <c r="R152" i="20"/>
  <c r="P152" i="20"/>
  <c r="BI151" i="20"/>
  <c r="BH151" i="20"/>
  <c r="BG151" i="20"/>
  <c r="BF151" i="20"/>
  <c r="T151" i="20"/>
  <c r="R151" i="20"/>
  <c r="P151" i="20"/>
  <c r="BI150" i="20"/>
  <c r="BH150" i="20"/>
  <c r="BG150" i="20"/>
  <c r="BF150" i="20"/>
  <c r="T150" i="20"/>
  <c r="R150" i="20"/>
  <c r="P150" i="20"/>
  <c r="BI149" i="20"/>
  <c r="BH149" i="20"/>
  <c r="BG149" i="20"/>
  <c r="BF149" i="20"/>
  <c r="T149" i="20"/>
  <c r="R149" i="20"/>
  <c r="P149" i="20"/>
  <c r="BI148" i="20"/>
  <c r="BH148" i="20"/>
  <c r="BG148" i="20"/>
  <c r="BF148" i="20"/>
  <c r="T148" i="20"/>
  <c r="R148" i="20"/>
  <c r="P148" i="20"/>
  <c r="BI147" i="20"/>
  <c r="BH147" i="20"/>
  <c r="BG147" i="20"/>
  <c r="BF147" i="20"/>
  <c r="T147" i="20"/>
  <c r="R147" i="20"/>
  <c r="P147" i="20"/>
  <c r="BI146" i="20"/>
  <c r="BH146" i="20"/>
  <c r="BG146" i="20"/>
  <c r="BF146" i="20"/>
  <c r="T146" i="20"/>
  <c r="R146" i="20"/>
  <c r="P146" i="20"/>
  <c r="BI145" i="20"/>
  <c r="BH145" i="20"/>
  <c r="BG145" i="20"/>
  <c r="BF145" i="20"/>
  <c r="T145" i="20"/>
  <c r="R145" i="20"/>
  <c r="P145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42" i="20"/>
  <c r="BH142" i="20"/>
  <c r="BG142" i="20"/>
  <c r="BF142" i="20"/>
  <c r="T142" i="20"/>
  <c r="R142" i="20"/>
  <c r="P142" i="20"/>
  <c r="BI141" i="20"/>
  <c r="BH141" i="20"/>
  <c r="BG141" i="20"/>
  <c r="BF141" i="20"/>
  <c r="T141" i="20"/>
  <c r="R141" i="20"/>
  <c r="P141" i="20"/>
  <c r="BI140" i="20"/>
  <c r="BH140" i="20"/>
  <c r="BG140" i="20"/>
  <c r="BF140" i="20"/>
  <c r="T140" i="20"/>
  <c r="R140" i="20"/>
  <c r="P140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7" i="20"/>
  <c r="BH137" i="20"/>
  <c r="BG137" i="20"/>
  <c r="BF137" i="20"/>
  <c r="T137" i="20"/>
  <c r="R137" i="20"/>
  <c r="P137" i="20"/>
  <c r="BI136" i="20"/>
  <c r="BH136" i="20"/>
  <c r="BG136" i="20"/>
  <c r="BF136" i="20"/>
  <c r="T136" i="20"/>
  <c r="R136" i="20"/>
  <c r="P136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32" i="20"/>
  <c r="BH132" i="20"/>
  <c r="BG132" i="20"/>
  <c r="BF132" i="20"/>
  <c r="T132" i="20"/>
  <c r="R132" i="20"/>
  <c r="P132" i="20"/>
  <c r="BI131" i="20"/>
  <c r="BH131" i="20"/>
  <c r="BG131" i="20"/>
  <c r="BF131" i="20"/>
  <c r="T131" i="20"/>
  <c r="R131" i="20"/>
  <c r="P131" i="20"/>
  <c r="BI130" i="20"/>
  <c r="BH130" i="20"/>
  <c r="BG130" i="20"/>
  <c r="BF130" i="20"/>
  <c r="T130" i="20"/>
  <c r="R130" i="20"/>
  <c r="P130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7" i="20"/>
  <c r="BH127" i="20"/>
  <c r="BG127" i="20"/>
  <c r="BF127" i="20"/>
  <c r="T127" i="20"/>
  <c r="R127" i="20"/>
  <c r="P127" i="20"/>
  <c r="BI126" i="20"/>
  <c r="BH126" i="20"/>
  <c r="BG126" i="20"/>
  <c r="BF126" i="20"/>
  <c r="T126" i="20"/>
  <c r="R126" i="20"/>
  <c r="P126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BI122" i="20"/>
  <c r="BH122" i="20"/>
  <c r="BG122" i="20"/>
  <c r="BF122" i="20"/>
  <c r="T122" i="20"/>
  <c r="R122" i="20"/>
  <c r="P122" i="20"/>
  <c r="BI121" i="20"/>
  <c r="BH121" i="20"/>
  <c r="BG121" i="20"/>
  <c r="BF121" i="20"/>
  <c r="T121" i="20"/>
  <c r="R121" i="20"/>
  <c r="P121" i="20"/>
  <c r="BI120" i="20"/>
  <c r="BH120" i="20"/>
  <c r="BG120" i="20"/>
  <c r="BF120" i="20"/>
  <c r="T120" i="20"/>
  <c r="R120" i="20"/>
  <c r="P120" i="20"/>
  <c r="BI119" i="20"/>
  <c r="BH119" i="20"/>
  <c r="BG119" i="20"/>
  <c r="BF119" i="20"/>
  <c r="T119" i="20"/>
  <c r="R119" i="20"/>
  <c r="P119" i="20"/>
  <c r="BI118" i="20"/>
  <c r="BH118" i="20"/>
  <c r="BG118" i="20"/>
  <c r="BF118" i="20"/>
  <c r="T118" i="20"/>
  <c r="R118" i="20"/>
  <c r="P118" i="20"/>
  <c r="BI117" i="20"/>
  <c r="BH117" i="20"/>
  <c r="BG117" i="20"/>
  <c r="BF117" i="20"/>
  <c r="T117" i="20"/>
  <c r="R117" i="20"/>
  <c r="P117" i="20"/>
  <c r="BI116" i="20"/>
  <c r="BH116" i="20"/>
  <c r="BG116" i="20"/>
  <c r="BF116" i="20"/>
  <c r="T116" i="20"/>
  <c r="R116" i="20"/>
  <c r="P116" i="20"/>
  <c r="BI115" i="20"/>
  <c r="BH115" i="20"/>
  <c r="BG115" i="20"/>
  <c r="BF115" i="20"/>
  <c r="T115" i="20"/>
  <c r="R115" i="20"/>
  <c r="P115" i="20"/>
  <c r="BI114" i="20"/>
  <c r="BH114" i="20"/>
  <c r="BG114" i="20"/>
  <c r="BF114" i="20"/>
  <c r="T114" i="20"/>
  <c r="R114" i="20"/>
  <c r="P114" i="20"/>
  <c r="BI113" i="20"/>
  <c r="BH113" i="20"/>
  <c r="BG113" i="20"/>
  <c r="BF113" i="20"/>
  <c r="T113" i="20"/>
  <c r="R113" i="20"/>
  <c r="P113" i="20"/>
  <c r="BI112" i="20"/>
  <c r="BH112" i="20"/>
  <c r="BG112" i="20"/>
  <c r="BF112" i="20"/>
  <c r="T112" i="20"/>
  <c r="R112" i="20"/>
  <c r="P112" i="20"/>
  <c r="BI111" i="20"/>
  <c r="BH111" i="20"/>
  <c r="BG111" i="20"/>
  <c r="BF111" i="20"/>
  <c r="T111" i="20"/>
  <c r="R111" i="20"/>
  <c r="P111" i="20"/>
  <c r="BI110" i="20"/>
  <c r="BH110" i="20"/>
  <c r="BG110" i="20"/>
  <c r="BF110" i="20"/>
  <c r="T110" i="20"/>
  <c r="R110" i="20"/>
  <c r="P110" i="20"/>
  <c r="BI109" i="20"/>
  <c r="BH109" i="20"/>
  <c r="BG109" i="20"/>
  <c r="BF109" i="20"/>
  <c r="T109" i="20"/>
  <c r="R109" i="20"/>
  <c r="P109" i="20"/>
  <c r="BI108" i="20"/>
  <c r="BH108" i="20"/>
  <c r="BG108" i="20"/>
  <c r="BF108" i="20"/>
  <c r="T108" i="20"/>
  <c r="R108" i="20"/>
  <c r="P108" i="20"/>
  <c r="BI107" i="20"/>
  <c r="BH107" i="20"/>
  <c r="BG107" i="20"/>
  <c r="BF107" i="20"/>
  <c r="T107" i="20"/>
  <c r="R107" i="20"/>
  <c r="P107" i="20"/>
  <c r="BI106" i="20"/>
  <c r="BH106" i="20"/>
  <c r="BG106" i="20"/>
  <c r="BF106" i="20"/>
  <c r="T106" i="20"/>
  <c r="R106" i="20"/>
  <c r="P106" i="20"/>
  <c r="BI105" i="20"/>
  <c r="BH105" i="20"/>
  <c r="BG105" i="20"/>
  <c r="BF105" i="20"/>
  <c r="T105" i="20"/>
  <c r="R105" i="20"/>
  <c r="P105" i="20"/>
  <c r="BI104" i="20"/>
  <c r="BH104" i="20"/>
  <c r="BG104" i="20"/>
  <c r="BF104" i="20"/>
  <c r="T104" i="20"/>
  <c r="R104" i="20"/>
  <c r="P104" i="20"/>
  <c r="BI103" i="20"/>
  <c r="BH103" i="20"/>
  <c r="BG103" i="20"/>
  <c r="BF103" i="20"/>
  <c r="T103" i="20"/>
  <c r="R103" i="20"/>
  <c r="P103" i="20"/>
  <c r="BI102" i="20"/>
  <c r="BH102" i="20"/>
  <c r="BG102" i="20"/>
  <c r="BF102" i="20"/>
  <c r="T102" i="20"/>
  <c r="R102" i="20"/>
  <c r="P102" i="20"/>
  <c r="BI101" i="20"/>
  <c r="BH101" i="20"/>
  <c r="BG101" i="20"/>
  <c r="BF101" i="20"/>
  <c r="T101" i="20"/>
  <c r="R101" i="20"/>
  <c r="P101" i="20"/>
  <c r="BI100" i="20"/>
  <c r="BH100" i="20"/>
  <c r="BG100" i="20"/>
  <c r="BF100" i="20"/>
  <c r="T100" i="20"/>
  <c r="R100" i="20"/>
  <c r="P100" i="20"/>
  <c r="BI99" i="20"/>
  <c r="BH99" i="20"/>
  <c r="BG99" i="20"/>
  <c r="BF99" i="20"/>
  <c r="T99" i="20"/>
  <c r="R99" i="20"/>
  <c r="P99" i="20"/>
  <c r="BI98" i="20"/>
  <c r="BH98" i="20"/>
  <c r="BG98" i="20"/>
  <c r="BF98" i="20"/>
  <c r="T98" i="20"/>
  <c r="R98" i="20"/>
  <c r="P98" i="20"/>
  <c r="BI97" i="20"/>
  <c r="BH97" i="20"/>
  <c r="BG97" i="20"/>
  <c r="BF97" i="20"/>
  <c r="T97" i="20"/>
  <c r="R97" i="20"/>
  <c r="P97" i="20"/>
  <c r="BI96" i="20"/>
  <c r="BH96" i="20"/>
  <c r="BG96" i="20"/>
  <c r="BF96" i="20"/>
  <c r="T96" i="20"/>
  <c r="R96" i="20"/>
  <c r="P96" i="20"/>
  <c r="BI95" i="20"/>
  <c r="BH95" i="20"/>
  <c r="BG95" i="20"/>
  <c r="BF95" i="20"/>
  <c r="T95" i="20"/>
  <c r="R95" i="20"/>
  <c r="P95" i="20"/>
  <c r="BI94" i="20"/>
  <c r="BH94" i="20"/>
  <c r="BG94" i="20"/>
  <c r="BF94" i="20"/>
  <c r="T94" i="20"/>
  <c r="R94" i="20"/>
  <c r="P94" i="20"/>
  <c r="BI93" i="20"/>
  <c r="BH93" i="20"/>
  <c r="BG93" i="20"/>
  <c r="BF93" i="20"/>
  <c r="T93" i="20"/>
  <c r="R93" i="20"/>
  <c r="P93" i="20"/>
  <c r="BI92" i="20"/>
  <c r="BH92" i="20"/>
  <c r="BG92" i="20"/>
  <c r="BF92" i="20"/>
  <c r="T92" i="20"/>
  <c r="R92" i="20"/>
  <c r="P92" i="20"/>
  <c r="BI91" i="20"/>
  <c r="BH91" i="20"/>
  <c r="BG91" i="20"/>
  <c r="BF91" i="20"/>
  <c r="T91" i="20"/>
  <c r="R91" i="20"/>
  <c r="P91" i="20"/>
  <c r="BI90" i="20"/>
  <c r="BH90" i="20"/>
  <c r="BG90" i="20"/>
  <c r="BF90" i="20"/>
  <c r="T90" i="20"/>
  <c r="R90" i="20"/>
  <c r="P90" i="20"/>
  <c r="BI89" i="20"/>
  <c r="BH89" i="20"/>
  <c r="BG89" i="20"/>
  <c r="BF89" i="20"/>
  <c r="T89" i="20"/>
  <c r="R89" i="20"/>
  <c r="P89" i="20"/>
  <c r="BI88" i="20"/>
  <c r="BH88" i="20"/>
  <c r="BG88" i="20"/>
  <c r="BF88" i="20"/>
  <c r="T88" i="20"/>
  <c r="R88" i="20"/>
  <c r="P88" i="20"/>
  <c r="F82" i="20"/>
  <c r="J81" i="20"/>
  <c r="F81" i="20"/>
  <c r="F79" i="20"/>
  <c r="E77" i="20"/>
  <c r="F55" i="20"/>
  <c r="J54" i="20"/>
  <c r="F54" i="20"/>
  <c r="F52" i="20"/>
  <c r="E50" i="20"/>
  <c r="J24" i="20"/>
  <c r="E24" i="20"/>
  <c r="J55" i="20" s="1"/>
  <c r="J23" i="20"/>
  <c r="J12" i="20"/>
  <c r="J52" i="20" s="1"/>
  <c r="E7" i="20"/>
  <c r="E48" i="20" s="1"/>
  <c r="J37" i="19"/>
  <c r="J36" i="19"/>
  <c r="AY74" i="1" s="1"/>
  <c r="J35" i="19"/>
  <c r="AX74" i="1"/>
  <c r="BI84" i="19"/>
  <c r="BH84" i="19"/>
  <c r="BG84" i="19"/>
  <c r="F35" i="19" s="1"/>
  <c r="BB74" i="1" s="1"/>
  <c r="BF84" i="19"/>
  <c r="T84" i="19"/>
  <c r="T83" i="19" s="1"/>
  <c r="T82" i="19" s="1"/>
  <c r="T81" i="19" s="1"/>
  <c r="R84" i="19"/>
  <c r="R83" i="19" s="1"/>
  <c r="R82" i="19" s="1"/>
  <c r="R81" i="19" s="1"/>
  <c r="P84" i="19"/>
  <c r="P83" i="19" s="1"/>
  <c r="P82" i="19" s="1"/>
  <c r="P81" i="19" s="1"/>
  <c r="AU74" i="1" s="1"/>
  <c r="F78" i="19"/>
  <c r="J77" i="19"/>
  <c r="F77" i="19"/>
  <c r="F75" i="19"/>
  <c r="E73" i="19"/>
  <c r="F55" i="19"/>
  <c r="J54" i="19"/>
  <c r="F54" i="19"/>
  <c r="F52" i="19"/>
  <c r="E50" i="19"/>
  <c r="J24" i="19"/>
  <c r="E24" i="19"/>
  <c r="J78" i="19" s="1"/>
  <c r="J23" i="19"/>
  <c r="J12" i="19"/>
  <c r="J75" i="19" s="1"/>
  <c r="E7" i="19"/>
  <c r="E48" i="19" s="1"/>
  <c r="J39" i="18"/>
  <c r="J38" i="18"/>
  <c r="AY73" i="1"/>
  <c r="J37" i="18"/>
  <c r="AX73" i="1"/>
  <c r="BI211" i="18"/>
  <c r="BH211" i="18"/>
  <c r="BG211" i="18"/>
  <c r="BF211" i="18"/>
  <c r="T211" i="18"/>
  <c r="R211" i="18"/>
  <c r="P211" i="18"/>
  <c r="BI210" i="18"/>
  <c r="BH210" i="18"/>
  <c r="BG210" i="18"/>
  <c r="BF210" i="18"/>
  <c r="T210" i="18"/>
  <c r="R210" i="18"/>
  <c r="P210" i="18"/>
  <c r="BI207" i="18"/>
  <c r="BH207" i="18"/>
  <c r="BG207" i="18"/>
  <c r="BF207" i="18"/>
  <c r="T207" i="18"/>
  <c r="T206" i="18" s="1"/>
  <c r="R207" i="18"/>
  <c r="R206" i="18" s="1"/>
  <c r="P207" i="18"/>
  <c r="P206" i="18" s="1"/>
  <c r="BI205" i="18"/>
  <c r="BH205" i="18"/>
  <c r="BG205" i="18"/>
  <c r="BF205" i="18"/>
  <c r="T205" i="18"/>
  <c r="R205" i="18"/>
  <c r="P205" i="18"/>
  <c r="BI204" i="18"/>
  <c r="BH204" i="18"/>
  <c r="BG204" i="18"/>
  <c r="BF204" i="18"/>
  <c r="T204" i="18"/>
  <c r="R204" i="18"/>
  <c r="P204" i="18"/>
  <c r="BI203" i="18"/>
  <c r="BH203" i="18"/>
  <c r="BG203" i="18"/>
  <c r="BF203" i="18"/>
  <c r="T203" i="18"/>
  <c r="R203" i="18"/>
  <c r="P203" i="18"/>
  <c r="BI198" i="18"/>
  <c r="BH198" i="18"/>
  <c r="BG198" i="18"/>
  <c r="BF198" i="18"/>
  <c r="T198" i="18"/>
  <c r="R198" i="18"/>
  <c r="P198" i="18"/>
  <c r="BI193" i="18"/>
  <c r="BH193" i="18"/>
  <c r="BG193" i="18"/>
  <c r="BF193" i="18"/>
  <c r="T193" i="18"/>
  <c r="R193" i="18"/>
  <c r="P193" i="18"/>
  <c r="BI192" i="18"/>
  <c r="BH192" i="18"/>
  <c r="BG192" i="18"/>
  <c r="BF192" i="18"/>
  <c r="T192" i="18"/>
  <c r="R192" i="18"/>
  <c r="P192" i="18"/>
  <c r="BI191" i="18"/>
  <c r="BH191" i="18"/>
  <c r="BG191" i="18"/>
  <c r="BF191" i="18"/>
  <c r="T191" i="18"/>
  <c r="R191" i="18"/>
  <c r="P191" i="18"/>
  <c r="BI190" i="18"/>
  <c r="BH190" i="18"/>
  <c r="BG190" i="18"/>
  <c r="BF190" i="18"/>
  <c r="T190" i="18"/>
  <c r="R190" i="18"/>
  <c r="P190" i="18"/>
  <c r="BI189" i="18"/>
  <c r="BH189" i="18"/>
  <c r="BG189" i="18"/>
  <c r="BF189" i="18"/>
  <c r="T189" i="18"/>
  <c r="R189" i="18"/>
  <c r="P189" i="18"/>
  <c r="BI188" i="18"/>
  <c r="BH188" i="18"/>
  <c r="BG188" i="18"/>
  <c r="BF188" i="18"/>
  <c r="T188" i="18"/>
  <c r="R188" i="18"/>
  <c r="P188" i="18"/>
  <c r="BI184" i="18"/>
  <c r="BH184" i="18"/>
  <c r="BG184" i="18"/>
  <c r="BF184" i="18"/>
  <c r="T184" i="18"/>
  <c r="R184" i="18"/>
  <c r="P184" i="18"/>
  <c r="BI181" i="18"/>
  <c r="BH181" i="18"/>
  <c r="BG181" i="18"/>
  <c r="BF181" i="18"/>
  <c r="T181" i="18"/>
  <c r="R181" i="18"/>
  <c r="P181" i="18"/>
  <c r="BI178" i="18"/>
  <c r="BH178" i="18"/>
  <c r="BG178" i="18"/>
  <c r="BF178" i="18"/>
  <c r="T178" i="18"/>
  <c r="R178" i="18"/>
  <c r="P178" i="18"/>
  <c r="BI174" i="18"/>
  <c r="BH174" i="18"/>
  <c r="BG174" i="18"/>
  <c r="BF174" i="18"/>
  <c r="T174" i="18"/>
  <c r="T173" i="18" s="1"/>
  <c r="R174" i="18"/>
  <c r="R173" i="18"/>
  <c r="P174" i="18"/>
  <c r="P173" i="18"/>
  <c r="BI167" i="18"/>
  <c r="BH167" i="18"/>
  <c r="BG167" i="18"/>
  <c r="BF167" i="18"/>
  <c r="T167" i="18"/>
  <c r="R167" i="18"/>
  <c r="P167" i="18"/>
  <c r="BI161" i="18"/>
  <c r="BH161" i="18"/>
  <c r="BG161" i="18"/>
  <c r="BF161" i="18"/>
  <c r="T161" i="18"/>
  <c r="R161" i="18"/>
  <c r="P161" i="18"/>
  <c r="BI159" i="18"/>
  <c r="BH159" i="18"/>
  <c r="BG159" i="18"/>
  <c r="BF159" i="18"/>
  <c r="T159" i="18"/>
  <c r="R159" i="18"/>
  <c r="P159" i="18"/>
  <c r="BI156" i="18"/>
  <c r="BH156" i="18"/>
  <c r="BG156" i="18"/>
  <c r="BF156" i="18"/>
  <c r="T156" i="18"/>
  <c r="R156" i="18"/>
  <c r="P156" i="18"/>
  <c r="BI153" i="18"/>
  <c r="BH153" i="18"/>
  <c r="BG153" i="18"/>
  <c r="BF153" i="18"/>
  <c r="T153" i="18"/>
  <c r="R153" i="18"/>
  <c r="P153" i="18"/>
  <c r="BI149" i="18"/>
  <c r="BH149" i="18"/>
  <c r="BG149" i="18"/>
  <c r="BF149" i="18"/>
  <c r="T149" i="18"/>
  <c r="R149" i="18"/>
  <c r="P149" i="18"/>
  <c r="BI145" i="18"/>
  <c r="BH145" i="18"/>
  <c r="BG145" i="18"/>
  <c r="BF145" i="18"/>
  <c r="T145" i="18"/>
  <c r="R145" i="18"/>
  <c r="P145" i="18"/>
  <c r="BI139" i="18"/>
  <c r="BH139" i="18"/>
  <c r="BG139" i="18"/>
  <c r="BF139" i="18"/>
  <c r="T139" i="18"/>
  <c r="R139" i="18"/>
  <c r="P139" i="18"/>
  <c r="BI131" i="18"/>
  <c r="BH131" i="18"/>
  <c r="BG131" i="18"/>
  <c r="BF131" i="18"/>
  <c r="T131" i="18"/>
  <c r="R131" i="18"/>
  <c r="P131" i="18"/>
  <c r="BI125" i="18"/>
  <c r="BH125" i="18"/>
  <c r="BG125" i="18"/>
  <c r="BF125" i="18"/>
  <c r="T125" i="18"/>
  <c r="R125" i="18"/>
  <c r="P125" i="18"/>
  <c r="BI116" i="18"/>
  <c r="BH116" i="18"/>
  <c r="BG116" i="18"/>
  <c r="BF116" i="18"/>
  <c r="T116" i="18"/>
  <c r="R116" i="18"/>
  <c r="P116" i="18"/>
  <c r="BI106" i="18"/>
  <c r="BH106" i="18"/>
  <c r="BG106" i="18"/>
  <c r="BF106" i="18"/>
  <c r="T106" i="18"/>
  <c r="R106" i="18"/>
  <c r="P106" i="18"/>
  <c r="BI103" i="18"/>
  <c r="BH103" i="18"/>
  <c r="BG103" i="18"/>
  <c r="BF103" i="18"/>
  <c r="T103" i="18"/>
  <c r="R103" i="18"/>
  <c r="P103" i="18"/>
  <c r="BI97" i="18"/>
  <c r="BH97" i="18"/>
  <c r="BG97" i="18"/>
  <c r="BF97" i="18"/>
  <c r="T97" i="18"/>
  <c r="R97" i="18"/>
  <c r="P97" i="18"/>
  <c r="F91" i="18"/>
  <c r="J90" i="18"/>
  <c r="F90" i="18"/>
  <c r="F88" i="18"/>
  <c r="E86" i="18"/>
  <c r="F59" i="18"/>
  <c r="J58" i="18"/>
  <c r="F58" i="18"/>
  <c r="F56" i="18"/>
  <c r="E54" i="18"/>
  <c r="J26" i="18"/>
  <c r="E26" i="18"/>
  <c r="J59" i="18" s="1"/>
  <c r="J25" i="18"/>
  <c r="J14" i="18"/>
  <c r="J56" i="18" s="1"/>
  <c r="E7" i="18"/>
  <c r="E82" i="18" s="1"/>
  <c r="J39" i="17"/>
  <c r="J38" i="17"/>
  <c r="AY72" i="1" s="1"/>
  <c r="J37" i="17"/>
  <c r="AX72" i="1" s="1"/>
  <c r="BI206" i="17"/>
  <c r="BH206" i="17"/>
  <c r="BG206" i="17"/>
  <c r="BF206" i="17"/>
  <c r="T206" i="17"/>
  <c r="R206" i="17"/>
  <c r="P206" i="17"/>
  <c r="BI205" i="17"/>
  <c r="BH205" i="17"/>
  <c r="BG205" i="17"/>
  <c r="BF205" i="17"/>
  <c r="T205" i="17"/>
  <c r="R205" i="17"/>
  <c r="P205" i="17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5" i="17"/>
  <c r="BH195" i="17"/>
  <c r="BG195" i="17"/>
  <c r="BF195" i="17"/>
  <c r="T195" i="17"/>
  <c r="T194" i="17"/>
  <c r="R195" i="17"/>
  <c r="R194" i="17" s="1"/>
  <c r="P195" i="17"/>
  <c r="P194" i="17" s="1"/>
  <c r="BI190" i="17"/>
  <c r="BH190" i="17"/>
  <c r="BG190" i="17"/>
  <c r="BF190" i="17"/>
  <c r="T190" i="17"/>
  <c r="R190" i="17"/>
  <c r="P190" i="17"/>
  <c r="BI186" i="17"/>
  <c r="BH186" i="17"/>
  <c r="BG186" i="17"/>
  <c r="BF186" i="17"/>
  <c r="T186" i="17"/>
  <c r="R186" i="17"/>
  <c r="P186" i="17"/>
  <c r="BI183" i="17"/>
  <c r="BH183" i="17"/>
  <c r="BG183" i="17"/>
  <c r="BF183" i="17"/>
  <c r="T183" i="17"/>
  <c r="R183" i="17"/>
  <c r="P183" i="17"/>
  <c r="BI182" i="17"/>
  <c r="BH182" i="17"/>
  <c r="BG182" i="17"/>
  <c r="BF182" i="17"/>
  <c r="T182" i="17"/>
  <c r="R182" i="17"/>
  <c r="P182" i="17"/>
  <c r="BI181" i="17"/>
  <c r="BH181" i="17"/>
  <c r="BG181" i="17"/>
  <c r="BF181" i="17"/>
  <c r="T181" i="17"/>
  <c r="R181" i="17"/>
  <c r="P181" i="17"/>
  <c r="BI180" i="17"/>
  <c r="BH180" i="17"/>
  <c r="BG180" i="17"/>
  <c r="BF180" i="17"/>
  <c r="T180" i="17"/>
  <c r="R180" i="17"/>
  <c r="P180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7" i="17"/>
  <c r="BH177" i="17"/>
  <c r="BG177" i="17"/>
  <c r="BF177" i="17"/>
  <c r="T177" i="17"/>
  <c r="R177" i="17"/>
  <c r="P177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69" i="17"/>
  <c r="BH169" i="17"/>
  <c r="BG169" i="17"/>
  <c r="BF169" i="17"/>
  <c r="T169" i="17"/>
  <c r="R169" i="17"/>
  <c r="P169" i="17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0" i="17"/>
  <c r="BH160" i="17"/>
  <c r="BG160" i="17"/>
  <c r="BF160" i="17"/>
  <c r="T160" i="17"/>
  <c r="R160" i="17"/>
  <c r="P160" i="17"/>
  <c r="BI156" i="17"/>
  <c r="BH156" i="17"/>
  <c r="BG156" i="17"/>
  <c r="BF156" i="17"/>
  <c r="T156" i="17"/>
  <c r="R156" i="17"/>
  <c r="P156" i="17"/>
  <c r="BI153" i="17"/>
  <c r="BH153" i="17"/>
  <c r="BG153" i="17"/>
  <c r="BF153" i="17"/>
  <c r="T153" i="17"/>
  <c r="R153" i="17"/>
  <c r="P153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6" i="17"/>
  <c r="BH146" i="17"/>
  <c r="BG146" i="17"/>
  <c r="BF146" i="17"/>
  <c r="T146" i="17"/>
  <c r="R146" i="17"/>
  <c r="P146" i="17"/>
  <c r="BI139" i="17"/>
  <c r="BH139" i="17"/>
  <c r="BG139" i="17"/>
  <c r="BF139" i="17"/>
  <c r="T139" i="17"/>
  <c r="T138" i="17"/>
  <c r="R139" i="17"/>
  <c r="R138" i="17" s="1"/>
  <c r="P139" i="17"/>
  <c r="P138" i="17" s="1"/>
  <c r="BI136" i="17"/>
  <c r="BH136" i="17"/>
  <c r="BG136" i="17"/>
  <c r="BF136" i="17"/>
  <c r="T136" i="17"/>
  <c r="R136" i="17"/>
  <c r="P136" i="17"/>
  <c r="BI130" i="17"/>
  <c r="BH130" i="17"/>
  <c r="BG130" i="17"/>
  <c r="BF130" i="17"/>
  <c r="T130" i="17"/>
  <c r="R130" i="17"/>
  <c r="P130" i="17"/>
  <c r="BI127" i="17"/>
  <c r="BH127" i="17"/>
  <c r="BG127" i="17"/>
  <c r="BF127" i="17"/>
  <c r="T127" i="17"/>
  <c r="R127" i="17"/>
  <c r="P127" i="17"/>
  <c r="BI121" i="17"/>
  <c r="BH121" i="17"/>
  <c r="BG121" i="17"/>
  <c r="BF121" i="17"/>
  <c r="T121" i="17"/>
  <c r="R121" i="17"/>
  <c r="P121" i="17"/>
  <c r="BI118" i="17"/>
  <c r="BH118" i="17"/>
  <c r="BG118" i="17"/>
  <c r="BF118" i="17"/>
  <c r="T118" i="17"/>
  <c r="R118" i="17"/>
  <c r="P118" i="17"/>
  <c r="BI112" i="17"/>
  <c r="BH112" i="17"/>
  <c r="BG112" i="17"/>
  <c r="BF112" i="17"/>
  <c r="T112" i="17"/>
  <c r="R112" i="17"/>
  <c r="P112" i="17"/>
  <c r="BI109" i="17"/>
  <c r="BH109" i="17"/>
  <c r="BG109" i="17"/>
  <c r="BF109" i="17"/>
  <c r="T109" i="17"/>
  <c r="R109" i="17"/>
  <c r="P109" i="17"/>
  <c r="BI103" i="17"/>
  <c r="BH103" i="17"/>
  <c r="BG103" i="17"/>
  <c r="BF103" i="17"/>
  <c r="T103" i="17"/>
  <c r="R103" i="17"/>
  <c r="P103" i="17"/>
  <c r="BI97" i="17"/>
  <c r="BH97" i="17"/>
  <c r="BG97" i="17"/>
  <c r="BF97" i="17"/>
  <c r="T97" i="17"/>
  <c r="R97" i="17"/>
  <c r="P97" i="17"/>
  <c r="F91" i="17"/>
  <c r="J90" i="17"/>
  <c r="F90" i="17"/>
  <c r="F88" i="17"/>
  <c r="E86" i="17"/>
  <c r="F59" i="17"/>
  <c r="J58" i="17"/>
  <c r="F58" i="17"/>
  <c r="F56" i="17"/>
  <c r="E54" i="17"/>
  <c r="J26" i="17"/>
  <c r="E26" i="17"/>
  <c r="J59" i="17" s="1"/>
  <c r="J25" i="17"/>
  <c r="J14" i="17"/>
  <c r="J88" i="17" s="1"/>
  <c r="E7" i="17"/>
  <c r="E50" i="17" s="1"/>
  <c r="J39" i="16"/>
  <c r="J38" i="16"/>
  <c r="AY70" i="1"/>
  <c r="J37" i="16"/>
  <c r="AX70" i="1"/>
  <c r="BI181" i="16"/>
  <c r="BH181" i="16"/>
  <c r="BG181" i="16"/>
  <c r="BF181" i="16"/>
  <c r="T181" i="16"/>
  <c r="T180" i="16"/>
  <c r="R181" i="16"/>
  <c r="R180" i="16" s="1"/>
  <c r="P181" i="16"/>
  <c r="P180" i="16" s="1"/>
  <c r="BI175" i="16"/>
  <c r="BH175" i="16"/>
  <c r="BG175" i="16"/>
  <c r="BF175" i="16"/>
  <c r="T175" i="16"/>
  <c r="R175" i="16"/>
  <c r="P175" i="16"/>
  <c r="BI173" i="16"/>
  <c r="BH173" i="16"/>
  <c r="BG173" i="16"/>
  <c r="BF173" i="16"/>
  <c r="T173" i="16"/>
  <c r="R173" i="16"/>
  <c r="P173" i="16"/>
  <c r="BI168" i="16"/>
  <c r="BH168" i="16"/>
  <c r="BG168" i="16"/>
  <c r="BF168" i="16"/>
  <c r="T168" i="16"/>
  <c r="R168" i="16"/>
  <c r="P168" i="16"/>
  <c r="BI166" i="16"/>
  <c r="BH166" i="16"/>
  <c r="BG166" i="16"/>
  <c r="BF166" i="16"/>
  <c r="T166" i="16"/>
  <c r="R166" i="16"/>
  <c r="P166" i="16"/>
  <c r="BI162" i="16"/>
  <c r="BH162" i="16"/>
  <c r="BG162" i="16"/>
  <c r="BF162" i="16"/>
  <c r="T162" i="16"/>
  <c r="R162" i="16"/>
  <c r="P162" i="16"/>
  <c r="BI158" i="16"/>
  <c r="BH158" i="16"/>
  <c r="BG158" i="16"/>
  <c r="BF158" i="16"/>
  <c r="T158" i="16"/>
  <c r="R158" i="16"/>
  <c r="P158" i="16"/>
  <c r="BI153" i="16"/>
  <c r="BH153" i="16"/>
  <c r="BG153" i="16"/>
  <c r="BF153" i="16"/>
  <c r="T153" i="16"/>
  <c r="R153" i="16"/>
  <c r="P153" i="16"/>
  <c r="BI151" i="16"/>
  <c r="BH151" i="16"/>
  <c r="BG151" i="16"/>
  <c r="BF151" i="16"/>
  <c r="T151" i="16"/>
  <c r="R151" i="16"/>
  <c r="P151" i="16"/>
  <c r="BI149" i="16"/>
  <c r="BH149" i="16"/>
  <c r="BG149" i="16"/>
  <c r="BF149" i="16"/>
  <c r="T149" i="16"/>
  <c r="R149" i="16"/>
  <c r="P149" i="16"/>
  <c r="BI144" i="16"/>
  <c r="BH144" i="16"/>
  <c r="BG144" i="16"/>
  <c r="BF144" i="16"/>
  <c r="T144" i="16"/>
  <c r="R144" i="16"/>
  <c r="P144" i="16"/>
  <c r="BI141" i="16"/>
  <c r="BH141" i="16"/>
  <c r="BG141" i="16"/>
  <c r="BF141" i="16"/>
  <c r="T141" i="16"/>
  <c r="R141" i="16"/>
  <c r="P141" i="16"/>
  <c r="BI136" i="16"/>
  <c r="BH136" i="16"/>
  <c r="BG136" i="16"/>
  <c r="BF136" i="16"/>
  <c r="T136" i="16"/>
  <c r="R136" i="16"/>
  <c r="P136" i="16"/>
  <c r="BI131" i="16"/>
  <c r="BH131" i="16"/>
  <c r="BG131" i="16"/>
  <c r="BF131" i="16"/>
  <c r="T131" i="16"/>
  <c r="R131" i="16"/>
  <c r="P131" i="16"/>
  <c r="BI128" i="16"/>
  <c r="BH128" i="16"/>
  <c r="BG128" i="16"/>
  <c r="BF128" i="16"/>
  <c r="T128" i="16"/>
  <c r="R128" i="16"/>
  <c r="P128" i="16"/>
  <c r="BI123" i="16"/>
  <c r="BH123" i="16"/>
  <c r="BG123" i="16"/>
  <c r="BF123" i="16"/>
  <c r="T123" i="16"/>
  <c r="R123" i="16"/>
  <c r="P123" i="16"/>
  <c r="BI116" i="16"/>
  <c r="BH116" i="16"/>
  <c r="BG116" i="16"/>
  <c r="BF116" i="16"/>
  <c r="T116" i="16"/>
  <c r="R116" i="16"/>
  <c r="P116" i="16"/>
  <c r="BI113" i="16"/>
  <c r="BH113" i="16"/>
  <c r="BG113" i="16"/>
  <c r="BF113" i="16"/>
  <c r="T113" i="16"/>
  <c r="R113" i="16"/>
  <c r="P113" i="16"/>
  <c r="BI109" i="16"/>
  <c r="BH109" i="16"/>
  <c r="BG109" i="16"/>
  <c r="BF109" i="16"/>
  <c r="T109" i="16"/>
  <c r="R109" i="16"/>
  <c r="P109" i="16"/>
  <c r="BI104" i="16"/>
  <c r="BH104" i="16"/>
  <c r="BG104" i="16"/>
  <c r="BF104" i="16"/>
  <c r="T104" i="16"/>
  <c r="R104" i="16"/>
  <c r="P104" i="16"/>
  <c r="BI99" i="16"/>
  <c r="BH99" i="16"/>
  <c r="BG99" i="16"/>
  <c r="BF99" i="16"/>
  <c r="T99" i="16"/>
  <c r="R99" i="16"/>
  <c r="P99" i="16"/>
  <c r="BI94" i="16"/>
  <c r="BH94" i="16"/>
  <c r="BG94" i="16"/>
  <c r="BF94" i="16"/>
  <c r="T94" i="16"/>
  <c r="R94" i="16"/>
  <c r="P94" i="16"/>
  <c r="F88" i="16"/>
  <c r="J87" i="16"/>
  <c r="F87" i="16"/>
  <c r="F85" i="16"/>
  <c r="E83" i="16"/>
  <c r="F59" i="16"/>
  <c r="J58" i="16"/>
  <c r="F58" i="16"/>
  <c r="F56" i="16"/>
  <c r="E54" i="16"/>
  <c r="J26" i="16"/>
  <c r="E26" i="16"/>
  <c r="J59" i="16" s="1"/>
  <c r="J25" i="16"/>
  <c r="J14" i="16"/>
  <c r="J85" i="16" s="1"/>
  <c r="E7" i="16"/>
  <c r="E79" i="16" s="1"/>
  <c r="J39" i="15"/>
  <c r="J38" i="15"/>
  <c r="AY69" i="1" s="1"/>
  <c r="J37" i="15"/>
  <c r="AX69" i="1" s="1"/>
  <c r="BI236" i="15"/>
  <c r="BH236" i="15"/>
  <c r="BG236" i="15"/>
  <c r="BF236" i="15"/>
  <c r="T236" i="15"/>
  <c r="T235" i="15" s="1"/>
  <c r="R236" i="15"/>
  <c r="R235" i="15" s="1"/>
  <c r="P236" i="15"/>
  <c r="P235" i="15" s="1"/>
  <c r="BI226" i="15"/>
  <c r="BH226" i="15"/>
  <c r="BG226" i="15"/>
  <c r="BF226" i="15"/>
  <c r="T226" i="15"/>
  <c r="R226" i="15"/>
  <c r="P226" i="15"/>
  <c r="BI224" i="15"/>
  <c r="BH224" i="15"/>
  <c r="BG224" i="15"/>
  <c r="BF224" i="15"/>
  <c r="T224" i="15"/>
  <c r="R224" i="15"/>
  <c r="P224" i="15"/>
  <c r="BI215" i="15"/>
  <c r="BH215" i="15"/>
  <c r="BG215" i="15"/>
  <c r="BF215" i="15"/>
  <c r="T215" i="15"/>
  <c r="R215" i="15"/>
  <c r="P215" i="15"/>
  <c r="BI213" i="15"/>
  <c r="BH213" i="15"/>
  <c r="BG213" i="15"/>
  <c r="BF213" i="15"/>
  <c r="T213" i="15"/>
  <c r="R213" i="15"/>
  <c r="P213" i="15"/>
  <c r="BI209" i="15"/>
  <c r="BH209" i="15"/>
  <c r="BG209" i="15"/>
  <c r="BF209" i="15"/>
  <c r="T209" i="15"/>
  <c r="R209" i="15"/>
  <c r="P209" i="15"/>
  <c r="BI205" i="15"/>
  <c r="BH205" i="15"/>
  <c r="BG205" i="15"/>
  <c r="BF205" i="15"/>
  <c r="T205" i="15"/>
  <c r="R205" i="15"/>
  <c r="P205" i="15"/>
  <c r="BI196" i="15"/>
  <c r="BH196" i="15"/>
  <c r="BG196" i="15"/>
  <c r="BF196" i="15"/>
  <c r="T196" i="15"/>
  <c r="R196" i="15"/>
  <c r="P196" i="15"/>
  <c r="BI194" i="15"/>
  <c r="BH194" i="15"/>
  <c r="BG194" i="15"/>
  <c r="BF194" i="15"/>
  <c r="T194" i="15"/>
  <c r="R194" i="15"/>
  <c r="P194" i="15"/>
  <c r="BI185" i="15"/>
  <c r="BH185" i="15"/>
  <c r="BG185" i="15"/>
  <c r="BF185" i="15"/>
  <c r="T185" i="15"/>
  <c r="R185" i="15"/>
  <c r="P185" i="15"/>
  <c r="BI176" i="15"/>
  <c r="BH176" i="15"/>
  <c r="BG176" i="15"/>
  <c r="BF176" i="15"/>
  <c r="T176" i="15"/>
  <c r="R176" i="15"/>
  <c r="P176" i="15"/>
  <c r="BI173" i="15"/>
  <c r="BH173" i="15"/>
  <c r="BG173" i="15"/>
  <c r="BF173" i="15"/>
  <c r="T173" i="15"/>
  <c r="R173" i="15"/>
  <c r="P173" i="15"/>
  <c r="BI164" i="15"/>
  <c r="BH164" i="15"/>
  <c r="BG164" i="15"/>
  <c r="BF164" i="15"/>
  <c r="T164" i="15"/>
  <c r="R164" i="15"/>
  <c r="P164" i="15"/>
  <c r="BI155" i="15"/>
  <c r="BH155" i="15"/>
  <c r="BG155" i="15"/>
  <c r="BF155" i="15"/>
  <c r="T155" i="15"/>
  <c r="R155" i="15"/>
  <c r="P155" i="15"/>
  <c r="BI152" i="15"/>
  <c r="BH152" i="15"/>
  <c r="BG152" i="15"/>
  <c r="BF152" i="15"/>
  <c r="T152" i="15"/>
  <c r="R152" i="15"/>
  <c r="P152" i="15"/>
  <c r="BI143" i="15"/>
  <c r="BH143" i="15"/>
  <c r="BG143" i="15"/>
  <c r="BF143" i="15"/>
  <c r="T143" i="15"/>
  <c r="R143" i="15"/>
  <c r="P143" i="15"/>
  <c r="BI128" i="15"/>
  <c r="BH128" i="15"/>
  <c r="BG128" i="15"/>
  <c r="BF128" i="15"/>
  <c r="T128" i="15"/>
  <c r="R128" i="15"/>
  <c r="P128" i="15"/>
  <c r="BI125" i="15"/>
  <c r="BH125" i="15"/>
  <c r="BG125" i="15"/>
  <c r="BF125" i="15"/>
  <c r="T125" i="15"/>
  <c r="R125" i="15"/>
  <c r="P125" i="15"/>
  <c r="BI121" i="15"/>
  <c r="BH121" i="15"/>
  <c r="BG121" i="15"/>
  <c r="BF121" i="15"/>
  <c r="T121" i="15"/>
  <c r="R121" i="15"/>
  <c r="P121" i="15"/>
  <c r="BI112" i="15"/>
  <c r="BH112" i="15"/>
  <c r="BG112" i="15"/>
  <c r="BF112" i="15"/>
  <c r="T112" i="15"/>
  <c r="R112" i="15"/>
  <c r="P112" i="15"/>
  <c r="BI103" i="15"/>
  <c r="BH103" i="15"/>
  <c r="BG103" i="15"/>
  <c r="BF103" i="15"/>
  <c r="T103" i="15"/>
  <c r="R103" i="15"/>
  <c r="P103" i="15"/>
  <c r="BI94" i="15"/>
  <c r="BH94" i="15"/>
  <c r="BG94" i="15"/>
  <c r="BF94" i="15"/>
  <c r="T94" i="15"/>
  <c r="R94" i="15"/>
  <c r="P94" i="15"/>
  <c r="F88" i="15"/>
  <c r="J87" i="15"/>
  <c r="F87" i="15"/>
  <c r="F85" i="15"/>
  <c r="E83" i="15"/>
  <c r="F59" i="15"/>
  <c r="J58" i="15"/>
  <c r="F58" i="15"/>
  <c r="F56" i="15"/>
  <c r="E54" i="15"/>
  <c r="J26" i="15"/>
  <c r="E26" i="15"/>
  <c r="J59" i="15" s="1"/>
  <c r="J25" i="15"/>
  <c r="J14" i="15"/>
  <c r="J85" i="15" s="1"/>
  <c r="E7" i="15"/>
  <c r="E50" i="15" s="1"/>
  <c r="J39" i="14"/>
  <c r="J38" i="14"/>
  <c r="AY68" i="1"/>
  <c r="J37" i="14"/>
  <c r="AX68" i="1" s="1"/>
  <c r="BI236" i="14"/>
  <c r="BH236" i="14"/>
  <c r="BG236" i="14"/>
  <c r="BF236" i="14"/>
  <c r="T236" i="14"/>
  <c r="T235" i="14" s="1"/>
  <c r="R236" i="14"/>
  <c r="R235" i="14" s="1"/>
  <c r="P236" i="14"/>
  <c r="P235" i="14" s="1"/>
  <c r="BI226" i="14"/>
  <c r="BH226" i="14"/>
  <c r="BG226" i="14"/>
  <c r="BF226" i="14"/>
  <c r="T226" i="14"/>
  <c r="R226" i="14"/>
  <c r="P226" i="14"/>
  <c r="BI224" i="14"/>
  <c r="BH224" i="14"/>
  <c r="BG224" i="14"/>
  <c r="BF224" i="14"/>
  <c r="T224" i="14"/>
  <c r="R224" i="14"/>
  <c r="P224" i="14"/>
  <c r="BI215" i="14"/>
  <c r="BH215" i="14"/>
  <c r="BG215" i="14"/>
  <c r="BF215" i="14"/>
  <c r="T215" i="14"/>
  <c r="R215" i="14"/>
  <c r="P215" i="14"/>
  <c r="BI213" i="14"/>
  <c r="BH213" i="14"/>
  <c r="BG213" i="14"/>
  <c r="BF213" i="14"/>
  <c r="T213" i="14"/>
  <c r="R213" i="14"/>
  <c r="P213" i="14"/>
  <c r="BI209" i="14"/>
  <c r="BH209" i="14"/>
  <c r="BG209" i="14"/>
  <c r="BF209" i="14"/>
  <c r="T209" i="14"/>
  <c r="R209" i="14"/>
  <c r="P209" i="14"/>
  <c r="BI205" i="14"/>
  <c r="BH205" i="14"/>
  <c r="BG205" i="14"/>
  <c r="BF205" i="14"/>
  <c r="T205" i="14"/>
  <c r="R205" i="14"/>
  <c r="P205" i="14"/>
  <c r="BI196" i="14"/>
  <c r="BH196" i="14"/>
  <c r="BG196" i="14"/>
  <c r="BF196" i="14"/>
  <c r="T196" i="14"/>
  <c r="R196" i="14"/>
  <c r="P196" i="14"/>
  <c r="BI194" i="14"/>
  <c r="BH194" i="14"/>
  <c r="BG194" i="14"/>
  <c r="BF194" i="14"/>
  <c r="T194" i="14"/>
  <c r="R194" i="14"/>
  <c r="P194" i="14"/>
  <c r="BI185" i="14"/>
  <c r="BH185" i="14"/>
  <c r="BG185" i="14"/>
  <c r="BF185" i="14"/>
  <c r="T185" i="14"/>
  <c r="R185" i="14"/>
  <c r="P185" i="14"/>
  <c r="BI176" i="14"/>
  <c r="BH176" i="14"/>
  <c r="BG176" i="14"/>
  <c r="BF176" i="14"/>
  <c r="T176" i="14"/>
  <c r="R176" i="14"/>
  <c r="P176" i="14"/>
  <c r="BI173" i="14"/>
  <c r="BH173" i="14"/>
  <c r="BG173" i="14"/>
  <c r="BF173" i="14"/>
  <c r="T173" i="14"/>
  <c r="R173" i="14"/>
  <c r="P173" i="14"/>
  <c r="BI164" i="14"/>
  <c r="BH164" i="14"/>
  <c r="BG164" i="14"/>
  <c r="BF164" i="14"/>
  <c r="T164" i="14"/>
  <c r="R164" i="14"/>
  <c r="P164" i="14"/>
  <c r="BI155" i="14"/>
  <c r="BH155" i="14"/>
  <c r="BG155" i="14"/>
  <c r="BF155" i="14"/>
  <c r="T155" i="14"/>
  <c r="R155" i="14"/>
  <c r="P155" i="14"/>
  <c r="BI152" i="14"/>
  <c r="BH152" i="14"/>
  <c r="BG152" i="14"/>
  <c r="BF152" i="14"/>
  <c r="T152" i="14"/>
  <c r="R152" i="14"/>
  <c r="P152" i="14"/>
  <c r="BI143" i="14"/>
  <c r="BH143" i="14"/>
  <c r="BG143" i="14"/>
  <c r="BF143" i="14"/>
  <c r="T143" i="14"/>
  <c r="R143" i="14"/>
  <c r="P143" i="14"/>
  <c r="BI128" i="14"/>
  <c r="BH128" i="14"/>
  <c r="BG128" i="14"/>
  <c r="BF128" i="14"/>
  <c r="T128" i="14"/>
  <c r="R128" i="14"/>
  <c r="P128" i="14"/>
  <c r="BI125" i="14"/>
  <c r="BH125" i="14"/>
  <c r="BG125" i="14"/>
  <c r="BF125" i="14"/>
  <c r="T125" i="14"/>
  <c r="R125" i="14"/>
  <c r="P125" i="14"/>
  <c r="BI121" i="14"/>
  <c r="BH121" i="14"/>
  <c r="BG121" i="14"/>
  <c r="BF121" i="14"/>
  <c r="T121" i="14"/>
  <c r="R121" i="14"/>
  <c r="P121" i="14"/>
  <c r="BI112" i="14"/>
  <c r="BH112" i="14"/>
  <c r="BG112" i="14"/>
  <c r="BF112" i="14"/>
  <c r="T112" i="14"/>
  <c r="R112" i="14"/>
  <c r="P112" i="14"/>
  <c r="BI103" i="14"/>
  <c r="BH103" i="14"/>
  <c r="BG103" i="14"/>
  <c r="BF103" i="14"/>
  <c r="T103" i="14"/>
  <c r="R103" i="14"/>
  <c r="P103" i="14"/>
  <c r="BI94" i="14"/>
  <c r="BH94" i="14"/>
  <c r="BG94" i="14"/>
  <c r="BF94" i="14"/>
  <c r="T94" i="14"/>
  <c r="R94" i="14"/>
  <c r="P94" i="14"/>
  <c r="F88" i="14"/>
  <c r="J87" i="14"/>
  <c r="F87" i="14"/>
  <c r="F85" i="14"/>
  <c r="E83" i="14"/>
  <c r="F59" i="14"/>
  <c r="J58" i="14"/>
  <c r="F58" i="14"/>
  <c r="F56" i="14"/>
  <c r="E54" i="14"/>
  <c r="J26" i="14"/>
  <c r="E26" i="14"/>
  <c r="J59" i="14" s="1"/>
  <c r="J25" i="14"/>
  <c r="J14" i="14"/>
  <c r="J85" i="14" s="1"/>
  <c r="E7" i="14"/>
  <c r="E50" i="14" s="1"/>
  <c r="J39" i="13"/>
  <c r="J38" i="13"/>
  <c r="AY67" i="1" s="1"/>
  <c r="J37" i="13"/>
  <c r="AX67" i="1" s="1"/>
  <c r="BI182" i="13"/>
  <c r="BH182" i="13"/>
  <c r="BG182" i="13"/>
  <c r="BF182" i="13"/>
  <c r="T182" i="13"/>
  <c r="T181" i="13" s="1"/>
  <c r="R182" i="13"/>
  <c r="R181" i="13" s="1"/>
  <c r="P182" i="13"/>
  <c r="P181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5" i="13"/>
  <c r="BH175" i="13"/>
  <c r="BG175" i="13"/>
  <c r="BF175" i="13"/>
  <c r="T175" i="13"/>
  <c r="R175" i="13"/>
  <c r="P175" i="13"/>
  <c r="BI172" i="13"/>
  <c r="BH172" i="13"/>
  <c r="BG172" i="13"/>
  <c r="BF172" i="13"/>
  <c r="T172" i="13"/>
  <c r="R172" i="13"/>
  <c r="P172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1" i="13"/>
  <c r="BH161" i="13"/>
  <c r="BG161" i="13"/>
  <c r="BF161" i="13"/>
  <c r="T161" i="13"/>
  <c r="R161" i="13"/>
  <c r="P161" i="13"/>
  <c r="BI159" i="13"/>
  <c r="BH159" i="13"/>
  <c r="BG159" i="13"/>
  <c r="BF159" i="13"/>
  <c r="T159" i="13"/>
  <c r="R159" i="13"/>
  <c r="P159" i="13"/>
  <c r="BI155" i="13"/>
  <c r="BH155" i="13"/>
  <c r="BG155" i="13"/>
  <c r="BF155" i="13"/>
  <c r="T155" i="13"/>
  <c r="R155" i="13"/>
  <c r="P155" i="13"/>
  <c r="BI151" i="13"/>
  <c r="BH151" i="13"/>
  <c r="BG151" i="13"/>
  <c r="BF151" i="13"/>
  <c r="T151" i="13"/>
  <c r="R151" i="13"/>
  <c r="P151" i="13"/>
  <c r="BI148" i="13"/>
  <c r="BH148" i="13"/>
  <c r="BG148" i="13"/>
  <c r="BF148" i="13"/>
  <c r="T148" i="13"/>
  <c r="R148" i="13"/>
  <c r="P148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6" i="13"/>
  <c r="BH136" i="13"/>
  <c r="BG136" i="13"/>
  <c r="BF136" i="13"/>
  <c r="T136" i="13"/>
  <c r="R136" i="13"/>
  <c r="P136" i="13"/>
  <c r="BI131" i="13"/>
  <c r="BH131" i="13"/>
  <c r="BG131" i="13"/>
  <c r="BF131" i="13"/>
  <c r="T131" i="13"/>
  <c r="R131" i="13"/>
  <c r="P131" i="13"/>
  <c r="BI128" i="13"/>
  <c r="BH128" i="13"/>
  <c r="BG128" i="13"/>
  <c r="BF128" i="13"/>
  <c r="T128" i="13"/>
  <c r="R128" i="13"/>
  <c r="P128" i="13"/>
  <c r="BI124" i="13"/>
  <c r="BH124" i="13"/>
  <c r="BG124" i="13"/>
  <c r="BF124" i="13"/>
  <c r="T124" i="13"/>
  <c r="R124" i="13"/>
  <c r="P124" i="13"/>
  <c r="BI120" i="13"/>
  <c r="BH120" i="13"/>
  <c r="BG120" i="13"/>
  <c r="BF120" i="13"/>
  <c r="T120" i="13"/>
  <c r="R120" i="13"/>
  <c r="P120" i="13"/>
  <c r="BI114" i="13"/>
  <c r="BH114" i="13"/>
  <c r="BG114" i="13"/>
  <c r="BF114" i="13"/>
  <c r="T114" i="13"/>
  <c r="R114" i="13"/>
  <c r="P114" i="13"/>
  <c r="BI111" i="13"/>
  <c r="BH111" i="13"/>
  <c r="BG111" i="13"/>
  <c r="BF111" i="13"/>
  <c r="T111" i="13"/>
  <c r="R111" i="13"/>
  <c r="P111" i="13"/>
  <c r="BI107" i="13"/>
  <c r="BH107" i="13"/>
  <c r="BG107" i="13"/>
  <c r="BF107" i="13"/>
  <c r="T107" i="13"/>
  <c r="R107" i="13"/>
  <c r="P107" i="13"/>
  <c r="BI103" i="13"/>
  <c r="BH103" i="13"/>
  <c r="BG103" i="13"/>
  <c r="BF103" i="13"/>
  <c r="T103" i="13"/>
  <c r="R103" i="13"/>
  <c r="P103" i="13"/>
  <c r="BI99" i="13"/>
  <c r="BH99" i="13"/>
  <c r="BG99" i="13"/>
  <c r="BF99" i="13"/>
  <c r="T99" i="13"/>
  <c r="R99" i="13"/>
  <c r="P99" i="13"/>
  <c r="BI95" i="13"/>
  <c r="BH95" i="13"/>
  <c r="BG95" i="13"/>
  <c r="BF95" i="13"/>
  <c r="T95" i="13"/>
  <c r="R95" i="13"/>
  <c r="P95" i="13"/>
  <c r="F89" i="13"/>
  <c r="J88" i="13"/>
  <c r="F88" i="13"/>
  <c r="F86" i="13"/>
  <c r="E84" i="13"/>
  <c r="F59" i="13"/>
  <c r="J58" i="13"/>
  <c r="F58" i="13"/>
  <c r="F56" i="13"/>
  <c r="E54" i="13"/>
  <c r="J26" i="13"/>
  <c r="E26" i="13"/>
  <c r="J89" i="13" s="1"/>
  <c r="J25" i="13"/>
  <c r="J14" i="13"/>
  <c r="J86" i="13" s="1"/>
  <c r="E7" i="13"/>
  <c r="E50" i="13" s="1"/>
  <c r="J37" i="12"/>
  <c r="J36" i="12"/>
  <c r="AY65" i="1"/>
  <c r="J35" i="12"/>
  <c r="AX65" i="1" s="1"/>
  <c r="BI114" i="12"/>
  <c r="BH114" i="12"/>
  <c r="BG114" i="12"/>
  <c r="BF114" i="12"/>
  <c r="T114" i="12"/>
  <c r="T113" i="12"/>
  <c r="R114" i="12"/>
  <c r="R113" i="12" s="1"/>
  <c r="P114" i="12"/>
  <c r="P113" i="12" s="1"/>
  <c r="BI112" i="12"/>
  <c r="BH112" i="12"/>
  <c r="BG112" i="12"/>
  <c r="BF112" i="12"/>
  <c r="T112" i="12"/>
  <c r="R112" i="12"/>
  <c r="P112" i="12"/>
  <c r="BI109" i="12"/>
  <c r="BH109" i="12"/>
  <c r="BG109" i="12"/>
  <c r="BF109" i="12"/>
  <c r="T109" i="12"/>
  <c r="R109" i="12"/>
  <c r="P109" i="12"/>
  <c r="BI108" i="12"/>
  <c r="BH108" i="12"/>
  <c r="BG108" i="12"/>
  <c r="BF108" i="12"/>
  <c r="T108" i="12"/>
  <c r="R108" i="12"/>
  <c r="P108" i="12"/>
  <c r="BI107" i="12"/>
  <c r="BH107" i="12"/>
  <c r="BG107" i="12"/>
  <c r="BF107" i="12"/>
  <c r="T107" i="12"/>
  <c r="R107" i="12"/>
  <c r="P107" i="12"/>
  <c r="BI104" i="12"/>
  <c r="BH104" i="12"/>
  <c r="BG104" i="12"/>
  <c r="BF104" i="12"/>
  <c r="T104" i="12"/>
  <c r="R104" i="12"/>
  <c r="P104" i="12"/>
  <c r="BI103" i="12"/>
  <c r="BH103" i="12"/>
  <c r="BG103" i="12"/>
  <c r="BF103" i="12"/>
  <c r="T103" i="12"/>
  <c r="R103" i="12"/>
  <c r="P103" i="12"/>
  <c r="BI100" i="12"/>
  <c r="BH100" i="12"/>
  <c r="BG100" i="12"/>
  <c r="BF100" i="12"/>
  <c r="T100" i="12"/>
  <c r="R100" i="12"/>
  <c r="P100" i="12"/>
  <c r="BI96" i="12"/>
  <c r="BH96" i="12"/>
  <c r="BG96" i="12"/>
  <c r="BF96" i="12"/>
  <c r="T96" i="12"/>
  <c r="R96" i="12"/>
  <c r="P96" i="12"/>
  <c r="BI92" i="12"/>
  <c r="BH92" i="12"/>
  <c r="BG92" i="12"/>
  <c r="BF92" i="12"/>
  <c r="T92" i="12"/>
  <c r="R92" i="12"/>
  <c r="P92" i="12"/>
  <c r="BI86" i="12"/>
  <c r="BH86" i="12"/>
  <c r="BG86" i="12"/>
  <c r="BF86" i="12"/>
  <c r="T86" i="12"/>
  <c r="R86" i="12"/>
  <c r="P86" i="12"/>
  <c r="F80" i="12"/>
  <c r="J79" i="12"/>
  <c r="F79" i="12"/>
  <c r="F77" i="12"/>
  <c r="E75" i="12"/>
  <c r="F55" i="12"/>
  <c r="J54" i="12"/>
  <c r="F54" i="12"/>
  <c r="F52" i="12"/>
  <c r="E50" i="12"/>
  <c r="J24" i="12"/>
  <c r="E24" i="12"/>
  <c r="J80" i="12" s="1"/>
  <c r="J23" i="12"/>
  <c r="J12" i="12"/>
  <c r="J77" i="12" s="1"/>
  <c r="E7" i="12"/>
  <c r="E73" i="12" s="1"/>
  <c r="J39" i="11"/>
  <c r="J38" i="11"/>
  <c r="AY64" i="1" s="1"/>
  <c r="J37" i="11"/>
  <c r="AX64" i="1" s="1"/>
  <c r="BI130" i="11"/>
  <c r="BH130" i="11"/>
  <c r="BG130" i="11"/>
  <c r="BF130" i="11"/>
  <c r="T130" i="11"/>
  <c r="T129" i="11" s="1"/>
  <c r="R130" i="11"/>
  <c r="R129" i="11" s="1"/>
  <c r="P130" i="11"/>
  <c r="P129" i="11" s="1"/>
  <c r="BI125" i="11"/>
  <c r="BH125" i="11"/>
  <c r="BG125" i="11"/>
  <c r="BF125" i="11"/>
  <c r="T125" i="11"/>
  <c r="R125" i="11"/>
  <c r="P125" i="11"/>
  <c r="BI123" i="11"/>
  <c r="BH123" i="11"/>
  <c r="BG123" i="11"/>
  <c r="BF123" i="11"/>
  <c r="T123" i="11"/>
  <c r="R123" i="11"/>
  <c r="P123" i="11"/>
  <c r="BI119" i="11"/>
  <c r="BH119" i="11"/>
  <c r="BG119" i="11"/>
  <c r="BF119" i="11"/>
  <c r="T119" i="11"/>
  <c r="R119" i="11"/>
  <c r="P119" i="11"/>
  <c r="BI113" i="11"/>
  <c r="BH113" i="11"/>
  <c r="BG113" i="11"/>
  <c r="BF113" i="11"/>
  <c r="T113" i="11"/>
  <c r="R113" i="11"/>
  <c r="P113" i="11"/>
  <c r="BI111" i="11"/>
  <c r="BH111" i="11"/>
  <c r="BG111" i="11"/>
  <c r="BF111" i="11"/>
  <c r="T111" i="11"/>
  <c r="R111" i="11"/>
  <c r="P111" i="11"/>
  <c r="BI107" i="11"/>
  <c r="BH107" i="11"/>
  <c r="BG107" i="11"/>
  <c r="BF107" i="11"/>
  <c r="T107" i="11"/>
  <c r="R107" i="11"/>
  <c r="P107" i="11"/>
  <c r="BI103" i="11"/>
  <c r="BH103" i="11"/>
  <c r="BG103" i="11"/>
  <c r="BF103" i="11"/>
  <c r="T103" i="11"/>
  <c r="R103" i="11"/>
  <c r="P103" i="11"/>
  <c r="BI98" i="11"/>
  <c r="BH98" i="11"/>
  <c r="BG98" i="11"/>
  <c r="BF98" i="11"/>
  <c r="T98" i="11"/>
  <c r="R98" i="11"/>
  <c r="P98" i="11"/>
  <c r="BI93" i="11"/>
  <c r="BH93" i="11"/>
  <c r="BG93" i="11"/>
  <c r="BF93" i="11"/>
  <c r="T93" i="11"/>
  <c r="R93" i="11"/>
  <c r="P93" i="11"/>
  <c r="F87" i="11"/>
  <c r="J86" i="11"/>
  <c r="F86" i="11"/>
  <c r="F84" i="11"/>
  <c r="E82" i="11"/>
  <c r="F59" i="11"/>
  <c r="J58" i="11"/>
  <c r="F58" i="11"/>
  <c r="F56" i="11"/>
  <c r="E54" i="11"/>
  <c r="J26" i="11"/>
  <c r="E26" i="11"/>
  <c r="J59" i="11" s="1"/>
  <c r="J25" i="11"/>
  <c r="J14" i="11"/>
  <c r="J84" i="11" s="1"/>
  <c r="E7" i="11"/>
  <c r="E50" i="11" s="1"/>
  <c r="J39" i="10"/>
  <c r="J38" i="10"/>
  <c r="AY63" i="1" s="1"/>
  <c r="J37" i="10"/>
  <c r="AX63" i="1" s="1"/>
  <c r="BI141" i="10"/>
  <c r="BH141" i="10"/>
  <c r="BG141" i="10"/>
  <c r="BF141" i="10"/>
  <c r="T141" i="10"/>
  <c r="T140" i="10" s="1"/>
  <c r="R141" i="10"/>
  <c r="R140" i="10" s="1"/>
  <c r="P141" i="10"/>
  <c r="P140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4" i="10"/>
  <c r="BH124" i="10"/>
  <c r="BG124" i="10"/>
  <c r="BF124" i="10"/>
  <c r="T124" i="10"/>
  <c r="R124" i="10"/>
  <c r="P124" i="10"/>
  <c r="BI119" i="10"/>
  <c r="BH119" i="10"/>
  <c r="BG119" i="10"/>
  <c r="BF119" i="10"/>
  <c r="T119" i="10"/>
  <c r="R119" i="10"/>
  <c r="P119" i="10"/>
  <c r="BI116" i="10"/>
  <c r="BH116" i="10"/>
  <c r="BG116" i="10"/>
  <c r="BF116" i="10"/>
  <c r="T116" i="10"/>
  <c r="R116" i="10"/>
  <c r="P116" i="10"/>
  <c r="BI113" i="10"/>
  <c r="BH113" i="10"/>
  <c r="BG113" i="10"/>
  <c r="BF113" i="10"/>
  <c r="T113" i="10"/>
  <c r="R113" i="10"/>
  <c r="P113" i="10"/>
  <c r="BI111" i="10"/>
  <c r="BH111" i="10"/>
  <c r="BG111" i="10"/>
  <c r="BF111" i="10"/>
  <c r="T111" i="10"/>
  <c r="R111" i="10"/>
  <c r="P111" i="10"/>
  <c r="BI108" i="10"/>
  <c r="BH108" i="10"/>
  <c r="BG108" i="10"/>
  <c r="BF108" i="10"/>
  <c r="T108" i="10"/>
  <c r="R108" i="10"/>
  <c r="P108" i="10"/>
  <c r="BI104" i="10"/>
  <c r="BH104" i="10"/>
  <c r="BG104" i="10"/>
  <c r="BF104" i="10"/>
  <c r="T104" i="10"/>
  <c r="R104" i="10"/>
  <c r="P104" i="10"/>
  <c r="BI100" i="10"/>
  <c r="BH100" i="10"/>
  <c r="BG100" i="10"/>
  <c r="BF100" i="10"/>
  <c r="T100" i="10"/>
  <c r="R100" i="10"/>
  <c r="P100" i="10"/>
  <c r="BI96" i="10"/>
  <c r="BH96" i="10"/>
  <c r="BG96" i="10"/>
  <c r="BF96" i="10"/>
  <c r="T96" i="10"/>
  <c r="R96" i="10"/>
  <c r="P96" i="10"/>
  <c r="BI93" i="10"/>
  <c r="BH93" i="10"/>
  <c r="BG93" i="10"/>
  <c r="BF93" i="10"/>
  <c r="T93" i="10"/>
  <c r="R93" i="10"/>
  <c r="P93" i="10"/>
  <c r="F87" i="10"/>
  <c r="J86" i="10"/>
  <c r="F86" i="10"/>
  <c r="F84" i="10"/>
  <c r="E82" i="10"/>
  <c r="F59" i="10"/>
  <c r="J58" i="10"/>
  <c r="F58" i="10"/>
  <c r="F56" i="10"/>
  <c r="E54" i="10"/>
  <c r="J26" i="10"/>
  <c r="E26" i="10"/>
  <c r="J87" i="10" s="1"/>
  <c r="J25" i="10"/>
  <c r="J14" i="10"/>
  <c r="J84" i="10" s="1"/>
  <c r="E7" i="10"/>
  <c r="E50" i="10" s="1"/>
  <c r="J39" i="9"/>
  <c r="J38" i="9"/>
  <c r="AY62" i="1" s="1"/>
  <c r="J37" i="9"/>
  <c r="AX62" i="1" s="1"/>
  <c r="BI149" i="9"/>
  <c r="BH149" i="9"/>
  <c r="BG149" i="9"/>
  <c r="BF149" i="9"/>
  <c r="T149" i="9"/>
  <c r="T148" i="9"/>
  <c r="R149" i="9"/>
  <c r="R148" i="9" s="1"/>
  <c r="P149" i="9"/>
  <c r="P148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2" i="9"/>
  <c r="BH132" i="9"/>
  <c r="BG132" i="9"/>
  <c r="BF132" i="9"/>
  <c r="T132" i="9"/>
  <c r="R132" i="9"/>
  <c r="P132" i="9"/>
  <c r="BI126" i="9"/>
  <c r="BH126" i="9"/>
  <c r="BG126" i="9"/>
  <c r="BF126" i="9"/>
  <c r="T126" i="9"/>
  <c r="R126" i="9"/>
  <c r="P126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7" i="9"/>
  <c r="BH117" i="9"/>
  <c r="BG117" i="9"/>
  <c r="BF117" i="9"/>
  <c r="T117" i="9"/>
  <c r="R117" i="9"/>
  <c r="P117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R112" i="9"/>
  <c r="P112" i="9"/>
  <c r="BI109" i="9"/>
  <c r="BH109" i="9"/>
  <c r="BG109" i="9"/>
  <c r="BF109" i="9"/>
  <c r="T109" i="9"/>
  <c r="R109" i="9"/>
  <c r="P109" i="9"/>
  <c r="BI105" i="9"/>
  <c r="BH105" i="9"/>
  <c r="BG105" i="9"/>
  <c r="BF105" i="9"/>
  <c r="T105" i="9"/>
  <c r="R105" i="9"/>
  <c r="P105" i="9"/>
  <c r="BI101" i="9"/>
  <c r="BH101" i="9"/>
  <c r="BG101" i="9"/>
  <c r="BF101" i="9"/>
  <c r="T101" i="9"/>
  <c r="R101" i="9"/>
  <c r="P101" i="9"/>
  <c r="BI96" i="9"/>
  <c r="BH96" i="9"/>
  <c r="BG96" i="9"/>
  <c r="BF96" i="9"/>
  <c r="T96" i="9"/>
  <c r="R96" i="9"/>
  <c r="P96" i="9"/>
  <c r="BI93" i="9"/>
  <c r="BH93" i="9"/>
  <c r="BG93" i="9"/>
  <c r="BF93" i="9"/>
  <c r="T93" i="9"/>
  <c r="R93" i="9"/>
  <c r="P93" i="9"/>
  <c r="F87" i="9"/>
  <c r="J86" i="9"/>
  <c r="F86" i="9"/>
  <c r="F84" i="9"/>
  <c r="E82" i="9"/>
  <c r="F59" i="9"/>
  <c r="J58" i="9"/>
  <c r="F58" i="9"/>
  <c r="F56" i="9"/>
  <c r="E54" i="9"/>
  <c r="J26" i="9"/>
  <c r="E26" i="9"/>
  <c r="J59" i="9" s="1"/>
  <c r="J25" i="9"/>
  <c r="J14" i="9"/>
  <c r="J56" i="9" s="1"/>
  <c r="E7" i="9"/>
  <c r="E78" i="9" s="1"/>
  <c r="J39" i="8"/>
  <c r="J38" i="8"/>
  <c r="AY60" i="1"/>
  <c r="J37" i="8"/>
  <c r="AX60" i="1" s="1"/>
  <c r="BI118" i="8"/>
  <c r="BH118" i="8"/>
  <c r="BG118" i="8"/>
  <c r="BF118" i="8"/>
  <c r="T118" i="8"/>
  <c r="R118" i="8"/>
  <c r="P118" i="8"/>
  <c r="BI114" i="8"/>
  <c r="BH114" i="8"/>
  <c r="BG114" i="8"/>
  <c r="BF114" i="8"/>
  <c r="T114" i="8"/>
  <c r="R114" i="8"/>
  <c r="P114" i="8"/>
  <c r="BI110" i="8"/>
  <c r="BH110" i="8"/>
  <c r="BG110" i="8"/>
  <c r="BF110" i="8"/>
  <c r="T110" i="8"/>
  <c r="R110" i="8"/>
  <c r="P110" i="8"/>
  <c r="BI106" i="8"/>
  <c r="BH106" i="8"/>
  <c r="BG106" i="8"/>
  <c r="BF106" i="8"/>
  <c r="T106" i="8"/>
  <c r="R106" i="8"/>
  <c r="P106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F85" i="8"/>
  <c r="J84" i="8"/>
  <c r="F84" i="8"/>
  <c r="F82" i="8"/>
  <c r="E80" i="8"/>
  <c r="F59" i="8"/>
  <c r="J58" i="8"/>
  <c r="F58" i="8"/>
  <c r="F56" i="8"/>
  <c r="E54" i="8"/>
  <c r="J26" i="8"/>
  <c r="E26" i="8"/>
  <c r="J59" i="8" s="1"/>
  <c r="J25" i="8"/>
  <c r="J14" i="8"/>
  <c r="J56" i="8" s="1"/>
  <c r="E7" i="8"/>
  <c r="E76" i="8" s="1"/>
  <c r="J39" i="5"/>
  <c r="J38" i="5"/>
  <c r="AY59" i="1" s="1"/>
  <c r="J37" i="5"/>
  <c r="AX59" i="1" s="1"/>
  <c r="BI147" i="5"/>
  <c r="BH147" i="5"/>
  <c r="BG147" i="5"/>
  <c r="BF147" i="5"/>
  <c r="T147" i="5"/>
  <c r="T146" i="5"/>
  <c r="R147" i="5"/>
  <c r="R146" i="5" s="1"/>
  <c r="P147" i="5"/>
  <c r="P146" i="5" s="1"/>
  <c r="BI145" i="5"/>
  <c r="BH145" i="5"/>
  <c r="BG145" i="5"/>
  <c r="BF145" i="5"/>
  <c r="T145" i="5"/>
  <c r="T144" i="5" s="1"/>
  <c r="R145" i="5"/>
  <c r="R144" i="5" s="1"/>
  <c r="P145" i="5"/>
  <c r="P144" i="5"/>
  <c r="BI140" i="5"/>
  <c r="BH140" i="5"/>
  <c r="BG140" i="5"/>
  <c r="BF140" i="5"/>
  <c r="T140" i="5"/>
  <c r="T139" i="5"/>
  <c r="R140" i="5"/>
  <c r="R139" i="5"/>
  <c r="P140" i="5"/>
  <c r="P139" i="5" s="1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7" i="5"/>
  <c r="BH117" i="5"/>
  <c r="BG117" i="5"/>
  <c r="BF117" i="5"/>
  <c r="T117" i="5"/>
  <c r="R117" i="5"/>
  <c r="P117" i="5"/>
  <c r="BI113" i="5"/>
  <c r="BH113" i="5"/>
  <c r="BG113" i="5"/>
  <c r="BF113" i="5"/>
  <c r="T113" i="5"/>
  <c r="R113" i="5"/>
  <c r="P113" i="5"/>
  <c r="BI110" i="5"/>
  <c r="BH110" i="5"/>
  <c r="BG110" i="5"/>
  <c r="BF110" i="5"/>
  <c r="T110" i="5"/>
  <c r="R110" i="5"/>
  <c r="P110" i="5"/>
  <c r="BI106" i="5"/>
  <c r="BH106" i="5"/>
  <c r="BG106" i="5"/>
  <c r="BF106" i="5"/>
  <c r="T106" i="5"/>
  <c r="R106" i="5"/>
  <c r="P106" i="5"/>
  <c r="BI102" i="5"/>
  <c r="BH102" i="5"/>
  <c r="BG102" i="5"/>
  <c r="BF102" i="5"/>
  <c r="T102" i="5"/>
  <c r="R102" i="5"/>
  <c r="P102" i="5"/>
  <c r="BI98" i="5"/>
  <c r="BH98" i="5"/>
  <c r="BG98" i="5"/>
  <c r="BF98" i="5"/>
  <c r="T98" i="5"/>
  <c r="R98" i="5"/>
  <c r="P98" i="5"/>
  <c r="BI95" i="5"/>
  <c r="BH95" i="5"/>
  <c r="BG95" i="5"/>
  <c r="BF95" i="5"/>
  <c r="T95" i="5"/>
  <c r="R95" i="5"/>
  <c r="P95" i="5"/>
  <c r="F89" i="5"/>
  <c r="J88" i="5"/>
  <c r="F88" i="5"/>
  <c r="F86" i="5"/>
  <c r="E84" i="5"/>
  <c r="F59" i="5"/>
  <c r="J58" i="5"/>
  <c r="F58" i="5"/>
  <c r="F56" i="5"/>
  <c r="E54" i="5"/>
  <c r="J26" i="5"/>
  <c r="E26" i="5"/>
  <c r="J89" i="5" s="1"/>
  <c r="J25" i="5"/>
  <c r="J14" i="5"/>
  <c r="J86" i="5" s="1"/>
  <c r="E7" i="5"/>
  <c r="E50" i="5"/>
  <c r="J39" i="4"/>
  <c r="J38" i="4"/>
  <c r="AY58" i="1" s="1"/>
  <c r="J37" i="4"/>
  <c r="AX58" i="1" s="1"/>
  <c r="BI147" i="4"/>
  <c r="BH147" i="4"/>
  <c r="BG147" i="4"/>
  <c r="BF147" i="4"/>
  <c r="T147" i="4"/>
  <c r="T146" i="4" s="1"/>
  <c r="R147" i="4"/>
  <c r="R146" i="4"/>
  <c r="P147" i="4"/>
  <c r="P146" i="4" s="1"/>
  <c r="BI145" i="4"/>
  <c r="BH145" i="4"/>
  <c r="BG145" i="4"/>
  <c r="BF145" i="4"/>
  <c r="T145" i="4"/>
  <c r="T144" i="4"/>
  <c r="R145" i="4"/>
  <c r="R144" i="4" s="1"/>
  <c r="P145" i="4"/>
  <c r="P144" i="4" s="1"/>
  <c r="BI140" i="4"/>
  <c r="BH140" i="4"/>
  <c r="BG140" i="4"/>
  <c r="BF140" i="4"/>
  <c r="T140" i="4"/>
  <c r="T139" i="4" s="1"/>
  <c r="R140" i="4"/>
  <c r="R139" i="4" s="1"/>
  <c r="P140" i="4"/>
  <c r="P139" i="4" s="1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3" i="4"/>
  <c r="BH113" i="4"/>
  <c r="BG113" i="4"/>
  <c r="BF113" i="4"/>
  <c r="T113" i="4"/>
  <c r="R113" i="4"/>
  <c r="P113" i="4"/>
  <c r="BI110" i="4"/>
  <c r="BH110" i="4"/>
  <c r="BG110" i="4"/>
  <c r="BF110" i="4"/>
  <c r="T110" i="4"/>
  <c r="R110" i="4"/>
  <c r="P110" i="4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BI98" i="4"/>
  <c r="BH98" i="4"/>
  <c r="BG98" i="4"/>
  <c r="BF98" i="4"/>
  <c r="T98" i="4"/>
  <c r="R98" i="4"/>
  <c r="P98" i="4"/>
  <c r="BI95" i="4"/>
  <c r="BH95" i="4"/>
  <c r="BG95" i="4"/>
  <c r="BF95" i="4"/>
  <c r="T95" i="4"/>
  <c r="R95" i="4"/>
  <c r="P95" i="4"/>
  <c r="F89" i="4"/>
  <c r="J88" i="4"/>
  <c r="F88" i="4"/>
  <c r="F86" i="4"/>
  <c r="E84" i="4"/>
  <c r="F59" i="4"/>
  <c r="J58" i="4"/>
  <c r="F58" i="4"/>
  <c r="F56" i="4"/>
  <c r="E54" i="4"/>
  <c r="J26" i="4"/>
  <c r="E26" i="4"/>
  <c r="J59" i="4" s="1"/>
  <c r="J25" i="4"/>
  <c r="J14" i="4"/>
  <c r="J86" i="4" s="1"/>
  <c r="E7" i="4"/>
  <c r="E80" i="4" s="1"/>
  <c r="J39" i="3"/>
  <c r="J38" i="3"/>
  <c r="AY57" i="1"/>
  <c r="J37" i="3"/>
  <c r="AX57" i="1"/>
  <c r="BI254" i="3"/>
  <c r="BH254" i="3"/>
  <c r="BG254" i="3"/>
  <c r="BF254" i="3"/>
  <c r="T254" i="3"/>
  <c r="T253" i="3" s="1"/>
  <c r="R254" i="3"/>
  <c r="R253" i="3" s="1"/>
  <c r="P254" i="3"/>
  <c r="P253" i="3" s="1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7" i="3"/>
  <c r="BH237" i="3"/>
  <c r="BG237" i="3"/>
  <c r="BF237" i="3"/>
  <c r="T237" i="3"/>
  <c r="R237" i="3"/>
  <c r="R236" i="3" s="1"/>
  <c r="R235" i="3" s="1"/>
  <c r="P237" i="3"/>
  <c r="BI233" i="3"/>
  <c r="BH233" i="3"/>
  <c r="BG233" i="3"/>
  <c r="BF233" i="3"/>
  <c r="T233" i="3"/>
  <c r="T232" i="3" s="1"/>
  <c r="R233" i="3"/>
  <c r="R232" i="3" s="1"/>
  <c r="P233" i="3"/>
  <c r="P232" i="3" s="1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1" i="3"/>
  <c r="BH171" i="3"/>
  <c r="BG171" i="3"/>
  <c r="BF171" i="3"/>
  <c r="T171" i="3"/>
  <c r="R171" i="3"/>
  <c r="P171" i="3"/>
  <c r="BI166" i="3"/>
  <c r="BH166" i="3"/>
  <c r="BG166" i="3"/>
  <c r="BF166" i="3"/>
  <c r="T166" i="3"/>
  <c r="T165" i="3" s="1"/>
  <c r="R166" i="3"/>
  <c r="R165" i="3"/>
  <c r="P166" i="3"/>
  <c r="P165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BI124" i="3"/>
  <c r="BH124" i="3"/>
  <c r="BG124" i="3"/>
  <c r="BF124" i="3"/>
  <c r="T124" i="3"/>
  <c r="R124" i="3"/>
  <c r="P124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100" i="3"/>
  <c r="BH100" i="3"/>
  <c r="BG100" i="3"/>
  <c r="BF100" i="3"/>
  <c r="T100" i="3"/>
  <c r="R100" i="3"/>
  <c r="P100" i="3"/>
  <c r="F94" i="3"/>
  <c r="J93" i="3"/>
  <c r="F93" i="3"/>
  <c r="F91" i="3"/>
  <c r="E89" i="3"/>
  <c r="F59" i="3"/>
  <c r="J58" i="3"/>
  <c r="F58" i="3"/>
  <c r="F56" i="3"/>
  <c r="E54" i="3"/>
  <c r="J26" i="3"/>
  <c r="E26" i="3"/>
  <c r="J59" i="3"/>
  <c r="J25" i="3"/>
  <c r="J14" i="3"/>
  <c r="J91" i="3" s="1"/>
  <c r="E7" i="3"/>
  <c r="E85" i="3" s="1"/>
  <c r="J37" i="2"/>
  <c r="J36" i="2"/>
  <c r="AY55" i="1"/>
  <c r="J35" i="2"/>
  <c r="AX55" i="1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T101" i="2" s="1"/>
  <c r="R102" i="2"/>
  <c r="R101" i="2" s="1"/>
  <c r="P102" i="2"/>
  <c r="P101" i="2" s="1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1" i="2"/>
  <c r="BH91" i="2"/>
  <c r="BG91" i="2"/>
  <c r="BF91" i="2"/>
  <c r="T91" i="2"/>
  <c r="R91" i="2"/>
  <c r="P91" i="2"/>
  <c r="BI88" i="2"/>
  <c r="BH88" i="2"/>
  <c r="BG88" i="2"/>
  <c r="BF88" i="2"/>
  <c r="T88" i="2"/>
  <c r="R88" i="2"/>
  <c r="P88" i="2"/>
  <c r="F82" i="2"/>
  <c r="J81" i="2"/>
  <c r="F81" i="2"/>
  <c r="F79" i="2"/>
  <c r="E77" i="2"/>
  <c r="F55" i="2"/>
  <c r="J54" i="2"/>
  <c r="F54" i="2"/>
  <c r="F52" i="2"/>
  <c r="E50" i="2"/>
  <c r="J24" i="2"/>
  <c r="E24" i="2"/>
  <c r="J82" i="2" s="1"/>
  <c r="J23" i="2"/>
  <c r="J12" i="2"/>
  <c r="J79" i="2" s="1"/>
  <c r="E7" i="2"/>
  <c r="E75" i="2" s="1"/>
  <c r="L50" i="1"/>
  <c r="AM50" i="1"/>
  <c r="AM49" i="1"/>
  <c r="L49" i="1"/>
  <c r="AM47" i="1"/>
  <c r="L47" i="1"/>
  <c r="L45" i="1"/>
  <c r="L44" i="1"/>
  <c r="J95" i="2"/>
  <c r="J119" i="3"/>
  <c r="BK171" i="3"/>
  <c r="BK113" i="5"/>
  <c r="J98" i="8"/>
  <c r="J104" i="10"/>
  <c r="BK109" i="12"/>
  <c r="J120" i="13"/>
  <c r="BK226" i="14"/>
  <c r="BK205" i="14"/>
  <c r="J209" i="14"/>
  <c r="J215" i="15"/>
  <c r="BK113" i="16"/>
  <c r="J136" i="17"/>
  <c r="BK163" i="20"/>
  <c r="J192" i="20"/>
  <c r="BK105" i="20"/>
  <c r="BK128" i="20"/>
  <c r="J91" i="21"/>
  <c r="J167" i="21"/>
  <c r="J127" i="23"/>
  <c r="J114" i="24"/>
  <c r="J97" i="2"/>
  <c r="BK218" i="3"/>
  <c r="BK215" i="3"/>
  <c r="J140" i="4"/>
  <c r="BK125" i="5"/>
  <c r="J89" i="8"/>
  <c r="BK149" i="9"/>
  <c r="BK113" i="11"/>
  <c r="BK148" i="13"/>
  <c r="J213" i="14"/>
  <c r="J175" i="16"/>
  <c r="BK195" i="17"/>
  <c r="J178" i="17"/>
  <c r="BK193" i="18"/>
  <c r="J133" i="20"/>
  <c r="J132" i="20"/>
  <c r="BK106" i="20"/>
  <c r="BK102" i="20"/>
  <c r="BK136" i="20"/>
  <c r="BK126" i="20"/>
  <c r="J147" i="21"/>
  <c r="J120" i="21"/>
  <c r="BK123" i="21"/>
  <c r="J101" i="21"/>
  <c r="J93" i="23"/>
  <c r="AS77" i="1"/>
  <c r="J110" i="5"/>
  <c r="BK94" i="8"/>
  <c r="J117" i="9"/>
  <c r="BK104" i="10"/>
  <c r="BK177" i="13"/>
  <c r="BK103" i="14"/>
  <c r="J155" i="15"/>
  <c r="BK175" i="17"/>
  <c r="BK97" i="17"/>
  <c r="BK161" i="18"/>
  <c r="BK114" i="20"/>
  <c r="BK115" i="20"/>
  <c r="J105" i="20"/>
  <c r="BK137" i="20"/>
  <c r="BK141" i="20"/>
  <c r="BK162" i="21"/>
  <c r="BK182" i="21"/>
  <c r="J160" i="21"/>
  <c r="BK118" i="21"/>
  <c r="J109" i="23"/>
  <c r="BK105" i="24"/>
  <c r="BK93" i="9"/>
  <c r="J103" i="11"/>
  <c r="J124" i="13"/>
  <c r="J194" i="14"/>
  <c r="J94" i="16"/>
  <c r="BK206" i="17"/>
  <c r="BK165" i="17"/>
  <c r="J203" i="18"/>
  <c r="BK144" i="20"/>
  <c r="BK95" i="20"/>
  <c r="J120" i="20"/>
  <c r="BK131" i="20"/>
  <c r="BK171" i="21"/>
  <c r="BK191" i="21"/>
  <c r="J165" i="21"/>
  <c r="BK141" i="21"/>
  <c r="BK123" i="24"/>
  <c r="J96" i="25"/>
  <c r="BK97" i="8"/>
  <c r="BK134" i="10"/>
  <c r="J86" i="12"/>
  <c r="J159" i="13"/>
  <c r="J224" i="15"/>
  <c r="J128" i="16"/>
  <c r="BK174" i="17"/>
  <c r="J97" i="18"/>
  <c r="J189" i="18"/>
  <c r="J151" i="20"/>
  <c r="J100" i="20"/>
  <c r="J162" i="20"/>
  <c r="BK92" i="20"/>
  <c r="BK122" i="21"/>
  <c r="BK146" i="21"/>
  <c r="BK168" i="21"/>
  <c r="J105" i="23"/>
  <c r="J105" i="24"/>
  <c r="J218" i="3"/>
  <c r="BK161" i="3"/>
  <c r="J95" i="4"/>
  <c r="BK95" i="5"/>
  <c r="BK102" i="8"/>
  <c r="BK128" i="10"/>
  <c r="J148" i="13"/>
  <c r="BK125" i="14"/>
  <c r="BK112" i="15"/>
  <c r="BK136" i="17"/>
  <c r="BK199" i="17"/>
  <c r="J181" i="18"/>
  <c r="J159" i="20"/>
  <c r="BK96" i="20"/>
  <c r="BK143" i="20"/>
  <c r="J190" i="21"/>
  <c r="BK98" i="21"/>
  <c r="BK136" i="21"/>
  <c r="J131" i="21"/>
  <c r="BK138" i="23"/>
  <c r="J93" i="26"/>
  <c r="J145" i="5"/>
  <c r="BK142" i="9"/>
  <c r="BK107" i="11"/>
  <c r="J161" i="13"/>
  <c r="J128" i="15"/>
  <c r="J113" i="16"/>
  <c r="BK153" i="17"/>
  <c r="BK182" i="17"/>
  <c r="BK149" i="18"/>
  <c r="F37" i="19"/>
  <c r="BD74" i="1" s="1"/>
  <c r="J113" i="20"/>
  <c r="J187" i="20"/>
  <c r="BK118" i="20"/>
  <c r="BK121" i="21"/>
  <c r="J157" i="21"/>
  <c r="BK148" i="21"/>
  <c r="BK165" i="21"/>
  <c r="BK96" i="24"/>
  <c r="BK99" i="2"/>
  <c r="J161" i="3"/>
  <c r="BK200" i="3"/>
  <c r="J120" i="4"/>
  <c r="J120" i="5"/>
  <c r="BK138" i="9"/>
  <c r="BK119" i="10"/>
  <c r="BK119" i="11"/>
  <c r="BK196" i="14"/>
  <c r="J166" i="16"/>
  <c r="J175" i="17"/>
  <c r="BK159" i="18"/>
  <c r="J167" i="18"/>
  <c r="J131" i="20"/>
  <c r="J158" i="20"/>
  <c r="J116" i="20"/>
  <c r="BK139" i="21"/>
  <c r="BK184" i="21"/>
  <c r="J153" i="21"/>
  <c r="J125" i="21"/>
  <c r="BK112" i="21"/>
  <c r="BK112" i="23"/>
  <c r="J93" i="24"/>
  <c r="J90" i="27"/>
  <c r="BK254" i="3"/>
  <c r="J207" i="3"/>
  <c r="J191" i="3"/>
  <c r="BK102" i="4"/>
  <c r="BK98" i="5"/>
  <c r="J93" i="8"/>
  <c r="BK124" i="10"/>
  <c r="J178" i="13"/>
  <c r="BK99" i="13"/>
  <c r="BK112" i="14"/>
  <c r="J128" i="14"/>
  <c r="J164" i="14"/>
  <c r="BK173" i="14"/>
  <c r="BK149" i="16"/>
  <c r="J153" i="17"/>
  <c r="J174" i="17"/>
  <c r="BK156" i="18"/>
  <c r="J191" i="20"/>
  <c r="J140" i="20"/>
  <c r="J103" i="20"/>
  <c r="J177" i="20"/>
  <c r="BK142" i="20"/>
  <c r="BK116" i="21"/>
  <c r="J117" i="21"/>
  <c r="BK93" i="23"/>
  <c r="J93" i="27"/>
  <c r="BK177" i="3"/>
  <c r="J171" i="3"/>
  <c r="BK129" i="3"/>
  <c r="J106" i="5"/>
  <c r="J95" i="8"/>
  <c r="BK109" i="9"/>
  <c r="J92" i="12"/>
  <c r="J167" i="13"/>
  <c r="BK152" i="15"/>
  <c r="J116" i="16"/>
  <c r="BK198" i="17"/>
  <c r="J109" i="17"/>
  <c r="J193" i="18"/>
  <c r="J169" i="20"/>
  <c r="BK177" i="20"/>
  <c r="J148" i="20"/>
  <c r="BK139" i="20"/>
  <c r="J92" i="20"/>
  <c r="J99" i="20"/>
  <c r="J104" i="21"/>
  <c r="J141" i="21"/>
  <c r="BK161" i="21"/>
  <c r="J124" i="23"/>
  <c r="BK96" i="27"/>
  <c r="J209" i="3"/>
  <c r="J213" i="3"/>
  <c r="BK128" i="4"/>
  <c r="J138" i="9"/>
  <c r="J134" i="10"/>
  <c r="BK107" i="12"/>
  <c r="BK155" i="13"/>
  <c r="BK194" i="15"/>
  <c r="BK116" i="16"/>
  <c r="BK183" i="17"/>
  <c r="J198" i="17"/>
  <c r="J174" i="18"/>
  <c r="J154" i="20"/>
  <c r="J195" i="20"/>
  <c r="J164" i="20"/>
  <c r="BK161" i="20"/>
  <c r="BK116" i="20"/>
  <c r="BK150" i="20"/>
  <c r="BK88" i="20"/>
  <c r="J191" i="21"/>
  <c r="BK134" i="21"/>
  <c r="J89" i="21"/>
  <c r="J118" i="21"/>
  <c r="BK131" i="23"/>
  <c r="BK102" i="2"/>
  <c r="BK100" i="3"/>
  <c r="J166" i="3"/>
  <c r="BK104" i="3"/>
  <c r="J128" i="4"/>
  <c r="J96" i="8"/>
  <c r="J105" i="9"/>
  <c r="J124" i="10"/>
  <c r="J107" i="13"/>
  <c r="BK155" i="14"/>
  <c r="J143" i="15"/>
  <c r="J182" i="17"/>
  <c r="BK127" i="17"/>
  <c r="BK204" i="18"/>
  <c r="J143" i="20"/>
  <c r="BK196" i="20"/>
  <c r="J166" i="20"/>
  <c r="J102" i="20"/>
  <c r="BK92" i="21"/>
  <c r="BK110" i="21"/>
  <c r="BK153" i="21"/>
  <c r="J130" i="21"/>
  <c r="J226" i="3"/>
  <c r="BK209" i="3"/>
  <c r="BK95" i="4"/>
  <c r="J113" i="5"/>
  <c r="J99" i="8"/>
  <c r="BK136" i="9"/>
  <c r="J123" i="11"/>
  <c r="BK167" i="13"/>
  <c r="BK152" i="14"/>
  <c r="J109" i="16"/>
  <c r="BK173" i="17"/>
  <c r="J178" i="18"/>
  <c r="BK210" i="18"/>
  <c r="J174" i="20"/>
  <c r="BK193" i="20"/>
  <c r="BK101" i="20"/>
  <c r="BK97" i="20"/>
  <c r="J144" i="21"/>
  <c r="BK91" i="21"/>
  <c r="BK114" i="21"/>
  <c r="BK106" i="21"/>
  <c r="J127" i="24"/>
  <c r="J228" i="3"/>
  <c r="J244" i="3"/>
  <c r="BK137" i="4"/>
  <c r="BK135" i="5"/>
  <c r="BK91" i="8"/>
  <c r="BK132" i="9"/>
  <c r="BK93" i="11"/>
  <c r="BK128" i="13"/>
  <c r="BK94" i="14"/>
  <c r="J149" i="16"/>
  <c r="BK180" i="17"/>
  <c r="BK167" i="18"/>
  <c r="F36" i="19"/>
  <c r="BC74" i="1"/>
  <c r="BK154" i="20"/>
  <c r="BK149" i="21"/>
  <c r="J137" i="21"/>
  <c r="BK170" i="21"/>
  <c r="J183" i="21"/>
  <c r="J161" i="21"/>
  <c r="J101" i="23"/>
  <c r="BK96" i="25"/>
  <c r="J88" i="2"/>
  <c r="BK191" i="3"/>
  <c r="BK226" i="3"/>
  <c r="J147" i="5"/>
  <c r="BK92" i="8"/>
  <c r="J116" i="10"/>
  <c r="J96" i="12"/>
  <c r="BK124" i="13"/>
  <c r="J94" i="15"/>
  <c r="BK158" i="16"/>
  <c r="BK169" i="17"/>
  <c r="J165" i="17"/>
  <c r="BK188" i="18"/>
  <c r="BK124" i="20"/>
  <c r="BK94" i="20"/>
  <c r="J114" i="20"/>
  <c r="J100" i="21"/>
  <c r="BK133" i="21"/>
  <c r="J139" i="21"/>
  <c r="J177" i="3"/>
  <c r="J241" i="3"/>
  <c r="BK135" i="4"/>
  <c r="J125" i="5"/>
  <c r="BK112" i="9"/>
  <c r="BK93" i="10"/>
  <c r="J112" i="12"/>
  <c r="J224" i="14"/>
  <c r="J112" i="15"/>
  <c r="BK123" i="16"/>
  <c r="J127" i="17"/>
  <c r="BK131" i="18"/>
  <c r="J144" i="20"/>
  <c r="J139" i="20"/>
  <c r="J189" i="20"/>
  <c r="J132" i="21"/>
  <c r="BK94" i="21"/>
  <c r="BK145" i="21"/>
  <c r="BK174" i="21"/>
  <c r="BK114" i="23"/>
  <c r="BK96" i="26"/>
  <c r="BK105" i="2"/>
  <c r="J108" i="3"/>
  <c r="J181" i="3"/>
  <c r="BK120" i="5"/>
  <c r="J120" i="9"/>
  <c r="J119" i="11"/>
  <c r="BK131" i="13"/>
  <c r="BK111" i="13"/>
  <c r="J152" i="14"/>
  <c r="J94" i="14"/>
  <c r="BK121" i="14"/>
  <c r="J185" i="15"/>
  <c r="J130" i="17"/>
  <c r="J164" i="17"/>
  <c r="J127" i="20"/>
  <c r="BK173" i="20"/>
  <c r="BK133" i="20"/>
  <c r="BK89" i="20"/>
  <c r="BK170" i="20"/>
  <c r="BK144" i="21"/>
  <c r="BK105" i="21"/>
  <c r="BK138" i="21"/>
  <c r="J133" i="23"/>
  <c r="J129" i="24"/>
  <c r="AS56" i="1"/>
  <c r="J131" i="5"/>
  <c r="J110" i="8"/>
  <c r="J136" i="9"/>
  <c r="BK103" i="12"/>
  <c r="BK136" i="13"/>
  <c r="BK94" i="15"/>
  <c r="BK175" i="16"/>
  <c r="J139" i="17"/>
  <c r="J183" i="17"/>
  <c r="J191" i="18"/>
  <c r="BK120" i="20"/>
  <c r="J138" i="20"/>
  <c r="J98" i="20"/>
  <c r="BK167" i="20"/>
  <c r="BK140" i="20"/>
  <c r="BK132" i="21"/>
  <c r="BK117" i="21"/>
  <c r="J102" i="21"/>
  <c r="J173" i="21"/>
  <c r="BK112" i="24"/>
  <c r="J105" i="2"/>
  <c r="BK186" i="3"/>
  <c r="BK237" i="3"/>
  <c r="J125" i="4"/>
  <c r="BK96" i="8"/>
  <c r="BK117" i="9"/>
  <c r="J114" i="12"/>
  <c r="J143" i="13"/>
  <c r="J112" i="14"/>
  <c r="J121" i="15"/>
  <c r="BK162" i="16"/>
  <c r="J118" i="17"/>
  <c r="BK145" i="18"/>
  <c r="J159" i="18"/>
  <c r="J153" i="20"/>
  <c r="BK148" i="20"/>
  <c r="J112" i="20"/>
  <c r="BK166" i="20"/>
  <c r="J109" i="20"/>
  <c r="BK113" i="20"/>
  <c r="BK151" i="21"/>
  <c r="BK93" i="21"/>
  <c r="BK152" i="21"/>
  <c r="J176" i="21"/>
  <c r="BK105" i="23"/>
  <c r="BK93" i="26"/>
  <c r="BK88" i="2"/>
  <c r="J124" i="3"/>
  <c r="BK110" i="4"/>
  <c r="BK110" i="5"/>
  <c r="J102" i="8"/>
  <c r="J112" i="9"/>
  <c r="BK103" i="11"/>
  <c r="J194" i="15"/>
  <c r="BK164" i="15"/>
  <c r="J199" i="17"/>
  <c r="BK205" i="17"/>
  <c r="BK203" i="18"/>
  <c r="J126" i="20"/>
  <c r="J121" i="20"/>
  <c r="J96" i="20"/>
  <c r="J185" i="20"/>
  <c r="BK102" i="21"/>
  <c r="J146" i="21"/>
  <c r="BK104" i="21"/>
  <c r="BK156" i="21"/>
  <c r="J112" i="23"/>
  <c r="J102" i="2"/>
  <c r="BK251" i="3"/>
  <c r="J220" i="3"/>
  <c r="BK131" i="4"/>
  <c r="BK118" i="8"/>
  <c r="BK141" i="10"/>
  <c r="J125" i="11"/>
  <c r="BK175" i="13"/>
  <c r="J173" i="14"/>
  <c r="BK176" i="15"/>
  <c r="J153" i="16"/>
  <c r="J179" i="17"/>
  <c r="BK97" i="18"/>
  <c r="BK117" i="20"/>
  <c r="BK146" i="20"/>
  <c r="J136" i="21"/>
  <c r="BK154" i="21"/>
  <c r="BK178" i="21"/>
  <c r="J172" i="21"/>
  <c r="BK109" i="23"/>
  <c r="BK93" i="25"/>
  <c r="BK181" i="3"/>
  <c r="BK233" i="3"/>
  <c r="BK147" i="4"/>
  <c r="J110" i="4"/>
  <c r="BK101" i="9"/>
  <c r="J93" i="11"/>
  <c r="BK114" i="12"/>
  <c r="J95" i="13"/>
  <c r="BK128" i="15"/>
  <c r="J168" i="16"/>
  <c r="BK130" i="17"/>
  <c r="BK112" i="17"/>
  <c r="J149" i="18"/>
  <c r="BK182" i="20"/>
  <c r="J181" i="20"/>
  <c r="BK138" i="20"/>
  <c r="J98" i="21"/>
  <c r="BK155" i="21"/>
  <c r="BK90" i="21"/>
  <c r="J110" i="21"/>
  <c r="BK111" i="21"/>
  <c r="BK129" i="24"/>
  <c r="J100" i="27"/>
  <c r="J140" i="3"/>
  <c r="BK116" i="3"/>
  <c r="J131" i="4"/>
  <c r="BK114" i="8"/>
  <c r="J114" i="9"/>
  <c r="J113" i="11"/>
  <c r="BK141" i="13"/>
  <c r="BK143" i="14"/>
  <c r="BK209" i="15"/>
  <c r="BK104" i="16"/>
  <c r="J146" i="17"/>
  <c r="BK198" i="18"/>
  <c r="J192" i="18"/>
  <c r="J171" i="20"/>
  <c r="J101" i="20"/>
  <c r="BK132" i="20"/>
  <c r="BK159" i="21"/>
  <c r="J187" i="21"/>
  <c r="J114" i="21"/>
  <c r="BK179" i="21"/>
  <c r="BK101" i="23"/>
  <c r="BK90" i="27"/>
  <c r="BK99" i="8"/>
  <c r="J113" i="10"/>
  <c r="J136" i="13"/>
  <c r="J196" i="14"/>
  <c r="J213" i="15"/>
  <c r="BK166" i="16"/>
  <c r="BK164" i="17"/>
  <c r="J131" i="18"/>
  <c r="BK169" i="20"/>
  <c r="BK175" i="20"/>
  <c r="BK112" i="20"/>
  <c r="J106" i="20"/>
  <c r="J181" i="21"/>
  <c r="BK181" i="21"/>
  <c r="BK97" i="21"/>
  <c r="J115" i="21"/>
  <c r="BK101" i="24"/>
  <c r="AS71" i="1"/>
  <c r="J117" i="4"/>
  <c r="BK128" i="5"/>
  <c r="BK106" i="8"/>
  <c r="BK105" i="9"/>
  <c r="J98" i="11"/>
  <c r="J155" i="13"/>
  <c r="J103" i="13"/>
  <c r="BK213" i="14"/>
  <c r="J215" i="14"/>
  <c r="J155" i="14"/>
  <c r="BK143" i="15"/>
  <c r="BK109" i="16"/>
  <c r="BK177" i="17"/>
  <c r="J207" i="18"/>
  <c r="J149" i="20"/>
  <c r="J147" i="20"/>
  <c r="BK103" i="20"/>
  <c r="BK110" i="20"/>
  <c r="BK107" i="21"/>
  <c r="J93" i="21"/>
  <c r="J123" i="21"/>
  <c r="BK124" i="23"/>
  <c r="J90" i="26"/>
  <c r="J134" i="3"/>
  <c r="J100" i="3"/>
  <c r="BK125" i="4"/>
  <c r="J93" i="9"/>
  <c r="J107" i="11"/>
  <c r="J114" i="13"/>
  <c r="BK120" i="13"/>
  <c r="BK173" i="15"/>
  <c r="J162" i="16"/>
  <c r="J103" i="17"/>
  <c r="J186" i="17"/>
  <c r="J205" i="18"/>
  <c r="J160" i="20"/>
  <c r="BK159" i="20"/>
  <c r="J124" i="20"/>
  <c r="J172" i="20"/>
  <c r="BK153" i="20"/>
  <c r="BK189" i="21"/>
  <c r="BK190" i="21"/>
  <c r="J95" i="21"/>
  <c r="J215" i="3"/>
  <c r="BK120" i="4"/>
  <c r="BK137" i="5"/>
  <c r="J118" i="8"/>
  <c r="BK96" i="10"/>
  <c r="J130" i="11"/>
  <c r="BK172" i="13"/>
  <c r="J103" i="14"/>
  <c r="J125" i="15"/>
  <c r="J141" i="16"/>
  <c r="J173" i="17"/>
  <c r="BK106" i="18"/>
  <c r="J152" i="20"/>
  <c r="J134" i="20"/>
  <c r="J124" i="21"/>
  <c r="J155" i="21"/>
  <c r="J103" i="21"/>
  <c r="J154" i="21"/>
  <c r="BK114" i="24"/>
  <c r="BK95" i="2"/>
  <c r="J203" i="3"/>
  <c r="J200" i="3"/>
  <c r="J140" i="5"/>
  <c r="BK98" i="8"/>
  <c r="BK116" i="10"/>
  <c r="BK98" i="11"/>
  <c r="J172" i="13"/>
  <c r="BK213" i="15"/>
  <c r="J104" i="16"/>
  <c r="J156" i="17"/>
  <c r="BK149" i="17"/>
  <c r="J125" i="18"/>
  <c r="BK178" i="20"/>
  <c r="BK119" i="20"/>
  <c r="BK104" i="20"/>
  <c r="J93" i="20"/>
  <c r="J128" i="21"/>
  <c r="BK96" i="21"/>
  <c r="J178" i="21"/>
  <c r="BK109" i="21"/>
  <c r="J189" i="21"/>
  <c r="J90" i="21"/>
  <c r="J96" i="26"/>
  <c r="BK203" i="3"/>
  <c r="BK148" i="3"/>
  <c r="J153" i="3"/>
  <c r="J128" i="5"/>
  <c r="J109" i="9"/>
  <c r="J130" i="10"/>
  <c r="BK100" i="12"/>
  <c r="J175" i="13"/>
  <c r="J173" i="15"/>
  <c r="BK128" i="16"/>
  <c r="BK118" i="17"/>
  <c r="J156" i="18"/>
  <c r="BK116" i="18"/>
  <c r="BK122" i="20"/>
  <c r="J141" i="20"/>
  <c r="J183" i="20"/>
  <c r="J182" i="21"/>
  <c r="BK125" i="21"/>
  <c r="BK103" i="21"/>
  <c r="J119" i="21"/>
  <c r="J120" i="24"/>
  <c r="BK110" i="8"/>
  <c r="J100" i="10"/>
  <c r="J104" i="12"/>
  <c r="BK176" i="14"/>
  <c r="J144" i="16"/>
  <c r="BK150" i="17"/>
  <c r="BK181" i="18"/>
  <c r="J136" i="20"/>
  <c r="BK129" i="20"/>
  <c r="J89" i="20"/>
  <c r="BK129" i="21"/>
  <c r="BK126" i="21"/>
  <c r="BK128" i="21"/>
  <c r="J152" i="21"/>
  <c r="BK93" i="24"/>
  <c r="BK91" i="2"/>
  <c r="J104" i="3"/>
  <c r="BK98" i="4"/>
  <c r="BK102" i="5"/>
  <c r="BK103" i="8"/>
  <c r="J144" i="9"/>
  <c r="J109" i="12"/>
  <c r="BK107" i="13"/>
  <c r="J236" i="15"/>
  <c r="BK181" i="16"/>
  <c r="J180" i="17"/>
  <c r="J204" i="18"/>
  <c r="BK135" i="20"/>
  <c r="BK156" i="20"/>
  <c r="J130" i="20"/>
  <c r="J156" i="21"/>
  <c r="BK176" i="21"/>
  <c r="BK167" i="21"/>
  <c r="J107" i="21"/>
  <c r="J134" i="21"/>
  <c r="J96" i="24"/>
  <c r="BK241" i="3"/>
  <c r="J237" i="3"/>
  <c r="J145" i="4"/>
  <c r="BK122" i="5"/>
  <c r="BK90" i="8"/>
  <c r="J96" i="9"/>
  <c r="J136" i="10"/>
  <c r="J108" i="12"/>
  <c r="BK236" i="15"/>
  <c r="J205" i="15"/>
  <c r="J206" i="17"/>
  <c r="BK109" i="17"/>
  <c r="BK184" i="18"/>
  <c r="BK191" i="20"/>
  <c r="BK172" i="20"/>
  <c r="BK192" i="20"/>
  <c r="J163" i="20"/>
  <c r="J109" i="21"/>
  <c r="J149" i="21"/>
  <c r="J94" i="21"/>
  <c r="BK180" i="21"/>
  <c r="BK147" i="21"/>
  <c r="J114" i="23"/>
  <c r="J230" i="3"/>
  <c r="J148" i="3"/>
  <c r="J106" i="4"/>
  <c r="BK120" i="9"/>
  <c r="BK108" i="10"/>
  <c r="BK178" i="13"/>
  <c r="BK114" i="13"/>
  <c r="BK209" i="14"/>
  <c r="J226" i="14"/>
  <c r="BK236" i="14"/>
  <c r="BK215" i="14"/>
  <c r="J164" i="15"/>
  <c r="BK168" i="16"/>
  <c r="J177" i="17"/>
  <c r="BK191" i="18"/>
  <c r="BK184" i="20"/>
  <c r="J117" i="20"/>
  <c r="BK171" i="20"/>
  <c r="BK134" i="20"/>
  <c r="BK183" i="20"/>
  <c r="BK93" i="20"/>
  <c r="J127" i="21"/>
  <c r="BK130" i="21"/>
  <c r="J142" i="21"/>
  <c r="BK90" i="25"/>
  <c r="BK196" i="3"/>
  <c r="BK213" i="3"/>
  <c r="BK140" i="4"/>
  <c r="BK145" i="5"/>
  <c r="J141" i="10"/>
  <c r="BK96" i="12"/>
  <c r="J99" i="13"/>
  <c r="J125" i="14"/>
  <c r="J152" i="15"/>
  <c r="BK151" i="16"/>
  <c r="BK190" i="17"/>
  <c r="BK207" i="18"/>
  <c r="BK181" i="20"/>
  <c r="J107" i="20"/>
  <c r="BK158" i="20"/>
  <c r="J115" i="20"/>
  <c r="J128" i="20"/>
  <c r="BK174" i="20"/>
  <c r="BK90" i="20"/>
  <c r="J180" i="21"/>
  <c r="BK172" i="21"/>
  <c r="J179" i="21"/>
  <c r="J97" i="21"/>
  <c r="J90" i="25"/>
  <c r="BK244" i="3"/>
  <c r="J116" i="3"/>
  <c r="J147" i="4"/>
  <c r="J122" i="5"/>
  <c r="J106" i="8"/>
  <c r="J101" i="9"/>
  <c r="BK130" i="11"/>
  <c r="J141" i="13"/>
  <c r="BK185" i="15"/>
  <c r="BK131" i="16"/>
  <c r="BK146" i="17"/>
  <c r="J184" i="18"/>
  <c r="BK139" i="18"/>
  <c r="J168" i="20"/>
  <c r="J190" i="20"/>
  <c r="J129" i="20"/>
  <c r="BK190" i="20"/>
  <c r="BK176" i="20"/>
  <c r="BK123" i="20"/>
  <c r="BK155" i="20"/>
  <c r="J95" i="20"/>
  <c r="BK164" i="21"/>
  <c r="J116" i="21"/>
  <c r="J171" i="21"/>
  <c r="J123" i="24"/>
  <c r="BK153" i="3"/>
  <c r="J254" i="3"/>
  <c r="J113" i="4"/>
  <c r="J135" i="5"/>
  <c r="J91" i="8"/>
  <c r="J96" i="10"/>
  <c r="BK92" i="12"/>
  <c r="BK143" i="13"/>
  <c r="BK103" i="15"/>
  <c r="BK136" i="16"/>
  <c r="BK103" i="17"/>
  <c r="BK192" i="18"/>
  <c r="BK84" i="19"/>
  <c r="J170" i="20"/>
  <c r="J156" i="20"/>
  <c r="BK188" i="20"/>
  <c r="BK108" i="20"/>
  <c r="J159" i="21"/>
  <c r="BK175" i="21"/>
  <c r="J162" i="21"/>
  <c r="J101" i="24"/>
  <c r="BK97" i="2"/>
  <c r="J251" i="3"/>
  <c r="J102" i="4"/>
  <c r="J102" i="5"/>
  <c r="J94" i="8"/>
  <c r="J149" i="9"/>
  <c r="BK125" i="11"/>
  <c r="J107" i="12"/>
  <c r="J111" i="13"/>
  <c r="J185" i="14"/>
  <c r="J123" i="16"/>
  <c r="BK186" i="17"/>
  <c r="BK166" i="17"/>
  <c r="J139" i="18"/>
  <c r="J142" i="20"/>
  <c r="BK179" i="20"/>
  <c r="J193" i="20"/>
  <c r="J110" i="20"/>
  <c r="BK115" i="21"/>
  <c r="BK185" i="21"/>
  <c r="BK131" i="21"/>
  <c r="J138" i="21"/>
  <c r="J100" i="26"/>
  <c r="J144" i="3"/>
  <c r="BK228" i="3"/>
  <c r="J98" i="4"/>
  <c r="BK95" i="8"/>
  <c r="J142" i="9"/>
  <c r="BK104" i="12"/>
  <c r="BK165" i="13"/>
  <c r="BK224" i="15"/>
  <c r="J169" i="17"/>
  <c r="J153" i="18"/>
  <c r="BK211" i="18"/>
  <c r="J150" i="20"/>
  <c r="BK147" i="20"/>
  <c r="J108" i="20"/>
  <c r="BK163" i="21"/>
  <c r="J170" i="21"/>
  <c r="J92" i="21"/>
  <c r="J108" i="21"/>
  <c r="J138" i="23"/>
  <c r="J107" i="2"/>
  <c r="BK108" i="3"/>
  <c r="BK124" i="3"/>
  <c r="J137" i="4"/>
  <c r="J95" i="5"/>
  <c r="BK89" i="8"/>
  <c r="J108" i="10"/>
  <c r="BK86" i="12"/>
  <c r="BK159" i="13"/>
  <c r="J209" i="15"/>
  <c r="J136" i="16"/>
  <c r="J181" i="17"/>
  <c r="BK179" i="17"/>
  <c r="BK174" i="18"/>
  <c r="J175" i="20"/>
  <c r="BK145" i="20"/>
  <c r="BK100" i="20"/>
  <c r="BK180" i="20"/>
  <c r="BK183" i="21"/>
  <c r="BK100" i="21"/>
  <c r="BK166" i="21"/>
  <c r="BK100" i="26"/>
  <c r="J91" i="2"/>
  <c r="BK134" i="3"/>
  <c r="BK185" i="3"/>
  <c r="BK106" i="5"/>
  <c r="J103" i="8"/>
  <c r="BK123" i="9"/>
  <c r="BK111" i="11"/>
  <c r="BK151" i="13"/>
  <c r="BK155" i="15"/>
  <c r="BK153" i="16"/>
  <c r="J149" i="17"/>
  <c r="J166" i="17"/>
  <c r="BK190" i="18"/>
  <c r="BK178" i="18"/>
  <c r="J179" i="20"/>
  <c r="BK99" i="20"/>
  <c r="J90" i="20"/>
  <c r="BK95" i="21"/>
  <c r="BK135" i="21"/>
  <c r="J166" i="21"/>
  <c r="J174" i="21"/>
  <c r="BK134" i="24"/>
  <c r="J185" i="3"/>
  <c r="BK222" i="3"/>
  <c r="BK117" i="4"/>
  <c r="BK147" i="5"/>
  <c r="J100" i="8"/>
  <c r="BK114" i="9"/>
  <c r="BK108" i="12"/>
  <c r="J165" i="13"/>
  <c r="BK164" i="14"/>
  <c r="J143" i="14"/>
  <c r="BK185" i="14"/>
  <c r="J236" i="14"/>
  <c r="BK196" i="15"/>
  <c r="BK173" i="16"/>
  <c r="J176" i="17"/>
  <c r="BK125" i="18"/>
  <c r="J161" i="20"/>
  <c r="J91" i="20"/>
  <c r="J118" i="20"/>
  <c r="J184" i="20"/>
  <c r="BK151" i="20"/>
  <c r="J168" i="21"/>
  <c r="BK187" i="21"/>
  <c r="BK177" i="21"/>
  <c r="BK133" i="23"/>
  <c r="BK220" i="3"/>
  <c r="BK119" i="3"/>
  <c r="J196" i="3"/>
  <c r="BK122" i="4"/>
  <c r="J92" i="8"/>
  <c r="J126" i="9"/>
  <c r="J111" i="10"/>
  <c r="J182" i="13"/>
  <c r="J226" i="15"/>
  <c r="BK125" i="15"/>
  <c r="BK176" i="17"/>
  <c r="BK160" i="17"/>
  <c r="J188" i="18"/>
  <c r="J106" i="18"/>
  <c r="BK168" i="20"/>
  <c r="J88" i="20"/>
  <c r="BK185" i="20"/>
  <c r="J145" i="20"/>
  <c r="J119" i="20"/>
  <c r="J96" i="21"/>
  <c r="BK169" i="21"/>
  <c r="J151" i="21"/>
  <c r="BK124" i="21"/>
  <c r="BK120" i="24"/>
  <c r="BK90" i="26"/>
  <c r="J186" i="3"/>
  <c r="BK112" i="3"/>
  <c r="J112" i="3"/>
  <c r="J98" i="5"/>
  <c r="J132" i="9"/>
  <c r="BK136" i="10"/>
  <c r="BK112" i="12"/>
  <c r="BK103" i="13"/>
  <c r="J103" i="15"/>
  <c r="BK99" i="16"/>
  <c r="BK181" i="17"/>
  <c r="BK178" i="17"/>
  <c r="BK205" i="18"/>
  <c r="J178" i="20"/>
  <c r="J167" i="20"/>
  <c r="BK127" i="20"/>
  <c r="BK107" i="20"/>
  <c r="J135" i="20"/>
  <c r="J176" i="20"/>
  <c r="J137" i="20"/>
  <c r="BK101" i="21"/>
  <c r="J129" i="21"/>
  <c r="J177" i="21"/>
  <c r="J145" i="21"/>
  <c r="J131" i="23"/>
  <c r="BK100" i="25"/>
  <c r="BK166" i="3"/>
  <c r="BK249" i="3"/>
  <c r="BK145" i="4"/>
  <c r="BK117" i="5"/>
  <c r="J90" i="8"/>
  <c r="J128" i="10"/>
  <c r="J103" i="12"/>
  <c r="J128" i="13"/>
  <c r="BK215" i="15"/>
  <c r="BK156" i="17"/>
  <c r="J195" i="17"/>
  <c r="BK153" i="18"/>
  <c r="J34" i="19"/>
  <c r="AW74" i="1"/>
  <c r="BK165" i="20"/>
  <c r="J173" i="20"/>
  <c r="BK160" i="21"/>
  <c r="J143" i="21"/>
  <c r="J148" i="21"/>
  <c r="J111" i="21"/>
  <c r="J112" i="21"/>
  <c r="J100" i="25"/>
  <c r="BK93" i="27"/>
  <c r="BK144" i="3"/>
  <c r="J222" i="3"/>
  <c r="BK106" i="4"/>
  <c r="BK131" i="5"/>
  <c r="BK144" i="9"/>
  <c r="BK100" i="10"/>
  <c r="BK182" i="13"/>
  <c r="BK224" i="14"/>
  <c r="BK226" i="15"/>
  <c r="J150" i="17"/>
  <c r="J210" i="18"/>
  <c r="J161" i="18"/>
  <c r="J111" i="20"/>
  <c r="BK149" i="20"/>
  <c r="J180" i="20"/>
  <c r="J169" i="21"/>
  <c r="BK127" i="21"/>
  <c r="J163" i="21"/>
  <c r="J96" i="27"/>
  <c r="J129" i="3"/>
  <c r="J157" i="3"/>
  <c r="BK113" i="4"/>
  <c r="J117" i="5"/>
  <c r="J114" i="8"/>
  <c r="J111" i="11"/>
  <c r="J177" i="13"/>
  <c r="BK194" i="14"/>
  <c r="J173" i="16"/>
  <c r="J205" i="17"/>
  <c r="J97" i="17"/>
  <c r="J116" i="18"/>
  <c r="J123" i="20"/>
  <c r="BK195" i="20"/>
  <c r="BK189" i="20"/>
  <c r="J182" i="20"/>
  <c r="BK89" i="21"/>
  <c r="BK157" i="21"/>
  <c r="J164" i="21"/>
  <c r="J96" i="23"/>
  <c r="J109" i="24"/>
  <c r="AS61" i="1"/>
  <c r="BK140" i="3"/>
  <c r="J122" i="4"/>
  <c r="BK100" i="8"/>
  <c r="BK111" i="10"/>
  <c r="J100" i="12"/>
  <c r="J176" i="14"/>
  <c r="J176" i="15"/>
  <c r="J158" i="16"/>
  <c r="J121" i="17"/>
  <c r="J198" i="18"/>
  <c r="J155" i="20"/>
  <c r="BK130" i="20"/>
  <c r="J196" i="20"/>
  <c r="BK162" i="20"/>
  <c r="BK119" i="21"/>
  <c r="J121" i="21"/>
  <c r="J188" i="21"/>
  <c r="BK108" i="21"/>
  <c r="J112" i="24"/>
  <c r="J99" i="2"/>
  <c r="BK230" i="3"/>
  <c r="J249" i="3"/>
  <c r="J135" i="4"/>
  <c r="BK93" i="8"/>
  <c r="J123" i="9"/>
  <c r="BK123" i="11"/>
  <c r="J131" i="13"/>
  <c r="BK205" i="15"/>
  <c r="J181" i="16"/>
  <c r="J160" i="17"/>
  <c r="BK139" i="17"/>
  <c r="J211" i="18"/>
  <c r="J122" i="20"/>
  <c r="J165" i="20"/>
  <c r="BK152" i="20"/>
  <c r="J184" i="21"/>
  <c r="BK120" i="21"/>
  <c r="J126" i="21"/>
  <c r="J106" i="21"/>
  <c r="J135" i="21"/>
  <c r="BK127" i="23"/>
  <c r="J93" i="25"/>
  <c r="BK207" i="3"/>
  <c r="BK130" i="10"/>
  <c r="BK95" i="13"/>
  <c r="BK128" i="14"/>
  <c r="J131" i="16"/>
  <c r="BK103" i="18"/>
  <c r="BK91" i="20"/>
  <c r="BK186" i="21"/>
  <c r="J105" i="21"/>
  <c r="BK107" i="2"/>
  <c r="J119" i="10"/>
  <c r="J205" i="14"/>
  <c r="J151" i="16"/>
  <c r="J103" i="18"/>
  <c r="BK111" i="20"/>
  <c r="J97" i="20"/>
  <c r="BK142" i="21"/>
  <c r="J134" i="24"/>
  <c r="J233" i="3"/>
  <c r="J97" i="8"/>
  <c r="J121" i="14"/>
  <c r="BK141" i="16"/>
  <c r="J84" i="19"/>
  <c r="BK164" i="20"/>
  <c r="J94" i="20"/>
  <c r="J122" i="21"/>
  <c r="BK137" i="21"/>
  <c r="J224" i="3"/>
  <c r="J137" i="5"/>
  <c r="BK96" i="9"/>
  <c r="J99" i="16"/>
  <c r="BK189" i="18"/>
  <c r="BK187" i="20"/>
  <c r="J146" i="20"/>
  <c r="J185" i="21"/>
  <c r="BK127" i="24"/>
  <c r="BK157" i="3"/>
  <c r="J93" i="10"/>
  <c r="BK121" i="15"/>
  <c r="J112" i="17"/>
  <c r="J145" i="18"/>
  <c r="BK98" i="20"/>
  <c r="BK188" i="21"/>
  <c r="J175" i="21"/>
  <c r="BK100" i="27"/>
  <c r="BK140" i="5"/>
  <c r="BK126" i="9"/>
  <c r="BK161" i="13"/>
  <c r="BK144" i="16"/>
  <c r="J190" i="17"/>
  <c r="J104" i="20"/>
  <c r="BK109" i="20"/>
  <c r="J186" i="21"/>
  <c r="BK109" i="24"/>
  <c r="BK224" i="3"/>
  <c r="BK113" i="10"/>
  <c r="J196" i="15"/>
  <c r="BK121" i="17"/>
  <c r="BK160" i="20"/>
  <c r="BK143" i="21"/>
  <c r="J133" i="21"/>
  <c r="AS66" i="1"/>
  <c r="J151" i="13"/>
  <c r="BK94" i="16"/>
  <c r="J190" i="18"/>
  <c r="J188" i="20"/>
  <c r="BK121" i="20"/>
  <c r="BK173" i="21"/>
  <c r="BK96" i="23"/>
  <c r="F35" i="2" l="1"/>
  <c r="F37" i="2"/>
  <c r="J34" i="2"/>
  <c r="F36" i="2"/>
  <c r="F34" i="2"/>
  <c r="T236" i="3"/>
  <c r="T235" i="3" s="1"/>
  <c r="P236" i="3"/>
  <c r="P235" i="3" s="1"/>
  <c r="R96" i="17"/>
  <c r="R89" i="27"/>
  <c r="R88" i="27" s="1"/>
  <c r="R87" i="27" s="1"/>
  <c r="T89" i="27"/>
  <c r="T88" i="27" s="1"/>
  <c r="T87" i="27" s="1"/>
  <c r="BK87" i="2"/>
  <c r="J87" i="2" s="1"/>
  <c r="J61" i="2" s="1"/>
  <c r="R128" i="3"/>
  <c r="BK176" i="3"/>
  <c r="J176" i="3" s="1"/>
  <c r="J70" i="3" s="1"/>
  <c r="BK94" i="4"/>
  <c r="J94" i="4" s="1"/>
  <c r="J65" i="4" s="1"/>
  <c r="BK134" i="4"/>
  <c r="J134" i="4" s="1"/>
  <c r="J67" i="4" s="1"/>
  <c r="T94" i="5"/>
  <c r="BK134" i="5"/>
  <c r="J134" i="5" s="1"/>
  <c r="J67" i="5" s="1"/>
  <c r="R101" i="8"/>
  <c r="R92" i="9"/>
  <c r="P131" i="9"/>
  <c r="BK92" i="10"/>
  <c r="J92" i="10" s="1"/>
  <c r="J65" i="10" s="1"/>
  <c r="P107" i="10"/>
  <c r="R118" i="11"/>
  <c r="T85" i="12"/>
  <c r="R94" i="13"/>
  <c r="R130" i="13"/>
  <c r="BK171" i="13"/>
  <c r="J171" i="13" s="1"/>
  <c r="J69" i="13" s="1"/>
  <c r="P93" i="14"/>
  <c r="T175" i="14"/>
  <c r="T93" i="15"/>
  <c r="P175" i="15"/>
  <c r="BK143" i="16"/>
  <c r="J143" i="16" s="1"/>
  <c r="J67" i="16" s="1"/>
  <c r="T145" i="17"/>
  <c r="T204" i="17"/>
  <c r="T203" i="17" s="1"/>
  <c r="T87" i="20"/>
  <c r="P157" i="20"/>
  <c r="BK194" i="20"/>
  <c r="J194" i="20" s="1"/>
  <c r="J65" i="20" s="1"/>
  <c r="BK113" i="21"/>
  <c r="J113" i="21" s="1"/>
  <c r="J62" i="21" s="1"/>
  <c r="R140" i="21"/>
  <c r="BK150" i="21"/>
  <c r="J150" i="21" s="1"/>
  <c r="J64" i="21" s="1"/>
  <c r="R92" i="23"/>
  <c r="R126" i="23"/>
  <c r="P108" i="24"/>
  <c r="P87" i="2"/>
  <c r="P86" i="2" s="1"/>
  <c r="T104" i="2"/>
  <c r="P128" i="3"/>
  <c r="P176" i="3"/>
  <c r="P170" i="3" s="1"/>
  <c r="T119" i="4"/>
  <c r="R94" i="5"/>
  <c r="P134" i="5"/>
  <c r="BK105" i="8"/>
  <c r="J105" i="8" s="1"/>
  <c r="J66" i="8" s="1"/>
  <c r="BK108" i="9"/>
  <c r="J108" i="9" s="1"/>
  <c r="J66" i="9" s="1"/>
  <c r="T92" i="10"/>
  <c r="P123" i="10"/>
  <c r="R92" i="11"/>
  <c r="T110" i="11"/>
  <c r="BK99" i="12"/>
  <c r="J99" i="12" s="1"/>
  <c r="J62" i="12" s="1"/>
  <c r="BK94" i="13"/>
  <c r="J94" i="13" s="1"/>
  <c r="J65" i="13" s="1"/>
  <c r="P130" i="13"/>
  <c r="R171" i="13"/>
  <c r="P154" i="14"/>
  <c r="BK208" i="14"/>
  <c r="J208" i="14" s="1"/>
  <c r="J68" i="14" s="1"/>
  <c r="P93" i="15"/>
  <c r="T175" i="15"/>
  <c r="P143" i="16"/>
  <c r="BK96" i="17"/>
  <c r="J96" i="17" s="1"/>
  <c r="J65" i="17" s="1"/>
  <c r="R145" i="17"/>
  <c r="R204" i="17"/>
  <c r="R203" i="17"/>
  <c r="BK125" i="20"/>
  <c r="J125" i="20" s="1"/>
  <c r="J62" i="20" s="1"/>
  <c r="BK157" i="20"/>
  <c r="J157" i="20" s="1"/>
  <c r="J63" i="20" s="1"/>
  <c r="T186" i="20"/>
  <c r="P113" i="21"/>
  <c r="BK140" i="21"/>
  <c r="J140" i="21" s="1"/>
  <c r="J63" i="21" s="1"/>
  <c r="P150" i="21"/>
  <c r="P92" i="23"/>
  <c r="BK126" i="23"/>
  <c r="J126" i="23" s="1"/>
  <c r="J67" i="23" s="1"/>
  <c r="R92" i="24"/>
  <c r="R122" i="24"/>
  <c r="BK94" i="2"/>
  <c r="BK99" i="3"/>
  <c r="J99" i="3" s="1"/>
  <c r="J65" i="3" s="1"/>
  <c r="BK139" i="3"/>
  <c r="J139" i="3" s="1"/>
  <c r="J67" i="3" s="1"/>
  <c r="P206" i="3"/>
  <c r="T94" i="4"/>
  <c r="T134" i="4"/>
  <c r="T93" i="4" s="1"/>
  <c r="T92" i="4" s="1"/>
  <c r="BK119" i="5"/>
  <c r="J119" i="5" s="1"/>
  <c r="J66" i="5" s="1"/>
  <c r="T134" i="5"/>
  <c r="P101" i="8"/>
  <c r="T108" i="9"/>
  <c r="P92" i="10"/>
  <c r="P91" i="10" s="1"/>
  <c r="P90" i="10" s="1"/>
  <c r="AU63" i="1" s="1"/>
  <c r="T123" i="10"/>
  <c r="T92" i="11"/>
  <c r="R110" i="11"/>
  <c r="P85" i="12"/>
  <c r="P119" i="13"/>
  <c r="T154" i="13"/>
  <c r="BK154" i="14"/>
  <c r="J154" i="14" s="1"/>
  <c r="J66" i="14" s="1"/>
  <c r="T208" i="14"/>
  <c r="BK93" i="15"/>
  <c r="J93" i="15" s="1"/>
  <c r="J65" i="15" s="1"/>
  <c r="BK175" i="15"/>
  <c r="J175" i="15" s="1"/>
  <c r="J67" i="15" s="1"/>
  <c r="P93" i="16"/>
  <c r="R130" i="16"/>
  <c r="R161" i="16"/>
  <c r="P96" i="17"/>
  <c r="R197" i="17"/>
  <c r="R196" i="17" s="1"/>
  <c r="P96" i="18"/>
  <c r="BK160" i="18"/>
  <c r="J160" i="18" s="1"/>
  <c r="J66" i="18" s="1"/>
  <c r="P197" i="18"/>
  <c r="R209" i="18"/>
  <c r="R208" i="18" s="1"/>
  <c r="R87" i="20"/>
  <c r="T157" i="20"/>
  <c r="P194" i="20"/>
  <c r="T113" i="21"/>
  <c r="T140" i="21"/>
  <c r="T150" i="21"/>
  <c r="P92" i="24"/>
  <c r="P91" i="24" s="1"/>
  <c r="P90" i="24" s="1"/>
  <c r="AU79" i="1" s="1"/>
  <c r="P122" i="24"/>
  <c r="R89" i="25"/>
  <c r="R88" i="25"/>
  <c r="R87" i="25" s="1"/>
  <c r="P89" i="26"/>
  <c r="P88" i="26" s="1"/>
  <c r="P87" i="26" s="1"/>
  <c r="AU81" i="1" s="1"/>
  <c r="T89" i="26"/>
  <c r="T88" i="26" s="1"/>
  <c r="T87" i="26" s="1"/>
  <c r="P94" i="2"/>
  <c r="R104" i="2"/>
  <c r="T139" i="3"/>
  <c r="T206" i="3"/>
  <c r="R119" i="4"/>
  <c r="R119" i="5"/>
  <c r="BK101" i="8"/>
  <c r="J101" i="8" s="1"/>
  <c r="J64" i="8" s="1"/>
  <c r="BK92" i="9"/>
  <c r="R131" i="9"/>
  <c r="T107" i="10"/>
  <c r="P118" i="11"/>
  <c r="T99" i="12"/>
  <c r="R119" i="13"/>
  <c r="R154" i="13"/>
  <c r="T154" i="14"/>
  <c r="P208" i="14"/>
  <c r="T154" i="15"/>
  <c r="T208" i="15"/>
  <c r="T93" i="16"/>
  <c r="R143" i="16"/>
  <c r="BK197" i="17"/>
  <c r="BK196" i="17" s="1"/>
  <c r="J196" i="17" s="1"/>
  <c r="J69" i="17" s="1"/>
  <c r="P204" i="17"/>
  <c r="P203" i="17" s="1"/>
  <c r="T96" i="18"/>
  <c r="R177" i="18"/>
  <c r="R197" i="18"/>
  <c r="BK209" i="18"/>
  <c r="J209" i="18" s="1"/>
  <c r="J72" i="18" s="1"/>
  <c r="P125" i="20"/>
  <c r="BK186" i="20"/>
  <c r="J186" i="20" s="1"/>
  <c r="J64" i="20" s="1"/>
  <c r="T194" i="20"/>
  <c r="BK99" i="21"/>
  <c r="J99" i="21" s="1"/>
  <c r="J61" i="21" s="1"/>
  <c r="R158" i="21"/>
  <c r="BK108" i="23"/>
  <c r="J108" i="23" s="1"/>
  <c r="J66" i="23" s="1"/>
  <c r="T92" i="24"/>
  <c r="BK122" i="24"/>
  <c r="J122" i="24" s="1"/>
  <c r="J67" i="24" s="1"/>
  <c r="BK89" i="25"/>
  <c r="J89" i="25" s="1"/>
  <c r="J65" i="25" s="1"/>
  <c r="BK89" i="26"/>
  <c r="J89" i="26" s="1"/>
  <c r="J65" i="26" s="1"/>
  <c r="R89" i="26"/>
  <c r="R88" i="26" s="1"/>
  <c r="R87" i="26" s="1"/>
  <c r="P89" i="27"/>
  <c r="P88" i="27"/>
  <c r="P87" i="27" s="1"/>
  <c r="AU82" i="1" s="1"/>
  <c r="R94" i="2"/>
  <c r="BK104" i="2"/>
  <c r="J104" i="2"/>
  <c r="J65" i="2" s="1"/>
  <c r="P139" i="3"/>
  <c r="R206" i="3"/>
  <c r="P94" i="4"/>
  <c r="P119" i="5"/>
  <c r="R105" i="8"/>
  <c r="R104" i="8"/>
  <c r="P92" i="9"/>
  <c r="T131" i="9"/>
  <c r="R92" i="10"/>
  <c r="BK123" i="10"/>
  <c r="J123" i="10" s="1"/>
  <c r="J67" i="10" s="1"/>
  <c r="BK92" i="11"/>
  <c r="BK110" i="11"/>
  <c r="J110" i="11" s="1"/>
  <c r="J66" i="11" s="1"/>
  <c r="R99" i="12"/>
  <c r="T119" i="13"/>
  <c r="P154" i="13"/>
  <c r="R93" i="14"/>
  <c r="R175" i="14"/>
  <c r="R154" i="15"/>
  <c r="R208" i="15"/>
  <c r="BK130" i="16"/>
  <c r="J130" i="16" s="1"/>
  <c r="J66" i="16" s="1"/>
  <c r="T161" i="16"/>
  <c r="P99" i="21"/>
  <c r="BK158" i="21"/>
  <c r="J158" i="21" s="1"/>
  <c r="J65" i="21" s="1"/>
  <c r="T92" i="23"/>
  <c r="T126" i="23"/>
  <c r="R108" i="24"/>
  <c r="T89" i="25"/>
  <c r="T88" i="25" s="1"/>
  <c r="T87" i="25" s="1"/>
  <c r="R87" i="2"/>
  <c r="R86" i="2"/>
  <c r="R99" i="3"/>
  <c r="T128" i="3"/>
  <c r="T176" i="3"/>
  <c r="T170" i="3" s="1"/>
  <c r="P119" i="4"/>
  <c r="R134" i="4"/>
  <c r="P94" i="5"/>
  <c r="P93" i="5" s="1"/>
  <c r="P92" i="5" s="1"/>
  <c r="AU59" i="1" s="1"/>
  <c r="T105" i="8"/>
  <c r="T104" i="8"/>
  <c r="R108" i="9"/>
  <c r="BK107" i="10"/>
  <c r="J107" i="10" s="1"/>
  <c r="J66" i="10" s="1"/>
  <c r="T118" i="11"/>
  <c r="P99" i="12"/>
  <c r="T94" i="13"/>
  <c r="BK130" i="13"/>
  <c r="J130" i="13" s="1"/>
  <c r="J67" i="13" s="1"/>
  <c r="P171" i="13"/>
  <c r="BK93" i="14"/>
  <c r="J93" i="14" s="1"/>
  <c r="J65" i="14" s="1"/>
  <c r="P175" i="14"/>
  <c r="BK154" i="15"/>
  <c r="J154" i="15" s="1"/>
  <c r="J66" i="15" s="1"/>
  <c r="BK208" i="15"/>
  <c r="J208" i="15" s="1"/>
  <c r="J68" i="15" s="1"/>
  <c r="BK93" i="16"/>
  <c r="J93" i="16" s="1"/>
  <c r="J65" i="16" s="1"/>
  <c r="P130" i="16"/>
  <c r="BK161" i="16"/>
  <c r="J161" i="16" s="1"/>
  <c r="J68" i="16" s="1"/>
  <c r="BK145" i="17"/>
  <c r="J145" i="17" s="1"/>
  <c r="J67" i="17" s="1"/>
  <c r="T197" i="17"/>
  <c r="T196" i="17" s="1"/>
  <c r="T160" i="18"/>
  <c r="P177" i="18"/>
  <c r="T197" i="18"/>
  <c r="BK87" i="20"/>
  <c r="J87" i="20" s="1"/>
  <c r="J61" i="20" s="1"/>
  <c r="T125" i="20"/>
  <c r="R186" i="20"/>
  <c r="R99" i="21"/>
  <c r="T158" i="21"/>
  <c r="BK92" i="23"/>
  <c r="J92" i="23" s="1"/>
  <c r="J65" i="23" s="1"/>
  <c r="P126" i="23"/>
  <c r="BK92" i="24"/>
  <c r="J92" i="24" s="1"/>
  <c r="J65" i="24" s="1"/>
  <c r="T122" i="24"/>
  <c r="P89" i="25"/>
  <c r="P88" i="25" s="1"/>
  <c r="P87" i="25" s="1"/>
  <c r="AU80" i="1" s="1"/>
  <c r="BK89" i="27"/>
  <c r="J89" i="27" s="1"/>
  <c r="J65" i="27" s="1"/>
  <c r="T87" i="2"/>
  <c r="T86" i="2" s="1"/>
  <c r="P99" i="3"/>
  <c r="R139" i="3"/>
  <c r="BK206" i="3"/>
  <c r="J206" i="3" s="1"/>
  <c r="J71" i="3" s="1"/>
  <c r="R94" i="4"/>
  <c r="R93" i="4" s="1"/>
  <c r="R92" i="4" s="1"/>
  <c r="P134" i="4"/>
  <c r="T119" i="5"/>
  <c r="P105" i="8"/>
  <c r="P104" i="8"/>
  <c r="P88" i="8" s="1"/>
  <c r="AU60" i="1" s="1"/>
  <c r="P108" i="9"/>
  <c r="R123" i="10"/>
  <c r="BK118" i="11"/>
  <c r="J118" i="11" s="1"/>
  <c r="J67" i="11" s="1"/>
  <c r="R85" i="12"/>
  <c r="R84" i="12" s="1"/>
  <c r="R83" i="12" s="1"/>
  <c r="BK119" i="13"/>
  <c r="BK154" i="13"/>
  <c r="J154" i="13" s="1"/>
  <c r="J68" i="13" s="1"/>
  <c r="R154" i="14"/>
  <c r="R208" i="14"/>
  <c r="R93" i="15"/>
  <c r="R175" i="15"/>
  <c r="T130" i="16"/>
  <c r="P161" i="16"/>
  <c r="P145" i="17"/>
  <c r="BK204" i="17"/>
  <c r="J204" i="17" s="1"/>
  <c r="J72" i="17" s="1"/>
  <c r="BK96" i="18"/>
  <c r="J96" i="18" s="1"/>
  <c r="J65" i="18" s="1"/>
  <c r="R160" i="18"/>
  <c r="BK177" i="18"/>
  <c r="J177" i="18" s="1"/>
  <c r="J68" i="18" s="1"/>
  <c r="BK197" i="18"/>
  <c r="J197" i="18" s="1"/>
  <c r="J69" i="18" s="1"/>
  <c r="T209" i="18"/>
  <c r="T208" i="18"/>
  <c r="P87" i="20"/>
  <c r="P86" i="20" s="1"/>
  <c r="R125" i="20"/>
  <c r="P186" i="20"/>
  <c r="T99" i="21"/>
  <c r="P158" i="21"/>
  <c r="P108" i="23"/>
  <c r="T108" i="24"/>
  <c r="T94" i="2"/>
  <c r="T93" i="2" s="1"/>
  <c r="P104" i="2"/>
  <c r="T99" i="3"/>
  <c r="BK128" i="3"/>
  <c r="J128" i="3" s="1"/>
  <c r="J66" i="3" s="1"/>
  <c r="R176" i="3"/>
  <c r="R170" i="3" s="1"/>
  <c r="BK119" i="4"/>
  <c r="J119" i="4" s="1"/>
  <c r="J66" i="4" s="1"/>
  <c r="BK94" i="5"/>
  <c r="R134" i="5"/>
  <c r="T101" i="8"/>
  <c r="T92" i="9"/>
  <c r="T91" i="9" s="1"/>
  <c r="T90" i="9" s="1"/>
  <c r="BK131" i="9"/>
  <c r="J131" i="9" s="1"/>
  <c r="J67" i="9" s="1"/>
  <c r="R107" i="10"/>
  <c r="P92" i="11"/>
  <c r="P110" i="11"/>
  <c r="BK85" i="12"/>
  <c r="J85" i="12" s="1"/>
  <c r="J61" i="12" s="1"/>
  <c r="P94" i="13"/>
  <c r="T130" i="13"/>
  <c r="T171" i="13"/>
  <c r="T93" i="14"/>
  <c r="BK175" i="14"/>
  <c r="J175" i="14" s="1"/>
  <c r="J67" i="14" s="1"/>
  <c r="P154" i="15"/>
  <c r="P208" i="15"/>
  <c r="R93" i="16"/>
  <c r="R92" i="16" s="1"/>
  <c r="R91" i="16" s="1"/>
  <c r="T143" i="16"/>
  <c r="T96" i="17"/>
  <c r="T95" i="17" s="1"/>
  <c r="P197" i="17"/>
  <c r="P196" i="17"/>
  <c r="R96" i="18"/>
  <c r="R95" i="18" s="1"/>
  <c r="P160" i="18"/>
  <c r="T177" i="18"/>
  <c r="P209" i="18"/>
  <c r="P208" i="18"/>
  <c r="R157" i="20"/>
  <c r="R194" i="20"/>
  <c r="R113" i="21"/>
  <c r="P140" i="21"/>
  <c r="R150" i="21"/>
  <c r="R108" i="23"/>
  <c r="BK108" i="24"/>
  <c r="J108" i="24" s="1"/>
  <c r="J66" i="24" s="1"/>
  <c r="R95" i="17"/>
  <c r="BK146" i="4"/>
  <c r="J146" i="4" s="1"/>
  <c r="J70" i="4" s="1"/>
  <c r="BK146" i="5"/>
  <c r="J146" i="5"/>
  <c r="J70" i="5" s="1"/>
  <c r="BK165" i="3"/>
  <c r="J165" i="3"/>
  <c r="J68" i="3" s="1"/>
  <c r="BK253" i="3"/>
  <c r="J253" i="3" s="1"/>
  <c r="J75" i="3" s="1"/>
  <c r="BK144" i="4"/>
  <c r="J144" i="4"/>
  <c r="J69" i="4" s="1"/>
  <c r="BK144" i="5"/>
  <c r="J144" i="5" s="1"/>
  <c r="J69" i="5" s="1"/>
  <c r="BK235" i="15"/>
  <c r="J235" i="15" s="1"/>
  <c r="J69" i="15" s="1"/>
  <c r="BK138" i="17"/>
  <c r="J138" i="17" s="1"/>
  <c r="J66" i="17" s="1"/>
  <c r="BK139" i="4"/>
  <c r="J139" i="4" s="1"/>
  <c r="J68" i="4" s="1"/>
  <c r="BK139" i="5"/>
  <c r="J139" i="5" s="1"/>
  <c r="J68" i="5" s="1"/>
  <c r="BK173" i="18"/>
  <c r="J173" i="18" s="1"/>
  <c r="J67" i="18" s="1"/>
  <c r="BK137" i="23"/>
  <c r="J137" i="23" s="1"/>
  <c r="J68" i="23" s="1"/>
  <c r="BK133" i="24"/>
  <c r="BK101" i="2"/>
  <c r="J101" i="2" s="1"/>
  <c r="J64" i="2" s="1"/>
  <c r="BK140" i="10"/>
  <c r="J140" i="10" s="1"/>
  <c r="J68" i="10" s="1"/>
  <c r="BK194" i="17"/>
  <c r="J194" i="17"/>
  <c r="J68" i="17" s="1"/>
  <c r="BK148" i="9"/>
  <c r="J148" i="9"/>
  <c r="J68" i="9"/>
  <c r="BK181" i="13"/>
  <c r="J181" i="13" s="1"/>
  <c r="J70" i="13" s="1"/>
  <c r="BK206" i="18"/>
  <c r="J206" i="18" s="1"/>
  <c r="J70" i="18" s="1"/>
  <c r="BK83" i="19"/>
  <c r="J83" i="19"/>
  <c r="J61" i="19" s="1"/>
  <c r="BK232" i="3"/>
  <c r="J232" i="3" s="1"/>
  <c r="J72" i="3" s="1"/>
  <c r="BK129" i="11"/>
  <c r="J129" i="11" s="1"/>
  <c r="J68" i="11" s="1"/>
  <c r="BK113" i="12"/>
  <c r="J113" i="12" s="1"/>
  <c r="J63" i="12" s="1"/>
  <c r="BK235" i="14"/>
  <c r="J235" i="14" s="1"/>
  <c r="J69" i="14" s="1"/>
  <c r="BK180" i="16"/>
  <c r="J180" i="16" s="1"/>
  <c r="J69" i="16" s="1"/>
  <c r="J59" i="27"/>
  <c r="BE90" i="27"/>
  <c r="BE100" i="27"/>
  <c r="BE93" i="27"/>
  <c r="J81" i="27"/>
  <c r="BE96" i="27"/>
  <c r="E50" i="27"/>
  <c r="BE100" i="26"/>
  <c r="J56" i="26"/>
  <c r="E50" i="26"/>
  <c r="BE90" i="26"/>
  <c r="BE93" i="26"/>
  <c r="J59" i="26"/>
  <c r="BE96" i="26"/>
  <c r="BE90" i="25"/>
  <c r="E50" i="25"/>
  <c r="J56" i="25"/>
  <c r="J59" i="25"/>
  <c r="BE93" i="25"/>
  <c r="BE96" i="25"/>
  <c r="BE100" i="25"/>
  <c r="J84" i="24"/>
  <c r="BE112" i="24"/>
  <c r="BE134" i="24"/>
  <c r="BE105" i="24"/>
  <c r="BE123" i="24"/>
  <c r="E50" i="24"/>
  <c r="BE93" i="24"/>
  <c r="BE129" i="24"/>
  <c r="J59" i="24"/>
  <c r="BE101" i="24"/>
  <c r="BE114" i="24"/>
  <c r="BE96" i="24"/>
  <c r="BE109" i="24"/>
  <c r="BE120" i="24"/>
  <c r="BE127" i="24"/>
  <c r="J87" i="23"/>
  <c r="E50" i="23"/>
  <c r="J84" i="23"/>
  <c r="BE96" i="23"/>
  <c r="BE133" i="23"/>
  <c r="BE138" i="23"/>
  <c r="BE101" i="23"/>
  <c r="BE109" i="23"/>
  <c r="BE131" i="23"/>
  <c r="BE114" i="23"/>
  <c r="BE124" i="23"/>
  <c r="BE127" i="23"/>
  <c r="BE93" i="23"/>
  <c r="BE105" i="23"/>
  <c r="BE112" i="23"/>
  <c r="J52" i="21"/>
  <c r="BE95" i="21"/>
  <c r="BE102" i="21"/>
  <c r="BE119" i="21"/>
  <c r="BE129" i="21"/>
  <c r="BE171" i="21"/>
  <c r="BE185" i="21"/>
  <c r="BE187" i="21"/>
  <c r="BE189" i="21"/>
  <c r="E75" i="21"/>
  <c r="J82" i="21"/>
  <c r="BE93" i="21"/>
  <c r="BE98" i="21"/>
  <c r="BE103" i="21"/>
  <c r="BE120" i="21"/>
  <c r="BE126" i="21"/>
  <c r="BE151" i="21"/>
  <c r="BE153" i="21"/>
  <c r="BE162" i="21"/>
  <c r="BE175" i="21"/>
  <c r="BE176" i="21"/>
  <c r="BE180" i="21"/>
  <c r="BE90" i="21"/>
  <c r="BE104" i="21"/>
  <c r="BE117" i="21"/>
  <c r="BE121" i="21"/>
  <c r="BE127" i="21"/>
  <c r="BE132" i="21"/>
  <c r="BE133" i="21"/>
  <c r="BE134" i="21"/>
  <c r="BE135" i="21"/>
  <c r="BE145" i="21"/>
  <c r="BE146" i="21"/>
  <c r="BE147" i="21"/>
  <c r="BE148" i="21"/>
  <c r="BE149" i="21"/>
  <c r="BE155" i="21"/>
  <c r="BE160" i="21"/>
  <c r="BE166" i="21"/>
  <c r="BE169" i="21"/>
  <c r="BE172" i="21"/>
  <c r="BE173" i="21"/>
  <c r="BE182" i="21"/>
  <c r="BE94" i="21"/>
  <c r="BE100" i="21"/>
  <c r="BE107" i="21"/>
  <c r="BE118" i="21"/>
  <c r="BE122" i="21"/>
  <c r="BE128" i="21"/>
  <c r="BE142" i="21"/>
  <c r="BE154" i="21"/>
  <c r="BE161" i="21"/>
  <c r="BE186" i="21"/>
  <c r="BE89" i="21"/>
  <c r="BE97" i="21"/>
  <c r="BE101" i="21"/>
  <c r="BE106" i="21"/>
  <c r="BE108" i="21"/>
  <c r="BE109" i="21"/>
  <c r="BE114" i="21"/>
  <c r="BE123" i="21"/>
  <c r="BE124" i="21"/>
  <c r="BE143" i="21"/>
  <c r="BE144" i="21"/>
  <c r="BE159" i="21"/>
  <c r="BE163" i="21"/>
  <c r="BE167" i="21"/>
  <c r="BE168" i="21"/>
  <c r="BE174" i="21"/>
  <c r="BE177" i="21"/>
  <c r="BE181" i="21"/>
  <c r="BE184" i="21"/>
  <c r="BE96" i="21"/>
  <c r="BE111" i="21"/>
  <c r="BE112" i="21"/>
  <c r="BE115" i="21"/>
  <c r="BE131" i="21"/>
  <c r="BE152" i="21"/>
  <c r="BE91" i="21"/>
  <c r="BE92" i="21"/>
  <c r="BE105" i="21"/>
  <c r="BE110" i="21"/>
  <c r="BE116" i="21"/>
  <c r="BE125" i="21"/>
  <c r="BE130" i="21"/>
  <c r="BE136" i="21"/>
  <c r="BE137" i="21"/>
  <c r="BE138" i="21"/>
  <c r="BE139" i="21"/>
  <c r="BE156" i="21"/>
  <c r="BE178" i="21"/>
  <c r="BE179" i="21"/>
  <c r="BE188" i="21"/>
  <c r="BE190" i="21"/>
  <c r="BE191" i="21"/>
  <c r="BE141" i="21"/>
  <c r="BE157" i="21"/>
  <c r="BE164" i="21"/>
  <c r="BE165" i="21"/>
  <c r="BE170" i="21"/>
  <c r="BE183" i="21"/>
  <c r="J82" i="20"/>
  <c r="BE89" i="20"/>
  <c r="BE92" i="20"/>
  <c r="BE94" i="20"/>
  <c r="BE96" i="20"/>
  <c r="BE98" i="20"/>
  <c r="BE99" i="20"/>
  <c r="BE101" i="20"/>
  <c r="BE107" i="20"/>
  <c r="BE112" i="20"/>
  <c r="BE116" i="20"/>
  <c r="BE117" i="20"/>
  <c r="BE124" i="20"/>
  <c r="BE130" i="20"/>
  <c r="BE133" i="20"/>
  <c r="BE135" i="20"/>
  <c r="BE136" i="20"/>
  <c r="BE143" i="20"/>
  <c r="BE147" i="20"/>
  <c r="BE148" i="20"/>
  <c r="BE156" i="20"/>
  <c r="BE160" i="20"/>
  <c r="BE177" i="20"/>
  <c r="BE178" i="20"/>
  <c r="BE179" i="20"/>
  <c r="BE190" i="20"/>
  <c r="BE110" i="20"/>
  <c r="BE118" i="20"/>
  <c r="BE129" i="20"/>
  <c r="BE134" i="20"/>
  <c r="BE144" i="20"/>
  <c r="BE159" i="20"/>
  <c r="BE163" i="20"/>
  <c r="BE165" i="20"/>
  <c r="BE168" i="20"/>
  <c r="E75" i="20"/>
  <c r="BE91" i="20"/>
  <c r="BE100" i="20"/>
  <c r="BE131" i="20"/>
  <c r="BE149" i="20"/>
  <c r="BE154" i="20"/>
  <c r="BE161" i="20"/>
  <c r="BE169" i="20"/>
  <c r="BE170" i="20"/>
  <c r="BE175" i="20"/>
  <c r="BE184" i="20"/>
  <c r="J79" i="20"/>
  <c r="BE88" i="20"/>
  <c r="BE95" i="20"/>
  <c r="BE102" i="20"/>
  <c r="BE105" i="20"/>
  <c r="BE109" i="20"/>
  <c r="BE122" i="20"/>
  <c r="BE145" i="20"/>
  <c r="BE146" i="20"/>
  <c r="BE150" i="20"/>
  <c r="BE153" i="20"/>
  <c r="BE174" i="20"/>
  <c r="BE181" i="20"/>
  <c r="BE182" i="20"/>
  <c r="BE183" i="20"/>
  <c r="BE187" i="20"/>
  <c r="BE90" i="20"/>
  <c r="BE97" i="20"/>
  <c r="BE103" i="20"/>
  <c r="BE104" i="20"/>
  <c r="BE106" i="20"/>
  <c r="BE108" i="20"/>
  <c r="BE115" i="20"/>
  <c r="BE120" i="20"/>
  <c r="BE121" i="20"/>
  <c r="BE126" i="20"/>
  <c r="BE127" i="20"/>
  <c r="BE132" i="20"/>
  <c r="BE141" i="20"/>
  <c r="BE142" i="20"/>
  <c r="BE151" i="20"/>
  <c r="BE171" i="20"/>
  <c r="BE191" i="20"/>
  <c r="BE193" i="20"/>
  <c r="BE195" i="20"/>
  <c r="BE93" i="20"/>
  <c r="BE111" i="20"/>
  <c r="BE113" i="20"/>
  <c r="BE114" i="20"/>
  <c r="BE119" i="20"/>
  <c r="BE123" i="20"/>
  <c r="BE128" i="20"/>
  <c r="BE138" i="20"/>
  <c r="BE139" i="20"/>
  <c r="BE155" i="20"/>
  <c r="BE158" i="20"/>
  <c r="BE166" i="20"/>
  <c r="BE173" i="20"/>
  <c r="BE185" i="20"/>
  <c r="BE188" i="20"/>
  <c r="BE192" i="20"/>
  <c r="BE196" i="20"/>
  <c r="BE152" i="20"/>
  <c r="BE162" i="20"/>
  <c r="BE167" i="20"/>
  <c r="BE176" i="20"/>
  <c r="BE180" i="20"/>
  <c r="BE189" i="20"/>
  <c r="BE137" i="20"/>
  <c r="BE140" i="20"/>
  <c r="BE164" i="20"/>
  <c r="BE172" i="20"/>
  <c r="E71" i="19"/>
  <c r="BE84" i="19"/>
  <c r="J52" i="19"/>
  <c r="J55" i="19"/>
  <c r="J88" i="18"/>
  <c r="BE167" i="18"/>
  <c r="BE198" i="18"/>
  <c r="BE203" i="18"/>
  <c r="BE211" i="18"/>
  <c r="E50" i="18"/>
  <c r="BE97" i="18"/>
  <c r="BE149" i="18"/>
  <c r="BK203" i="17"/>
  <c r="J203" i="17" s="1"/>
  <c r="J71" i="17" s="1"/>
  <c r="J91" i="18"/>
  <c r="BE161" i="18"/>
  <c r="BE103" i="18"/>
  <c r="BE159" i="18"/>
  <c r="BE178" i="18"/>
  <c r="BE189" i="18"/>
  <c r="BE145" i="18"/>
  <c r="BE181" i="18"/>
  <c r="BE190" i="18"/>
  <c r="BE191" i="18"/>
  <c r="BE210" i="18"/>
  <c r="BE106" i="18"/>
  <c r="BE116" i="18"/>
  <c r="BE153" i="18"/>
  <c r="BE188" i="18"/>
  <c r="BE131" i="18"/>
  <c r="BE139" i="18"/>
  <c r="BE174" i="18"/>
  <c r="BE204" i="18"/>
  <c r="BE125" i="18"/>
  <c r="BE156" i="18"/>
  <c r="BE184" i="18"/>
  <c r="BE192" i="18"/>
  <c r="BE193" i="18"/>
  <c r="BE205" i="18"/>
  <c r="BE207" i="18"/>
  <c r="J56" i="17"/>
  <c r="J91" i="17"/>
  <c r="BE97" i="17"/>
  <c r="BE136" i="17"/>
  <c r="BE173" i="17"/>
  <c r="BE206" i="17"/>
  <c r="E82" i="17"/>
  <c r="BE121" i="17"/>
  <c r="BE127" i="17"/>
  <c r="BE130" i="17"/>
  <c r="BE139" i="17"/>
  <c r="BE150" i="17"/>
  <c r="BE169" i="17"/>
  <c r="BE176" i="17"/>
  <c r="BE103" i="17"/>
  <c r="BE149" i="17"/>
  <c r="BE160" i="17"/>
  <c r="BE186" i="17"/>
  <c r="BE146" i="17"/>
  <c r="BE153" i="17"/>
  <c r="BE180" i="17"/>
  <c r="BE182" i="17"/>
  <c r="BE156" i="17"/>
  <c r="BE164" i="17"/>
  <c r="BE165" i="17"/>
  <c r="BE178" i="17"/>
  <c r="BE179" i="17"/>
  <c r="BE198" i="17"/>
  <c r="BE177" i="17"/>
  <c r="BE183" i="17"/>
  <c r="BE195" i="17"/>
  <c r="BE205" i="17"/>
  <c r="BE112" i="17"/>
  <c r="BE118" i="17"/>
  <c r="BE166" i="17"/>
  <c r="BE175" i="17"/>
  <c r="BE190" i="17"/>
  <c r="BE199" i="17"/>
  <c r="BE109" i="17"/>
  <c r="BE174" i="17"/>
  <c r="BE181" i="17"/>
  <c r="J88" i="16"/>
  <c r="BE113" i="16"/>
  <c r="BE149" i="16"/>
  <c r="BE175" i="16"/>
  <c r="BE99" i="16"/>
  <c r="BE158" i="16"/>
  <c r="BE168" i="16"/>
  <c r="E50" i="16"/>
  <c r="J56" i="16"/>
  <c r="BE116" i="16"/>
  <c r="BE123" i="16"/>
  <c r="BE173" i="16"/>
  <c r="BE94" i="16"/>
  <c r="BE128" i="16"/>
  <c r="BE144" i="16"/>
  <c r="BE162" i="16"/>
  <c r="BE181" i="16"/>
  <c r="BE131" i="16"/>
  <c r="BE153" i="16"/>
  <c r="BE104" i="16"/>
  <c r="BE109" i="16"/>
  <c r="BE136" i="16"/>
  <c r="BE141" i="16"/>
  <c r="BE151" i="16"/>
  <c r="BE166" i="16"/>
  <c r="E79" i="15"/>
  <c r="BE94" i="15"/>
  <c r="BE128" i="15"/>
  <c r="BE176" i="15"/>
  <c r="BE205" i="15"/>
  <c r="BE215" i="15"/>
  <c r="J88" i="15"/>
  <c r="BE155" i="15"/>
  <c r="BE224" i="15"/>
  <c r="BE226" i="15"/>
  <c r="BE236" i="15"/>
  <c r="J56" i="15"/>
  <c r="BE143" i="15"/>
  <c r="BE185" i="15"/>
  <c r="BE209" i="15"/>
  <c r="BE103" i="15"/>
  <c r="BE196" i="15"/>
  <c r="BE121" i="15"/>
  <c r="BE152" i="15"/>
  <c r="BE213" i="15"/>
  <c r="BE125" i="15"/>
  <c r="BE164" i="15"/>
  <c r="BE173" i="15"/>
  <c r="BE194" i="15"/>
  <c r="BE112" i="15"/>
  <c r="J88" i="14"/>
  <c r="BE173" i="14"/>
  <c r="BE194" i="14"/>
  <c r="BE205" i="14"/>
  <c r="BE215" i="14"/>
  <c r="E79" i="14"/>
  <c r="BE128" i="14"/>
  <c r="BE143" i="14"/>
  <c r="BE185" i="14"/>
  <c r="BE226" i="14"/>
  <c r="J56" i="14"/>
  <c r="BE121" i="14"/>
  <c r="BE152" i="14"/>
  <c r="BE164" i="14"/>
  <c r="BE196" i="14"/>
  <c r="BE112" i="14"/>
  <c r="BE176" i="14"/>
  <c r="BE213" i="14"/>
  <c r="BE125" i="14"/>
  <c r="BE209" i="14"/>
  <c r="BE236" i="14"/>
  <c r="BE94" i="14"/>
  <c r="BE103" i="14"/>
  <c r="BE155" i="14"/>
  <c r="BE224" i="14"/>
  <c r="J56" i="13"/>
  <c r="J59" i="13"/>
  <c r="BE131" i="13"/>
  <c r="BE107" i="13"/>
  <c r="BE128" i="13"/>
  <c r="BE151" i="13"/>
  <c r="BE178" i="13"/>
  <c r="BE103" i="13"/>
  <c r="BE111" i="13"/>
  <c r="BE148" i="13"/>
  <c r="E80" i="13"/>
  <c r="BE120" i="13"/>
  <c r="BE124" i="13"/>
  <c r="BE143" i="13"/>
  <c r="BE155" i="13"/>
  <c r="BE159" i="13"/>
  <c r="BE161" i="13"/>
  <c r="BE172" i="13"/>
  <c r="BE175" i="13"/>
  <c r="BE95" i="13"/>
  <c r="BE114" i="13"/>
  <c r="BE165" i="13"/>
  <c r="BE167" i="13"/>
  <c r="BE177" i="13"/>
  <c r="BE182" i="13"/>
  <c r="BE99" i="13"/>
  <c r="BE136" i="13"/>
  <c r="BE141" i="13"/>
  <c r="J55" i="12"/>
  <c r="BE103" i="12"/>
  <c r="BE112" i="12"/>
  <c r="E48" i="12"/>
  <c r="J52" i="12"/>
  <c r="BE114" i="12"/>
  <c r="BE104" i="12"/>
  <c r="BE107" i="12"/>
  <c r="BE108" i="12"/>
  <c r="BE109" i="12"/>
  <c r="BE100" i="12"/>
  <c r="BE92" i="12"/>
  <c r="BE96" i="12"/>
  <c r="BE86" i="12"/>
  <c r="BK91" i="10"/>
  <c r="J91" i="10" s="1"/>
  <c r="J64" i="10" s="1"/>
  <c r="J56" i="11"/>
  <c r="BE93" i="11"/>
  <c r="BE107" i="11"/>
  <c r="E78" i="11"/>
  <c r="J87" i="11"/>
  <c r="BE103" i="11"/>
  <c r="BE111" i="11"/>
  <c r="BE119" i="11"/>
  <c r="BE125" i="11"/>
  <c r="BE113" i="11"/>
  <c r="BE123" i="11"/>
  <c r="BE98" i="11"/>
  <c r="BE130" i="11"/>
  <c r="J56" i="10"/>
  <c r="BE93" i="10"/>
  <c r="BE108" i="10"/>
  <c r="BE113" i="10"/>
  <c r="BE116" i="10"/>
  <c r="E78" i="10"/>
  <c r="BE96" i="10"/>
  <c r="BE119" i="10"/>
  <c r="BE124" i="10"/>
  <c r="J92" i="9"/>
  <c r="J65" i="9" s="1"/>
  <c r="BE100" i="10"/>
  <c r="BE130" i="10"/>
  <c r="J59" i="10"/>
  <c r="BE111" i="10"/>
  <c r="BE128" i="10"/>
  <c r="BE136" i="10"/>
  <c r="BE141" i="10"/>
  <c r="BE104" i="10"/>
  <c r="BE134" i="10"/>
  <c r="E50" i="9"/>
  <c r="BE101" i="9"/>
  <c r="BE112" i="9"/>
  <c r="BE120" i="9"/>
  <c r="BE126" i="9"/>
  <c r="BE138" i="9"/>
  <c r="BK104" i="8"/>
  <c r="J104" i="8" s="1"/>
  <c r="J65" i="8" s="1"/>
  <c r="J84" i="9"/>
  <c r="J87" i="9"/>
  <c r="BE93" i="9"/>
  <c r="BE96" i="9"/>
  <c r="BE105" i="9"/>
  <c r="BE109" i="9"/>
  <c r="BE142" i="9"/>
  <c r="BE144" i="9"/>
  <c r="BE149" i="9"/>
  <c r="BE114" i="9"/>
  <c r="BE117" i="9"/>
  <c r="BE123" i="9"/>
  <c r="BE132" i="9"/>
  <c r="BE136" i="9"/>
  <c r="E50" i="8"/>
  <c r="BE92" i="8"/>
  <c r="BE97" i="8"/>
  <c r="BE100" i="8"/>
  <c r="BE102" i="8"/>
  <c r="BE110" i="8"/>
  <c r="J82" i="8"/>
  <c r="J85" i="8"/>
  <c r="BE89" i="8"/>
  <c r="BE91" i="8"/>
  <c r="BE94" i="8"/>
  <c r="BE106" i="8"/>
  <c r="BE103" i="8"/>
  <c r="BE93" i="8"/>
  <c r="BE95" i="8"/>
  <c r="BE98" i="8"/>
  <c r="BE114" i="8"/>
  <c r="BE118" i="8"/>
  <c r="BE90" i="8"/>
  <c r="BE96" i="8"/>
  <c r="BE99" i="8"/>
  <c r="J94" i="5"/>
  <c r="J65" i="5" s="1"/>
  <c r="E80" i="5"/>
  <c r="BE106" i="5"/>
  <c r="BE110" i="5"/>
  <c r="BE95" i="5"/>
  <c r="J59" i="5"/>
  <c r="BE120" i="5"/>
  <c r="BE125" i="5"/>
  <c r="BE140" i="5"/>
  <c r="BE147" i="5"/>
  <c r="J56" i="5"/>
  <c r="BE113" i="5"/>
  <c r="BE131" i="5"/>
  <c r="BE135" i="5"/>
  <c r="BE102" i="5"/>
  <c r="BE122" i="5"/>
  <c r="BE128" i="5"/>
  <c r="BE98" i="5"/>
  <c r="BE117" i="5"/>
  <c r="BE137" i="5"/>
  <c r="BE145" i="5"/>
  <c r="J56" i="4"/>
  <c r="J89" i="4"/>
  <c r="BE113" i="4"/>
  <c r="BE106" i="4"/>
  <c r="BE110" i="4"/>
  <c r="BE125" i="4"/>
  <c r="BE137" i="4"/>
  <c r="E50" i="4"/>
  <c r="BE98" i="4"/>
  <c r="BE120" i="4"/>
  <c r="BE128" i="4"/>
  <c r="BE140" i="4"/>
  <c r="BE117" i="4"/>
  <c r="BE122" i="4"/>
  <c r="BE135" i="4"/>
  <c r="BE147" i="4"/>
  <c r="BE102" i="4"/>
  <c r="BE95" i="4"/>
  <c r="BE131" i="4"/>
  <c r="BE145" i="4"/>
  <c r="BK86" i="2"/>
  <c r="J86" i="2" s="1"/>
  <c r="J60" i="2" s="1"/>
  <c r="J94" i="3"/>
  <c r="BE134" i="3"/>
  <c r="BE144" i="3"/>
  <c r="BE166" i="3"/>
  <c r="BE233" i="3"/>
  <c r="J56" i="3"/>
  <c r="BE112" i="3"/>
  <c r="BE129" i="3"/>
  <c r="BE148" i="3"/>
  <c r="BE157" i="3"/>
  <c r="BE161" i="3"/>
  <c r="BE185" i="3"/>
  <c r="BE207" i="3"/>
  <c r="BE209" i="3"/>
  <c r="BE213" i="3"/>
  <c r="BE215" i="3"/>
  <c r="J94" i="2"/>
  <c r="J63" i="2"/>
  <c r="BE108" i="3"/>
  <c r="BE200" i="3"/>
  <c r="BE203" i="3"/>
  <c r="BE218" i="3"/>
  <c r="BE220" i="3"/>
  <c r="BE244" i="3"/>
  <c r="BE181" i="3"/>
  <c r="BE186" i="3"/>
  <c r="BE191" i="3"/>
  <c r="BE254" i="3"/>
  <c r="E50" i="3"/>
  <c r="BE140" i="3"/>
  <c r="BE171" i="3"/>
  <c r="BE177" i="3"/>
  <c r="BE100" i="3"/>
  <c r="BE104" i="3"/>
  <c r="BE116" i="3"/>
  <c r="BE196" i="3"/>
  <c r="BE222" i="3"/>
  <c r="BE224" i="3"/>
  <c r="BE226" i="3"/>
  <c r="BE228" i="3"/>
  <c r="BE230" i="3"/>
  <c r="BE241" i="3"/>
  <c r="BE249" i="3"/>
  <c r="BE124" i="3"/>
  <c r="BE153" i="3"/>
  <c r="BE237" i="3"/>
  <c r="BE119" i="3"/>
  <c r="BE251" i="3"/>
  <c r="BC55" i="1"/>
  <c r="BB55" i="1"/>
  <c r="BD55" i="1"/>
  <c r="AW55" i="1"/>
  <c r="E48" i="2"/>
  <c r="J52" i="2"/>
  <c r="J55" i="2"/>
  <c r="BE88" i="2"/>
  <c r="BE91" i="2"/>
  <c r="BE95" i="2"/>
  <c r="BE97" i="2"/>
  <c r="BE99" i="2"/>
  <c r="BE102" i="2"/>
  <c r="BE105" i="2"/>
  <c r="BE107" i="2"/>
  <c r="BA55" i="1"/>
  <c r="F36" i="4"/>
  <c r="BA58" i="1" s="1"/>
  <c r="F35" i="21"/>
  <c r="BB76" i="1" s="1"/>
  <c r="F38" i="8"/>
  <c r="BC60" i="1" s="1"/>
  <c r="F35" i="20"/>
  <c r="BB75" i="1" s="1"/>
  <c r="F39" i="8"/>
  <c r="BD60" i="1" s="1"/>
  <c r="F34" i="20"/>
  <c r="BA75" i="1" s="1"/>
  <c r="J36" i="26"/>
  <c r="AW81" i="1" s="1"/>
  <c r="F38" i="5"/>
  <c r="BC59" i="1" s="1"/>
  <c r="F37" i="12"/>
  <c r="BD65" i="1" s="1"/>
  <c r="F39" i="26"/>
  <c r="BD81" i="1" s="1"/>
  <c r="F39" i="14"/>
  <c r="BD68" i="1" s="1"/>
  <c r="J36" i="16"/>
  <c r="AW70" i="1" s="1"/>
  <c r="F36" i="27"/>
  <c r="BA82" i="1" s="1"/>
  <c r="J34" i="12"/>
  <c r="AW65" i="1" s="1"/>
  <c r="F37" i="17"/>
  <c r="BB72" i="1" s="1"/>
  <c r="F34" i="21"/>
  <c r="BA76" i="1" s="1"/>
  <c r="J36" i="27"/>
  <c r="AW82" i="1" s="1"/>
  <c r="J36" i="11"/>
  <c r="AW64" i="1" s="1"/>
  <c r="F36" i="17"/>
  <c r="BA72" i="1" s="1"/>
  <c r="F36" i="24"/>
  <c r="BA79" i="1" s="1"/>
  <c r="F39" i="5"/>
  <c r="BD59" i="1" s="1"/>
  <c r="F38" i="17"/>
  <c r="BC72" i="1" s="1"/>
  <c r="F38" i="11"/>
  <c r="BC64" i="1" s="1"/>
  <c r="F39" i="23"/>
  <c r="BD78" i="1" s="1"/>
  <c r="F39" i="9"/>
  <c r="BD62" i="1" s="1"/>
  <c r="J34" i="21"/>
  <c r="AW76" i="1" s="1"/>
  <c r="F36" i="3"/>
  <c r="BA57" i="1" s="1"/>
  <c r="J36" i="13"/>
  <c r="AW67" i="1" s="1"/>
  <c r="F38" i="25"/>
  <c r="BC80" i="1" s="1"/>
  <c r="F37" i="5"/>
  <c r="BB59" i="1" s="1"/>
  <c r="F38" i="24"/>
  <c r="BC79" i="1" s="1"/>
  <c r="F35" i="12"/>
  <c r="BB65" i="1" s="1"/>
  <c r="F38" i="14"/>
  <c r="BC68" i="1" s="1"/>
  <c r="F39" i="13"/>
  <c r="BD67" i="1" s="1"/>
  <c r="J36" i="8"/>
  <c r="AW60" i="1" s="1"/>
  <c r="F36" i="18"/>
  <c r="BA73" i="1" s="1"/>
  <c r="F38" i="23"/>
  <c r="BC78" i="1" s="1"/>
  <c r="AS54" i="1"/>
  <c r="F36" i="11"/>
  <c r="BA64" i="1" s="1"/>
  <c r="J36" i="15"/>
  <c r="AW69" i="1" s="1"/>
  <c r="F37" i="18"/>
  <c r="BB73" i="1" s="1"/>
  <c r="F37" i="25"/>
  <c r="BB80" i="1" s="1"/>
  <c r="F36" i="8"/>
  <c r="BA60" i="1" s="1"/>
  <c r="F34" i="12"/>
  <c r="BA65" i="1" s="1"/>
  <c r="F37" i="20"/>
  <c r="BD75" i="1" s="1"/>
  <c r="F39" i="11"/>
  <c r="BD64" i="1" s="1"/>
  <c r="F38" i="18"/>
  <c r="BC73" i="1" s="1"/>
  <c r="F39" i="25"/>
  <c r="BD80" i="1" s="1"/>
  <c r="F37" i="11"/>
  <c r="BB64" i="1" s="1"/>
  <c r="F37" i="24"/>
  <c r="BB79" i="1" s="1"/>
  <c r="F38" i="10"/>
  <c r="BC63" i="1" s="1"/>
  <c r="J34" i="20"/>
  <c r="AW75" i="1" s="1"/>
  <c r="F39" i="4"/>
  <c r="BD58" i="1" s="1"/>
  <c r="F37" i="8"/>
  <c r="BB60" i="1" s="1"/>
  <c r="F36" i="20"/>
  <c r="BC75" i="1" s="1"/>
  <c r="F37" i="15"/>
  <c r="BB69" i="1" s="1"/>
  <c r="J36" i="5"/>
  <c r="AW59" i="1" s="1"/>
  <c r="F38" i="3"/>
  <c r="BC57" i="1" s="1"/>
  <c r="F39" i="3"/>
  <c r="BD57" i="1" s="1"/>
  <c r="F36" i="13"/>
  <c r="BA67" i="1" s="1"/>
  <c r="F37" i="26"/>
  <c r="BB81" i="1" s="1"/>
  <c r="F36" i="5"/>
  <c r="BA59" i="1" s="1"/>
  <c r="J36" i="10"/>
  <c r="AW63" i="1" s="1"/>
  <c r="F36" i="21"/>
  <c r="BC76" i="1" s="1"/>
  <c r="F39" i="16"/>
  <c r="BD70" i="1" s="1"/>
  <c r="F39" i="17"/>
  <c r="BD72" i="1" s="1"/>
  <c r="J36" i="14"/>
  <c r="AW68" i="1" s="1"/>
  <c r="J36" i="18"/>
  <c r="AW73" i="1" s="1"/>
  <c r="F37" i="14"/>
  <c r="BB68" i="1" s="1"/>
  <c r="F37" i="3"/>
  <c r="BB57" i="1" s="1"/>
  <c r="J36" i="25"/>
  <c r="AW80" i="1" s="1"/>
  <c r="F37" i="4"/>
  <c r="BB58" i="1" s="1"/>
  <c r="F38" i="15"/>
  <c r="BC69" i="1" s="1"/>
  <c r="F37" i="16"/>
  <c r="BB70" i="1" s="1"/>
  <c r="F39" i="10"/>
  <c r="BD63" i="1" s="1"/>
  <c r="J36" i="24"/>
  <c r="AW79" i="1" s="1"/>
  <c r="F39" i="27"/>
  <c r="BD82" i="1" s="1"/>
  <c r="F36" i="15"/>
  <c r="BA69" i="1" s="1"/>
  <c r="J36" i="9"/>
  <c r="AW62" i="1" s="1"/>
  <c r="F36" i="26"/>
  <c r="BA81" i="1" s="1"/>
  <c r="F37" i="10"/>
  <c r="BB63" i="1" s="1"/>
  <c r="J36" i="23"/>
  <c r="AW78" i="1" s="1"/>
  <c r="F38" i="26"/>
  <c r="BC81" i="1" s="1"/>
  <c r="F38" i="9"/>
  <c r="BC62" i="1" s="1"/>
  <c r="F34" i="19"/>
  <c r="BA74" i="1" s="1"/>
  <c r="F37" i="23"/>
  <c r="BB78" i="1" s="1"/>
  <c r="F39" i="15"/>
  <c r="BD69" i="1" s="1"/>
  <c r="J33" i="19"/>
  <c r="AV74" i="1" s="1"/>
  <c r="AT74" i="1" s="1"/>
  <c r="F39" i="24"/>
  <c r="BD79" i="1" s="1"/>
  <c r="F38" i="4"/>
  <c r="BC58" i="1" s="1"/>
  <c r="F38" i="13"/>
  <c r="BC67" i="1" s="1"/>
  <c r="J36" i="3"/>
  <c r="AW57" i="1" s="1"/>
  <c r="F36" i="10"/>
  <c r="BA63" i="1" s="1"/>
  <c r="F37" i="21"/>
  <c r="BD76" i="1" s="1"/>
  <c r="J36" i="4"/>
  <c r="AW58" i="1" s="1"/>
  <c r="F36" i="23"/>
  <c r="BA78" i="1" s="1"/>
  <c r="F37" i="9"/>
  <c r="BB62" i="1" s="1"/>
  <c r="F38" i="16"/>
  <c r="BC70" i="1" s="1"/>
  <c r="J36" i="17"/>
  <c r="AW72" i="1" s="1"/>
  <c r="F36" i="16"/>
  <c r="BA70" i="1" s="1"/>
  <c r="F38" i="27"/>
  <c r="BC82" i="1" s="1"/>
  <c r="F37" i="13"/>
  <c r="BB67" i="1" s="1"/>
  <c r="F36" i="9"/>
  <c r="BA62" i="1" s="1"/>
  <c r="F36" i="14"/>
  <c r="BA68" i="1" s="1"/>
  <c r="F36" i="25"/>
  <c r="BA80" i="1" s="1"/>
  <c r="F37" i="27"/>
  <c r="BB82" i="1" s="1"/>
  <c r="F36" i="12"/>
  <c r="BC65" i="1" s="1"/>
  <c r="F39" i="18"/>
  <c r="BD73" i="1" s="1"/>
  <c r="BK88" i="25" l="1"/>
  <c r="BK87" i="25" s="1"/>
  <c r="J87" i="25" s="1"/>
  <c r="J63" i="25" s="1"/>
  <c r="BK86" i="21"/>
  <c r="BK85" i="21" s="1"/>
  <c r="J85" i="21" s="1"/>
  <c r="J30" i="21" s="1"/>
  <c r="AG76" i="1" s="1"/>
  <c r="BK86" i="20"/>
  <c r="J86" i="20" s="1"/>
  <c r="J60" i="20" s="1"/>
  <c r="BK208" i="18"/>
  <c r="J208" i="18" s="1"/>
  <c r="J71" i="18" s="1"/>
  <c r="BK92" i="16"/>
  <c r="BK91" i="16" s="1"/>
  <c r="J91" i="16" s="1"/>
  <c r="J32" i="16" s="1"/>
  <c r="AG70" i="1" s="1"/>
  <c r="BK91" i="24"/>
  <c r="J91" i="24" s="1"/>
  <c r="J64" i="24" s="1"/>
  <c r="P91" i="11"/>
  <c r="P90" i="11" s="1"/>
  <c r="AU64" i="1" s="1"/>
  <c r="T98" i="3"/>
  <c r="T97" i="3" s="1"/>
  <c r="BK91" i="11"/>
  <c r="J91" i="11" s="1"/>
  <c r="J64" i="11" s="1"/>
  <c r="P85" i="20"/>
  <c r="AU75" i="1" s="1"/>
  <c r="BK95" i="18"/>
  <c r="J95" i="18" s="1"/>
  <c r="J64" i="18" s="1"/>
  <c r="R92" i="15"/>
  <c r="R91" i="15" s="1"/>
  <c r="J197" i="17"/>
  <c r="J70" i="17" s="1"/>
  <c r="R94" i="17"/>
  <c r="T92" i="14"/>
  <c r="T91" i="14" s="1"/>
  <c r="T86" i="21"/>
  <c r="T85" i="21" s="1"/>
  <c r="BK92" i="15"/>
  <c r="J92" i="15" s="1"/>
  <c r="J64" i="15" s="1"/>
  <c r="R88" i="8"/>
  <c r="R94" i="18"/>
  <c r="BK170" i="3"/>
  <c r="J170" i="3" s="1"/>
  <c r="J69" i="3" s="1"/>
  <c r="P93" i="13"/>
  <c r="P92" i="13" s="1"/>
  <c r="AU67" i="1" s="1"/>
  <c r="R93" i="2"/>
  <c r="R85" i="2" s="1"/>
  <c r="BK91" i="23"/>
  <c r="BK90" i="23" s="1"/>
  <c r="J90" i="23" s="1"/>
  <c r="J32" i="23" s="1"/>
  <c r="AG78" i="1" s="1"/>
  <c r="BK93" i="13"/>
  <c r="J93" i="13" s="1"/>
  <c r="J64" i="13" s="1"/>
  <c r="T94" i="17"/>
  <c r="BK93" i="4"/>
  <c r="J93" i="4" s="1"/>
  <c r="J64" i="4" s="1"/>
  <c r="J133" i="24"/>
  <c r="J68" i="24" s="1"/>
  <c r="BK236" i="3"/>
  <c r="J119" i="13"/>
  <c r="J66" i="13" s="1"/>
  <c r="J92" i="11"/>
  <c r="J65" i="11" s="1"/>
  <c r="P86" i="21"/>
  <c r="P85" i="21" s="1"/>
  <c r="AU76" i="1" s="1"/>
  <c r="R86" i="21"/>
  <c r="R85" i="21" s="1"/>
  <c r="T93" i="13"/>
  <c r="T92" i="13"/>
  <c r="T92" i="16"/>
  <c r="T91" i="16" s="1"/>
  <c r="T91" i="10"/>
  <c r="T90" i="10"/>
  <c r="R98" i="3"/>
  <c r="R97" i="3" s="1"/>
  <c r="P91" i="9"/>
  <c r="P90" i="9"/>
  <c r="AU62" i="1" s="1"/>
  <c r="R91" i="23"/>
  <c r="R90" i="23" s="1"/>
  <c r="BK93" i="5"/>
  <c r="J93" i="5" s="1"/>
  <c r="J64" i="5" s="1"/>
  <c r="P93" i="4"/>
  <c r="P92" i="4"/>
  <c r="AU58" i="1" s="1"/>
  <c r="R86" i="20"/>
  <c r="R85" i="20" s="1"/>
  <c r="P91" i="23"/>
  <c r="P90" i="23"/>
  <c r="AU78" i="1" s="1"/>
  <c r="AU77" i="1" s="1"/>
  <c r="P92" i="15"/>
  <c r="P91" i="15" s="1"/>
  <c r="AU69" i="1" s="1"/>
  <c r="R91" i="11"/>
  <c r="R90" i="11" s="1"/>
  <c r="P98" i="3"/>
  <c r="P97" i="3" s="1"/>
  <c r="AU57" i="1" s="1"/>
  <c r="R92" i="14"/>
  <c r="R91" i="14"/>
  <c r="R91" i="10"/>
  <c r="R90" i="10"/>
  <c r="R93" i="5"/>
  <c r="R92" i="5"/>
  <c r="R93" i="13"/>
  <c r="R92" i="13" s="1"/>
  <c r="R91" i="9"/>
  <c r="R90" i="9" s="1"/>
  <c r="BK92" i="14"/>
  <c r="J92" i="14" s="1"/>
  <c r="J64" i="14" s="1"/>
  <c r="T91" i="23"/>
  <c r="T90" i="23" s="1"/>
  <c r="T95" i="18"/>
  <c r="T94" i="18"/>
  <c r="P93" i="2"/>
  <c r="P85" i="2" s="1"/>
  <c r="AU55" i="1" s="1"/>
  <c r="P92" i="14"/>
  <c r="P91" i="14"/>
  <c r="AU68" i="1"/>
  <c r="T88" i="8"/>
  <c r="P95" i="18"/>
  <c r="P94" i="18" s="1"/>
  <c r="AU73" i="1" s="1"/>
  <c r="P84" i="12"/>
  <c r="P83" i="12" s="1"/>
  <c r="AU65" i="1" s="1"/>
  <c r="R91" i="24"/>
  <c r="R90" i="24" s="1"/>
  <c r="T86" i="20"/>
  <c r="T85" i="20"/>
  <c r="P95" i="17"/>
  <c r="P94" i="17" s="1"/>
  <c r="AU72" i="1" s="1"/>
  <c r="BK93" i="2"/>
  <c r="J93" i="2" s="1"/>
  <c r="J62" i="2" s="1"/>
  <c r="BK95" i="17"/>
  <c r="BK94" i="17" s="1"/>
  <c r="J94" i="17" s="1"/>
  <c r="J63" i="17" s="1"/>
  <c r="T85" i="2"/>
  <c r="T91" i="24"/>
  <c r="T90" i="24" s="1"/>
  <c r="BK91" i="9"/>
  <c r="BK90" i="9" s="1"/>
  <c r="J90" i="9" s="1"/>
  <c r="J32" i="9" s="1"/>
  <c r="AG62" i="1" s="1"/>
  <c r="P92" i="16"/>
  <c r="P91" i="16" s="1"/>
  <c r="AU70" i="1" s="1"/>
  <c r="T91" i="11"/>
  <c r="T90" i="11"/>
  <c r="T92" i="15"/>
  <c r="T91" i="15" s="1"/>
  <c r="T84" i="12"/>
  <c r="T83" i="12"/>
  <c r="T93" i="5"/>
  <c r="T92" i="5" s="1"/>
  <c r="BK88" i="26"/>
  <c r="J88" i="26" s="1"/>
  <c r="J64" i="26" s="1"/>
  <c r="BK88" i="27"/>
  <c r="BK87" i="27" s="1"/>
  <c r="J87" i="27" s="1"/>
  <c r="J63" i="27" s="1"/>
  <c r="BK84" i="12"/>
  <c r="J84" i="12" s="1"/>
  <c r="J60" i="12" s="1"/>
  <c r="BK82" i="19"/>
  <c r="J82" i="19" s="1"/>
  <c r="J60" i="19" s="1"/>
  <c r="J88" i="25"/>
  <c r="J64" i="25" s="1"/>
  <c r="BK90" i="24"/>
  <c r="J90" i="24" s="1"/>
  <c r="J63" i="24" s="1"/>
  <c r="BK85" i="20"/>
  <c r="J85" i="20" s="1"/>
  <c r="J30" i="20" s="1"/>
  <c r="AG75" i="1" s="1"/>
  <c r="J63" i="16"/>
  <c r="J92" i="16"/>
  <c r="J64" i="16" s="1"/>
  <c r="BK91" i="15"/>
  <c r="J91" i="15" s="1"/>
  <c r="J63" i="15" s="1"/>
  <c r="BK90" i="11"/>
  <c r="J90" i="11" s="1"/>
  <c r="J63" i="11" s="1"/>
  <c r="BK90" i="10"/>
  <c r="J90" i="10" s="1"/>
  <c r="J32" i="10" s="1"/>
  <c r="AG63" i="1" s="1"/>
  <c r="BK88" i="8"/>
  <c r="J88" i="8" s="1"/>
  <c r="J63" i="8" s="1"/>
  <c r="BK85" i="2"/>
  <c r="J85" i="2" s="1"/>
  <c r="J30" i="2" s="1"/>
  <c r="AG55" i="1" s="1"/>
  <c r="BD56" i="1"/>
  <c r="BB71" i="1"/>
  <c r="AX71" i="1" s="1"/>
  <c r="BB77" i="1"/>
  <c r="AX77" i="1" s="1"/>
  <c r="BA56" i="1"/>
  <c r="AW56" i="1" s="1"/>
  <c r="F35" i="23"/>
  <c r="AZ78" i="1" s="1"/>
  <c r="F35" i="26"/>
  <c r="AZ81" i="1" s="1"/>
  <c r="BC56" i="1"/>
  <c r="AY56" i="1" s="1"/>
  <c r="J33" i="21"/>
  <c r="AV76" i="1" s="1"/>
  <c r="AT76" i="1" s="1"/>
  <c r="J33" i="12"/>
  <c r="AV65" i="1" s="1"/>
  <c r="AT65" i="1" s="1"/>
  <c r="J35" i="5"/>
  <c r="AV59" i="1" s="1"/>
  <c r="AT59" i="1" s="1"/>
  <c r="J35" i="24"/>
  <c r="AV79" i="1" s="1"/>
  <c r="AT79" i="1" s="1"/>
  <c r="F35" i="10"/>
  <c r="AZ63" i="1" s="1"/>
  <c r="F35" i="18"/>
  <c r="AZ73" i="1" s="1"/>
  <c r="F35" i="11"/>
  <c r="AZ64" i="1" s="1"/>
  <c r="BD66" i="1"/>
  <c r="F35" i="3"/>
  <c r="AZ57" i="1" s="1"/>
  <c r="F35" i="8"/>
  <c r="AZ60" i="1" s="1"/>
  <c r="J35" i="16"/>
  <c r="AV70" i="1" s="1"/>
  <c r="AT70" i="1" s="1"/>
  <c r="J35" i="18"/>
  <c r="AV73" i="1" s="1"/>
  <c r="AT73" i="1" s="1"/>
  <c r="J35" i="3"/>
  <c r="AV57" i="1" s="1"/>
  <c r="AT57" i="1" s="1"/>
  <c r="J35" i="13"/>
  <c r="AV67" i="1" s="1"/>
  <c r="AT67" i="1" s="1"/>
  <c r="F33" i="20"/>
  <c r="AZ75" i="1" s="1"/>
  <c r="F35" i="24"/>
  <c r="AZ79" i="1" s="1"/>
  <c r="J35" i="14"/>
  <c r="AV68" i="1" s="1"/>
  <c r="AT68" i="1" s="1"/>
  <c r="J35" i="9"/>
  <c r="AV62" i="1" s="1"/>
  <c r="AT62" i="1" s="1"/>
  <c r="J35" i="4"/>
  <c r="AV58" i="1" s="1"/>
  <c r="AT58" i="1" s="1"/>
  <c r="BD61" i="1"/>
  <c r="BA66" i="1"/>
  <c r="AW66" i="1" s="1"/>
  <c r="BC77" i="1"/>
  <c r="AY77" i="1" s="1"/>
  <c r="BC71" i="1"/>
  <c r="AY71" i="1" s="1"/>
  <c r="BB61" i="1"/>
  <c r="AX61" i="1" s="1"/>
  <c r="J35" i="23"/>
  <c r="AV78" i="1" s="1"/>
  <c r="AT78" i="1" s="1"/>
  <c r="F33" i="2"/>
  <c r="AZ55" i="1" s="1"/>
  <c r="J35" i="25"/>
  <c r="AV80" i="1" s="1"/>
  <c r="AT80" i="1" s="1"/>
  <c r="BB56" i="1"/>
  <c r="J35" i="17"/>
  <c r="AV72" i="1" s="1"/>
  <c r="AT72" i="1" s="1"/>
  <c r="F35" i="16"/>
  <c r="AZ70" i="1" s="1"/>
  <c r="BA71" i="1"/>
  <c r="AW71" i="1" s="1"/>
  <c r="F35" i="14"/>
  <c r="AZ68" i="1" s="1"/>
  <c r="F35" i="25"/>
  <c r="AZ80" i="1" s="1"/>
  <c r="F35" i="15"/>
  <c r="AZ69" i="1" s="1"/>
  <c r="F35" i="27"/>
  <c r="AZ82" i="1" s="1"/>
  <c r="BD71" i="1"/>
  <c r="F33" i="21"/>
  <c r="AZ76" i="1" s="1"/>
  <c r="J35" i="27"/>
  <c r="AV82" i="1" s="1"/>
  <c r="AT82" i="1" s="1"/>
  <c r="BD77" i="1"/>
  <c r="F33" i="12"/>
  <c r="AZ65" i="1" s="1"/>
  <c r="J35" i="11"/>
  <c r="AV64" i="1" s="1"/>
  <c r="AT64" i="1" s="1"/>
  <c r="BA61" i="1"/>
  <c r="AW61" i="1" s="1"/>
  <c r="F33" i="19"/>
  <c r="AZ74" i="1"/>
  <c r="J33" i="2"/>
  <c r="AV55" i="1" s="1"/>
  <c r="AT55" i="1" s="1"/>
  <c r="F35" i="13"/>
  <c r="AZ67" i="1" s="1"/>
  <c r="BB66" i="1"/>
  <c r="AX66" i="1" s="1"/>
  <c r="BA77" i="1"/>
  <c r="AW77" i="1" s="1"/>
  <c r="J33" i="20"/>
  <c r="AV75" i="1" s="1"/>
  <c r="AT75" i="1" s="1"/>
  <c r="F35" i="9"/>
  <c r="AZ62" i="1" s="1"/>
  <c r="F35" i="4"/>
  <c r="AZ58" i="1" s="1"/>
  <c r="J35" i="15"/>
  <c r="AV69" i="1" s="1"/>
  <c r="AT69" i="1" s="1"/>
  <c r="F35" i="5"/>
  <c r="AZ59" i="1" s="1"/>
  <c r="BC66" i="1"/>
  <c r="AY66" i="1" s="1"/>
  <c r="J35" i="26"/>
  <c r="AV81" i="1" s="1"/>
  <c r="AT81" i="1" s="1"/>
  <c r="J35" i="8"/>
  <c r="AV60" i="1" s="1"/>
  <c r="AT60" i="1" s="1"/>
  <c r="J32" i="25"/>
  <c r="AG80" i="1" s="1"/>
  <c r="J35" i="10"/>
  <c r="AV63" i="1" s="1"/>
  <c r="AT63" i="1" s="1"/>
  <c r="BC61" i="1"/>
  <c r="AY61" i="1" s="1"/>
  <c r="F35" i="17"/>
  <c r="AZ72" i="1" s="1"/>
  <c r="AN78" i="1" l="1"/>
  <c r="AU61" i="1"/>
  <c r="J91" i="23"/>
  <c r="J64" i="23" s="1"/>
  <c r="J63" i="23"/>
  <c r="J59" i="21"/>
  <c r="J86" i="21"/>
  <c r="J60" i="21" s="1"/>
  <c r="AN76" i="1"/>
  <c r="BK94" i="18"/>
  <c r="J94" i="18" s="1"/>
  <c r="J63" i="18" s="1"/>
  <c r="J95" i="17"/>
  <c r="J64" i="17" s="1"/>
  <c r="AN70" i="1"/>
  <c r="BK92" i="13"/>
  <c r="J92" i="13" s="1"/>
  <c r="J63" i="13" s="1"/>
  <c r="BK92" i="4"/>
  <c r="J92" i="4" s="1"/>
  <c r="J63" i="4" s="1"/>
  <c r="BK98" i="3"/>
  <c r="J98" i="3" s="1"/>
  <c r="J64" i="3" s="1"/>
  <c r="J236" i="3"/>
  <c r="J74" i="3" s="1"/>
  <c r="BK235" i="3"/>
  <c r="BK83" i="12"/>
  <c r="J83" i="12" s="1"/>
  <c r="J30" i="12" s="1"/>
  <c r="AG65" i="1" s="1"/>
  <c r="BK91" i="14"/>
  <c r="J91" i="14" s="1"/>
  <c r="J32" i="14" s="1"/>
  <c r="AG68" i="1" s="1"/>
  <c r="J88" i="27"/>
  <c r="J64" i="27" s="1"/>
  <c r="BK92" i="5"/>
  <c r="J92" i="5" s="1"/>
  <c r="J63" i="5" s="1"/>
  <c r="J91" i="9"/>
  <c r="J64" i="9" s="1"/>
  <c r="BK87" i="26"/>
  <c r="J87" i="26" s="1"/>
  <c r="J63" i="26" s="1"/>
  <c r="J63" i="9"/>
  <c r="BK81" i="19"/>
  <c r="J81" i="19" s="1"/>
  <c r="J30" i="19" s="1"/>
  <c r="AG74" i="1" s="1"/>
  <c r="AN80" i="1"/>
  <c r="J41" i="25"/>
  <c r="J41" i="23"/>
  <c r="AN75" i="1"/>
  <c r="J59" i="20"/>
  <c r="J39" i="21"/>
  <c r="J39" i="20"/>
  <c r="J41" i="16"/>
  <c r="AN63" i="1"/>
  <c r="J63" i="10"/>
  <c r="J41" i="10"/>
  <c r="J41" i="9"/>
  <c r="AN55" i="1"/>
  <c r="J59" i="2"/>
  <c r="J39" i="2"/>
  <c r="AN62" i="1"/>
  <c r="J32" i="4"/>
  <c r="AG58" i="1" s="1"/>
  <c r="AN58" i="1" s="1"/>
  <c r="AZ77" i="1"/>
  <c r="AV77" i="1" s="1"/>
  <c r="AT77" i="1" s="1"/>
  <c r="J32" i="27"/>
  <c r="AG82" i="1" s="1"/>
  <c r="J32" i="24"/>
  <c r="AG79" i="1" s="1"/>
  <c r="AU71" i="1"/>
  <c r="J32" i="13"/>
  <c r="AG67" i="1" s="1"/>
  <c r="BD54" i="1"/>
  <c r="W33" i="1" s="1"/>
  <c r="BC54" i="1"/>
  <c r="W32" i="1" s="1"/>
  <c r="AU56" i="1"/>
  <c r="AZ61" i="1"/>
  <c r="AV61" i="1" s="1"/>
  <c r="AT61" i="1" s="1"/>
  <c r="J32" i="8"/>
  <c r="AG60" i="1" s="1"/>
  <c r="AN60" i="1" s="1"/>
  <c r="J32" i="15"/>
  <c r="AG69" i="1" s="1"/>
  <c r="AN69" i="1" s="1"/>
  <c r="AZ56" i="1"/>
  <c r="AV56" i="1" s="1"/>
  <c r="AT56" i="1" s="1"/>
  <c r="J32" i="11"/>
  <c r="AG64" i="1" s="1"/>
  <c r="AG61" i="1" s="1"/>
  <c r="BA54" i="1"/>
  <c r="W30" i="1" s="1"/>
  <c r="AU66" i="1"/>
  <c r="BB54" i="1"/>
  <c r="W31" i="1" s="1"/>
  <c r="J32" i="17"/>
  <c r="AG72" i="1" s="1"/>
  <c r="AX56" i="1"/>
  <c r="AZ71" i="1"/>
  <c r="AV71" i="1" s="1"/>
  <c r="AT71" i="1" s="1"/>
  <c r="AZ66" i="1"/>
  <c r="AV66" i="1" s="1"/>
  <c r="AT66" i="1" s="1"/>
  <c r="J32" i="18" l="1"/>
  <c r="AG73" i="1" s="1"/>
  <c r="AN73" i="1" s="1"/>
  <c r="J235" i="3"/>
  <c r="J73" i="3" s="1"/>
  <c r="BK97" i="3"/>
  <c r="J97" i="3" s="1"/>
  <c r="J39" i="12"/>
  <c r="J41" i="27"/>
  <c r="J41" i="14"/>
  <c r="J59" i="12"/>
  <c r="J59" i="19"/>
  <c r="J39" i="19"/>
  <c r="J63" i="14"/>
  <c r="J41" i="24"/>
  <c r="AN79" i="1"/>
  <c r="J41" i="17"/>
  <c r="AN72" i="1"/>
  <c r="J41" i="15"/>
  <c r="J41" i="13"/>
  <c r="AN67" i="1"/>
  <c r="AN61" i="1"/>
  <c r="J41" i="11"/>
  <c r="AN64" i="1"/>
  <c r="J41" i="8"/>
  <c r="J41" i="4"/>
  <c r="AN74" i="1"/>
  <c r="AN68" i="1"/>
  <c r="AN82" i="1"/>
  <c r="AN65" i="1"/>
  <c r="J32" i="5"/>
  <c r="AG59" i="1" s="1"/>
  <c r="AN59" i="1" s="1"/>
  <c r="AY54" i="1"/>
  <c r="AG66" i="1"/>
  <c r="AX54" i="1"/>
  <c r="J32" i="26"/>
  <c r="AG81" i="1" s="1"/>
  <c r="AN81" i="1" s="1"/>
  <c r="AW54" i="1"/>
  <c r="AK30" i="1" s="1"/>
  <c r="AU54" i="1"/>
  <c r="AZ54" i="1"/>
  <c r="W29" i="1" s="1"/>
  <c r="AG71" i="1" l="1"/>
  <c r="AN71" i="1" s="1"/>
  <c r="J41" i="18"/>
  <c r="J63" i="3"/>
  <c r="J32" i="3"/>
  <c r="J41" i="26"/>
  <c r="J41" i="5"/>
  <c r="AN66" i="1"/>
  <c r="AG77" i="1"/>
  <c r="AN77" i="1" s="1"/>
  <c r="AV54" i="1"/>
  <c r="AK29" i="1" s="1"/>
  <c r="AG57" i="1" l="1"/>
  <c r="J41" i="3"/>
  <c r="AT54" i="1"/>
  <c r="AN57" i="1" l="1"/>
  <c r="AG56" i="1"/>
  <c r="AN56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<sst xmlns="http://schemas.openxmlformats.org/spreadsheetml/2006/main" count="20386" uniqueCount="2264">
  <si>
    <t>Export Komplet</t>
  </si>
  <si>
    <t>VZ</t>
  </si>
  <si>
    <t>2.0</t>
  </si>
  <si>
    <t/>
  </si>
  <si>
    <t>False</t>
  </si>
  <si>
    <t>{034a123b-5d52-4dee-9d63-b54f49c25f7c}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</si>
  <si>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</si>
  <si>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</si>
  <si>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</si>
  <si>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</si>
  <si>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</si>
  <si>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</si>
  <si>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</si>
  <si>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</si>
  <si>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221001</t>
  </si>
  <si>
    <t>Stavba:</t>
  </si>
  <si>
    <t>REVITALIZACE SPORTOVNÍ ZÓNY STREETPARK</t>
  </si>
  <si>
    <t>KSO:</t>
  </si>
  <si>
    <t>CC-CZ:</t>
  </si>
  <si>
    <t>Místo:</t>
  </si>
  <si>
    <t xml:space="preserve"> Žďár nad Sázavou</t>
  </si>
  <si>
    <t>Datum:</t>
  </si>
  <si>
    <t>26. 9. 2022</t>
  </si>
  <si>
    <t>Zadavatel:</t>
  </si>
  <si>
    <t>IČ:</t>
  </si>
  <si>
    <t>Město Žďár nad Sázavou</t>
  </si>
  <si>
    <t>DIČ:</t>
  </si>
  <si>
    <t>Zhotovitel:</t>
  </si>
  <si>
    <t>Projektant:</t>
  </si>
  <si>
    <t>Grimm Architekti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</si>
  <si>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</si>
  <si>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</si>
  <si>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</si>
  <si>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</si>
  <si>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</si>
  <si>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</si>
  <si>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</si>
  <si>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</si>
  <si>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</si>
  <si>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</si>
  <si>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</si>
  <si>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</si>
  <si>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</si>
  <si>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</si>
  <si>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</si>
  <si>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</si>
  <si>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</si>
  <si>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</si>
  <si>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</si>
  <si>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</si>
  <si>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</si>
  <si>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</si>
  <si>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</si>
  <si>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</si>
  <si>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</si>
  <si>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</si>
  <si>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</si>
  <si>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</si>
  <si>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</si>
  <si>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</si>
  <si>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</si>
  <si>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</si>
  <si>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</si>
  <si>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</si>
  <si>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</si>
  <si>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</si>
  <si>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</si>
  <si>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</si>
  <si>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</si>
  <si>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</si>
  <si>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</si>
  <si>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</si>
  <si>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</si>
  <si>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</si>
  <si>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</si>
  <si>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a ostatní náklady</t>
  </si>
  <si>
    <t>VON</t>
  </si>
  <si>
    <t>1</t>
  </si>
  <si>
    <t>{87c60b2d-6809-43c5-9de7-7bbd52e6e668}</t>
  </si>
  <si>
    <t>2</t>
  </si>
  <si>
    <t>SO 100</t>
  </si>
  <si>
    <t>Sportovní objekty</t>
  </si>
  <si>
    <t>STA</t>
  </si>
  <si>
    <t>{9102a10f-e64f-4d38-bf6c-841b9941b710}</t>
  </si>
  <si>
    <t>SO 101</t>
  </si>
  <si>
    <t xml:space="preserve">Skatepark </t>
  </si>
  <si>
    <t>Soupis</t>
  </si>
  <si>
    <t>{16ea2a96-bdab-412b-8fbf-06909d1a74cb}</t>
  </si>
  <si>
    <t>SO 102</t>
  </si>
  <si>
    <t xml:space="preserve">Kontejner – sociální zařízení (výrobek), plní funkci stavby </t>
  </si>
  <si>
    <t>{b7cedb97-7035-475d-8216-14eae055d362}</t>
  </si>
  <si>
    <t>SO 103</t>
  </si>
  <si>
    <t xml:space="preserve">Kontejner - sklad (výrobek), plní funkci stavby </t>
  </si>
  <si>
    <t>{57ca84be-62bf-439c-8aeb-5ada396a8b79}</t>
  </si>
  <si>
    <t xml:space="preserve">Hřiště pro streetball </t>
  </si>
  <si>
    <t xml:space="preserve">Hřiště pro parkour </t>
  </si>
  <si>
    <t>SO 106</t>
  </si>
  <si>
    <t xml:space="preserve"> Pumptrack</t>
  </si>
  <si>
    <t>{f0c327e8-6815-43bf-a5c0-d746e56b7c57}</t>
  </si>
  <si>
    <t>SO 200</t>
  </si>
  <si>
    <t>Zpevněné plochy</t>
  </si>
  <si>
    <t>ING</t>
  </si>
  <si>
    <t>{b9f3837e-308c-4495-b619-c53468d15130}</t>
  </si>
  <si>
    <t>SO 201</t>
  </si>
  <si>
    <t xml:space="preserve">Účelová komunikace </t>
  </si>
  <si>
    <t>{89529814-a17b-458a-93c6-ededbc4a6b19}</t>
  </si>
  <si>
    <t>SO 202</t>
  </si>
  <si>
    <t>Chodníky</t>
  </si>
  <si>
    <t>{88ec3fd7-cbd0-4934-9030-7135fa6c4953}</t>
  </si>
  <si>
    <t>SO 203</t>
  </si>
  <si>
    <t>Mlatová zpevněná plocha</t>
  </si>
  <si>
    <t>{5892bc25-dbfb-452d-9aee-019c3761ae3f}</t>
  </si>
  <si>
    <t>SO 301</t>
  </si>
  <si>
    <t>Mobiliář</t>
  </si>
  <si>
    <t>OST</t>
  </si>
  <si>
    <t>{a2b1c3c0-3e0a-4548-8169-c4bab38eea92}</t>
  </si>
  <si>
    <t>SO 400</t>
  </si>
  <si>
    <t>Opěrné stěny</t>
  </si>
  <si>
    <t>{76056edd-471b-4459-ab0e-4936c378dcb3}</t>
  </si>
  <si>
    <t>SO 401</t>
  </si>
  <si>
    <t xml:space="preserve">Zeď v. 2,6 m, s funkcí oplocení </t>
  </si>
  <si>
    <t>{864c4b99-ccc5-4236-9bfd-41e3fe3b689b}</t>
  </si>
  <si>
    <t>SO 402</t>
  </si>
  <si>
    <t xml:space="preserve">Opěrná zeď v. 1,0 m </t>
  </si>
  <si>
    <t>{4f0efde8-8f75-43d7-b419-8be558b346b3}</t>
  </si>
  <si>
    <t>SO 403</t>
  </si>
  <si>
    <t xml:space="preserve">Opěrná zeď v.0,6 m </t>
  </si>
  <si>
    <t>{f8df2744-bc48-4d02-ae82-7c55d3c392e0}</t>
  </si>
  <si>
    <t>SO 404</t>
  </si>
  <si>
    <t xml:space="preserve">Opěrná zeď v.0,5 m </t>
  </si>
  <si>
    <t>{11a04375-82ec-4ae6-a078-ad76b98b8f9c}</t>
  </si>
  <si>
    <t>SO 500</t>
  </si>
  <si>
    <t>Areálové rozvody</t>
  </si>
  <si>
    <t>{dd8f6001-9e03-4092-87e6-2011fd27a368}</t>
  </si>
  <si>
    <t>SO 501</t>
  </si>
  <si>
    <t xml:space="preserve">Areálové rozvody vodovodu a splaškové kanalizace </t>
  </si>
  <si>
    <t>{3b227cb2-c393-44e4-83e4-3eae29820a69}</t>
  </si>
  <si>
    <t>SO 502</t>
  </si>
  <si>
    <t xml:space="preserve">Nakládání s dešťovými vodami </t>
  </si>
  <si>
    <t>{0f5b1ce8-dbea-4798-b4ac-43cc0d4a8248}</t>
  </si>
  <si>
    <t>SO 601</t>
  </si>
  <si>
    <t>{cb7ff024-5d50-4020-a0e0-b20de7e2cbd2}</t>
  </si>
  <si>
    <t>SO 701</t>
  </si>
  <si>
    <t>Veřejné osvětlení</t>
  </si>
  <si>
    <t>{cbfb3750-bf9d-40cc-bdd9-dd2bc53f2027}</t>
  </si>
  <si>
    <t>SO 801</t>
  </si>
  <si>
    <t>Revitalizace zeleně</t>
  </si>
  <si>
    <t>{10d2837c-ace1-4fa7-ac50-dbba6a696df0}</t>
  </si>
  <si>
    <t>SO TÚ 100</t>
  </si>
  <si>
    <t>Terénní úpravy</t>
  </si>
  <si>
    <t>{2c72ae7c-acf4-4eee-8dc1-db19196aa254}</t>
  </si>
  <si>
    <t>SO TÚ 101</t>
  </si>
  <si>
    <t xml:space="preserve">Zpevněné plocha z betonové dlažby </t>
  </si>
  <si>
    <t>{95876ecc-4ee0-42e5-846a-fa4c95f7be62}</t>
  </si>
  <si>
    <t>SO TÚ 102</t>
  </si>
  <si>
    <t>{1c2f471a-b68a-4f5c-9909-f56a05925619}</t>
  </si>
  <si>
    <t>SO TÚ 201</t>
  </si>
  <si>
    <t xml:space="preserve">Terénní úpravy, plocha </t>
  </si>
  <si>
    <t>{49fd8a8a-9b95-4f77-961c-0f340b47d58d}</t>
  </si>
  <si>
    <t>SO TÚ 202</t>
  </si>
  <si>
    <t>{d6e3f57e-747c-4a4a-af7e-0e5f0a56950b}</t>
  </si>
  <si>
    <t>SO TÚ 301</t>
  </si>
  <si>
    <t>{d1540fca-40a0-47c4-9e6b-fa023ed43ecc}</t>
  </si>
  <si>
    <t>KRYCÍ LIST SOUPISU PRACÍ</t>
  </si>
  <si>
    <t>Objekt:</t>
  </si>
  <si>
    <t>SO 000 - Vedlejší a ostatní náklady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</si>
  <si>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</si>
  <si>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</si>
  <si>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</si>
  <si>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</si>
  <si>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</si>
  <si>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</si>
  <si>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</si>
  <si>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</si>
  <si>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</si>
  <si>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</si>
  <si>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</si>
  <si>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</si>
  <si>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</si>
  <si>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</si>
  <si>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</si>
  <si>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</si>
  <si>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</si>
  <si>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</si>
  <si>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</si>
  <si>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</si>
  <si>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</si>
  <si>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</si>
  <si>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</si>
  <si>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</si>
  <si>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</si>
  <si>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</si>
  <si>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</si>
  <si>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</si>
  <si>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119003213</t>
  </si>
  <si>
    <t>Pomocné konstrukce při zabezpečení výkopu svislé ocelové mobilní oplocení, výšky do 1,5 m panely vyplněné profilovaným plechem zřízení</t>
  </si>
  <si>
    <t>m</t>
  </si>
  <si>
    <t>4</t>
  </si>
  <si>
    <t>-219384594</t>
  </si>
  <si>
    <t>Online PSC</t>
  </si>
  <si>
    <t>https://podminky.urs.cz/item/CS_URS_2022_02/119003213</t>
  </si>
  <si>
    <t>VV</t>
  </si>
  <si>
    <t>150+80+125+95</t>
  </si>
  <si>
    <t>119003214</t>
  </si>
  <si>
    <t>Pomocné konstrukce při zabezpečení výkopu svislé ocelové mobilní oplocení, výšky do 1,5 m panely vyplněné profilovaným plechem odstranění</t>
  </si>
  <si>
    <t>-1995814482</t>
  </si>
  <si>
    <t>https://podminky.urs.cz/item/CS_URS_2022_02/119003214</t>
  </si>
  <si>
    <t>VRN</t>
  </si>
  <si>
    <t>Vedlejší rozpočtové náklady</t>
  </si>
  <si>
    <t>5</t>
  </si>
  <si>
    <t>VRN1</t>
  </si>
  <si>
    <t>Průzkumné, geodetické a projektové práce</t>
  </si>
  <si>
    <t>3</t>
  </si>
  <si>
    <t>012103000</t>
  </si>
  <si>
    <t>Geodetické práce před výstavbou</t>
  </si>
  <si>
    <t>soubor</t>
  </si>
  <si>
    <t>1024</t>
  </si>
  <si>
    <t>-177171322</t>
  </si>
  <si>
    <t>https://podminky.urs.cz/item/CS_URS_2022_02/012103000</t>
  </si>
  <si>
    <t>012303000</t>
  </si>
  <si>
    <t>Geodetické práce po výstavbě</t>
  </si>
  <si>
    <t>1233779252</t>
  </si>
  <si>
    <t>https://podminky.urs.cz/item/CS_URS_2022_02/012303000</t>
  </si>
  <si>
    <t>013254000</t>
  </si>
  <si>
    <t>Dokumentace skutečného provedení stavby</t>
  </si>
  <si>
    <t>-1915180101</t>
  </si>
  <si>
    <t>https://podminky.urs.cz/item/CS_URS_2022_02/013254000</t>
  </si>
  <si>
    <t>VRN3</t>
  </si>
  <si>
    <t>Zařízení staveniště</t>
  </si>
  <si>
    <t>6</t>
  </si>
  <si>
    <t>030001000</t>
  </si>
  <si>
    <t>686926604</t>
  </si>
  <si>
    <t>https://podminky.urs.cz/item/CS_URS_2022_02/030001000</t>
  </si>
  <si>
    <t>VRN4</t>
  </si>
  <si>
    <t>Inženýrská činnost</t>
  </si>
  <si>
    <t>7</t>
  </si>
  <si>
    <t>040001000</t>
  </si>
  <si>
    <t>2020698217</t>
  </si>
  <si>
    <t>https://podminky.urs.cz/item/CS_URS_2022_02/040001000</t>
  </si>
  <si>
    <t>8</t>
  </si>
  <si>
    <t>043154000</t>
  </si>
  <si>
    <t>Zkoušky hutnicí</t>
  </si>
  <si>
    <t>-1721239775</t>
  </si>
  <si>
    <t>https://podminky.urs.cz/item/CS_URS_2022_02/043154000</t>
  </si>
  <si>
    <t>OI</t>
  </si>
  <si>
    <t>odvoz  zeminy</t>
  </si>
  <si>
    <t>117,6</t>
  </si>
  <si>
    <t>Odk</t>
  </si>
  <si>
    <t>odkopávka</t>
  </si>
  <si>
    <t>108</t>
  </si>
  <si>
    <t>R</t>
  </si>
  <si>
    <t>výkop rýh</t>
  </si>
  <si>
    <t>9,6</t>
  </si>
  <si>
    <t>SO 100 - Sportovní objekty</t>
  </si>
  <si>
    <t>Soupis:</t>
  </si>
  <si>
    <t xml:space="preserve">SO 101 - Skatepark 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</si>
  <si>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</si>
  <si>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</si>
  <si>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</si>
  <si>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</si>
  <si>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</si>
  <si>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</si>
  <si>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</si>
  <si>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</si>
  <si>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</si>
  <si>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 xml:space="preserve">      789 - Povrchové úpravy technologických zařízení</t>
  </si>
  <si>
    <t>121151113</t>
  </si>
  <si>
    <t>Sejmutí ornice strojně při souvislé ploše přes 100 do 500 m2, tl. vrstvy do 200 mm</t>
  </si>
  <si>
    <t>m2</t>
  </si>
  <si>
    <t>-1828828176</t>
  </si>
  <si>
    <t>https://podminky.urs.cz/item/CS_URS_2022_02/121151113</t>
  </si>
  <si>
    <t>15*18</t>
  </si>
  <si>
    <t>Součet</t>
  </si>
  <si>
    <t>122251103</t>
  </si>
  <si>
    <t>Odkopávky a prokopávky nezapažené strojně v hornině třídy těžitelnosti I skupiny 3 přes 50 do 100 m3</t>
  </si>
  <si>
    <t>m3</t>
  </si>
  <si>
    <t>1462392973</t>
  </si>
  <si>
    <t>https://podminky.urs.cz/item/CS_URS_2022_02/122251103</t>
  </si>
  <si>
    <t>20*18*0,3</t>
  </si>
  <si>
    <t>132151101</t>
  </si>
  <si>
    <t>Hloubení nezapažených rýh šířky do 800 mm strojně s urovnáním dna do předepsaného profilu a spádu v hornině třídy těžitelnosti I skupiny 1 a 2 do 20 m3</t>
  </si>
  <si>
    <t>-737792237</t>
  </si>
  <si>
    <t>https://podminky.urs.cz/item/CS_URS_2022_02/132151101</t>
  </si>
  <si>
    <t>30*0,8*0,4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</si>
  <si>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</si>
  <si>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</si>
  <si>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1133894028</t>
  </si>
  <si>
    <t>https://podminky.urs.cz/item/CS_URS_2022_02/162351103</t>
  </si>
  <si>
    <t>Odk+R</t>
  </si>
  <si>
    <t>171251201</t>
  </si>
  <si>
    <t>Uložení sypaniny na skládky nebo meziskládky bez hutnění s upravením uložené sypaniny do předepsaného tvaru</t>
  </si>
  <si>
    <t>438217062</t>
  </si>
  <si>
    <t>https://podminky.urs.cz/item/CS_URS_2022_02/171251201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</si>
  <si>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</si>
  <si>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</si>
  <si>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102627040</t>
  </si>
  <si>
    <t>https://podminky.urs.cz/item/CS_URS_2022_02/181111121</t>
  </si>
  <si>
    <t>plocha dosypů + 1m okolo</t>
  </si>
  <si>
    <t>276</t>
  </si>
  <si>
    <t>181951112</t>
  </si>
  <si>
    <t>Úprava pláně vyrovnáním výškových rozdílů strojně v hornině třídy těžitelnosti I, skupiny 1 až 3 se zhutněním</t>
  </si>
  <si>
    <t>453036040</t>
  </si>
  <si>
    <t>https://podminky.urs.cz/item/CS_URS_2022_02/181951112</t>
  </si>
  <si>
    <t>500</t>
  </si>
  <si>
    <t>Zakládání</t>
  </si>
  <si>
    <t>27911124</t>
  </si>
  <si>
    <t>Základové zdi z tvárnic ztraceného bednění včetně výplně z betonu bez zvláštních nároků na vliv prostředí třídy C 12/15, tloušťky zdiva přes 250 do 300 mm</t>
  </si>
  <si>
    <t>685150545</t>
  </si>
  <si>
    <t>https://podminky.urs.cz/item/CS_URS_2022_02/27911124</t>
  </si>
  <si>
    <t>osazení kanálku a napojení potrubí</t>
  </si>
  <si>
    <t>20</t>
  </si>
  <si>
    <t>9</t>
  </si>
  <si>
    <t>279113124</t>
  </si>
  <si>
    <t>1707415408</t>
  </si>
  <si>
    <t>https://podminky.urs.cz/item/CS_URS_2022_02/279113124</t>
  </si>
  <si>
    <t>základové pasy pod opěrky</t>
  </si>
  <si>
    <t>4,5+5,5</t>
  </si>
  <si>
    <t>Svislé a kompletní konstrukce</t>
  </si>
  <si>
    <t>10</t>
  </si>
  <si>
    <t>311113124</t>
  </si>
  <si>
    <t>Nadzákladové zdi z tvárnic ztraceného bednění betonových hladkých, včetně výplně z betonu třídy C 12/15, tloušťky zdiva přes 250 do 300 mm</t>
  </si>
  <si>
    <t>-1644694402</t>
  </si>
  <si>
    <t>https://podminky.urs.cz/item/CS_URS_2022_02/311113124</t>
  </si>
  <si>
    <t>6,75+8,25</t>
  </si>
  <si>
    <t>11</t>
  </si>
  <si>
    <t>311361821</t>
  </si>
  <si>
    <t>Výztuž nadzákladových zdí nosných svislých nebo odkloněných od svislice, rovných nebo oblých z betonářské oceli 10 505 (R) nebo BSt 500</t>
  </si>
  <si>
    <t>t</t>
  </si>
  <si>
    <t>-2067855756</t>
  </si>
  <si>
    <t>https://podminky.urs.cz/item/CS_URS_2022_02/311361821</t>
  </si>
  <si>
    <t>0,05</t>
  </si>
  <si>
    <t>12</t>
  </si>
  <si>
    <t>345321515</t>
  </si>
  <si>
    <t>Zídky atikové, poprsní, schodišťové a zábradelní z betonu železového bez výztuže tř. C 25/30</t>
  </si>
  <si>
    <t>-1024908262</t>
  </si>
  <si>
    <t>https://podminky.urs.cz/item/CS_URS_2022_02/345321515</t>
  </si>
  <si>
    <t>boxy</t>
  </si>
  <si>
    <t>13</t>
  </si>
  <si>
    <t>345351005</t>
  </si>
  <si>
    <t>Bednění atikových, poprsních, schodišťových, zábradelních zídek plnostěnných zřízení</t>
  </si>
  <si>
    <t>-485776184</t>
  </si>
  <si>
    <t>https://podminky.urs.cz/item/CS_URS_2022_02/345351005</t>
  </si>
  <si>
    <t>14</t>
  </si>
  <si>
    <t>345351006</t>
  </si>
  <si>
    <t>Bednění atikových, poprsních, schodišťových, zábradelních zídek plnostěnných odstranění</t>
  </si>
  <si>
    <t>-1468223755</t>
  </si>
  <si>
    <t>https://podminky.urs.cz/item/CS_URS_2022_02/345351006</t>
  </si>
  <si>
    <t>345362021</t>
  </si>
  <si>
    <t>Výztuž atikových, poprsních, schodišťových, zábradelních zídek a madel ze svařovaných sítí z drátů typu KARI</t>
  </si>
  <si>
    <t>-605685612</t>
  </si>
  <si>
    <t>https://podminky.urs.cz/item/CS_URS_2022_02/345362021</t>
  </si>
  <si>
    <t>0,035</t>
  </si>
  <si>
    <t>Vodorovné konstrukce</t>
  </si>
  <si>
    <t>16</t>
  </si>
  <si>
    <t>411362821</t>
  </si>
  <si>
    <t>Výztuž kleneb nebo skořepin kleneb jakékoliv světlosti a tloušťky nebo skořepin žlábkových, zborcených, válcových nebo tvaru vrchlíku včetně výztuže patních nosníků, obloukových žeber, čelních zdí z betonářské oceli 10 505 (R) nebo BSt 500</t>
  </si>
  <si>
    <t>175879911</t>
  </si>
  <si>
    <t>https://podminky.urs.cz/item/CS_URS_2022_02/411362821</t>
  </si>
  <si>
    <t>0,385</t>
  </si>
  <si>
    <t>Komunikace pozemní</t>
  </si>
  <si>
    <t>17</t>
  </si>
  <si>
    <t>581131312</t>
  </si>
  <si>
    <t>Kryt cementobetonový silničních komunikací skupiny CB III tl. 160 mm</t>
  </si>
  <si>
    <t>-767826018</t>
  </si>
  <si>
    <t>https://podminky.urs.cz/item/CS_URS_2022_02/581131312</t>
  </si>
  <si>
    <t>rovné plochy</t>
  </si>
  <si>
    <t>26</t>
  </si>
  <si>
    <t>Úpravy povrchů, podlahy a osazování výplní</t>
  </si>
  <si>
    <t>18</t>
  </si>
  <si>
    <t>631351101</t>
  </si>
  <si>
    <t>Bednění v podlahách rýh a hran zřízení</t>
  </si>
  <si>
    <t>388382334</t>
  </si>
  <si>
    <t>https://podminky.urs.cz/item/CS_URS_2022_02/631351101</t>
  </si>
  <si>
    <t>70*0,16</t>
  </si>
  <si>
    <t>19</t>
  </si>
  <si>
    <t>631351102</t>
  </si>
  <si>
    <t>Bednění v podlahách rýh a hran odstranění</t>
  </si>
  <si>
    <t>-706106006</t>
  </si>
  <si>
    <t>https://podminky.urs.cz/item/CS_URS_2022_02/631351102</t>
  </si>
  <si>
    <t>631351X8</t>
  </si>
  <si>
    <t>Výroba bednění překážek + odstranění</t>
  </si>
  <si>
    <t>-1093042614</t>
  </si>
  <si>
    <t>632481213</t>
  </si>
  <si>
    <t>Separační vrstva k oddělení podlahových vrstev z polyetylénové fólie</t>
  </si>
  <si>
    <t>-1297870230</t>
  </si>
  <si>
    <t>https://podminky.urs.cz/item/CS_URS_2022_02/632481213</t>
  </si>
  <si>
    <t>radiusy, plošinky, přechody</t>
  </si>
  <si>
    <t>275*1,15</t>
  </si>
  <si>
    <t>22</t>
  </si>
  <si>
    <t>633991111</t>
  </si>
  <si>
    <t>Nástřik proti odpařování vody betonových povrchů</t>
  </si>
  <si>
    <t>347629616</t>
  </si>
  <si>
    <t>https://podminky.urs.cz/item/CS_URS_2022_02/633991111</t>
  </si>
  <si>
    <t>23</t>
  </si>
  <si>
    <t>635321212.s</t>
  </si>
  <si>
    <t>Násyp z recyklátu pod podlahy se zhutněním, z recyklátu betonového</t>
  </si>
  <si>
    <t>2135494698</t>
  </si>
  <si>
    <t>výplně překážek, tvarování překážek</t>
  </si>
  <si>
    <t>360</t>
  </si>
  <si>
    <t>24</t>
  </si>
  <si>
    <t>635X4</t>
  </si>
  <si>
    <t>Strojové tvarování a modelace překážek</t>
  </si>
  <si>
    <t>-1217401005</t>
  </si>
  <si>
    <t>316*0,2</t>
  </si>
  <si>
    <t>25</t>
  </si>
  <si>
    <t>635X7</t>
  </si>
  <si>
    <t>Ruční tvarování a modelace překážek, hutnění</t>
  </si>
  <si>
    <t>-509653659</t>
  </si>
  <si>
    <t>316*0,1</t>
  </si>
  <si>
    <t>Ostatní konstrukce a práce, bourání</t>
  </si>
  <si>
    <t>919111111</t>
  </si>
  <si>
    <t>Řezání dilatačních spár v čerstvém cementobetonovém krytu příčných nebo podélných, šířky 4 mm, hloubky do 60 mm</t>
  </si>
  <si>
    <t>1615493736</t>
  </si>
  <si>
    <t>https://podminky.urs.cz/item/CS_URS_2022_02/919111111</t>
  </si>
  <si>
    <t>27</t>
  </si>
  <si>
    <t>622331X10</t>
  </si>
  <si>
    <t>Ruční hlazení povrchu betonu</t>
  </si>
  <si>
    <t>1759913585</t>
  </si>
  <si>
    <t>28</t>
  </si>
  <si>
    <t>919121111</t>
  </si>
  <si>
    <t>Utěsnění dilatačních spár zálivkou za studena v cementobetonovém nebo živičném krytu včetně adhezního nátěru s těsnicím profilem pod zálivkou, pro komůrky šířky 10 mm, hloubky 20 mm</t>
  </si>
  <si>
    <t>2105501342</t>
  </si>
  <si>
    <t>https://podminky.urs.cz/item/CS_URS_2022_02/919121111</t>
  </si>
  <si>
    <t>29</t>
  </si>
  <si>
    <t>9191312X1</t>
  </si>
  <si>
    <t>Vyztužení dilatačních spár kotvami D 8mm dl 1000mm v CB krytu</t>
  </si>
  <si>
    <t>kus</t>
  </si>
  <si>
    <t>-1825953096</t>
  </si>
  <si>
    <t>123</t>
  </si>
  <si>
    <t>30</t>
  </si>
  <si>
    <t>919716111</t>
  </si>
  <si>
    <t>Ocelová výztuž cementobetonového krytu ze svařovaných sítí hmotnosti do 7,5 kg/m2</t>
  </si>
  <si>
    <t>1214376490</t>
  </si>
  <si>
    <t>https://podminky.urs.cz/item/CS_URS_2022_02/919716111</t>
  </si>
  <si>
    <t>31</t>
  </si>
  <si>
    <t>919726122</t>
  </si>
  <si>
    <t>Geotextilie netkaná pro ochranu, separaci nebo filtraci měrná hmotnost přes 200 do 300 g/m2</t>
  </si>
  <si>
    <t>1533035884</t>
  </si>
  <si>
    <t>https://podminky.urs.cz/item/CS_URS_2022_02/919726122</t>
  </si>
  <si>
    <t>32</t>
  </si>
  <si>
    <t>985521311</t>
  </si>
  <si>
    <t>Stříkaný beton z mokré směsi pevnosti v tlaku min. 45 MPa rubu kleneb a podlah, jedné vrstvy tloušťky do 30 mm</t>
  </si>
  <si>
    <t>-1974488167</t>
  </si>
  <si>
    <t>https://podminky.urs.cz/item/CS_URS_2022_02/985521311</t>
  </si>
  <si>
    <t>33</t>
  </si>
  <si>
    <t>985521319</t>
  </si>
  <si>
    <t>Stříkaný beton z mokré směsi pevnosti v tlaku min. 45 MPa rubu kleneb a podlah, jedné vrstvy tloušťky Příplatek k ceně za každých dalších i započatých 10 mm tloušťky</t>
  </si>
  <si>
    <t>-335656576</t>
  </si>
  <si>
    <t>https://podminky.urs.cz/item/CS_URS_2022_02/985521319</t>
  </si>
  <si>
    <t>34</t>
  </si>
  <si>
    <t>985521912</t>
  </si>
  <si>
    <t>Stříkaný beton z mokré směsi pevnosti v tlaku min. 45 MPa Příplatek k cenám za plochu do 10 m2 jednotlivě</t>
  </si>
  <si>
    <t>1368599542</t>
  </si>
  <si>
    <t>https://podminky.urs.cz/item/CS_URS_2022_02/985521912</t>
  </si>
  <si>
    <t>35</t>
  </si>
  <si>
    <t>985562333</t>
  </si>
  <si>
    <t>Výztuž stříkaného betonu ze svařovaných sítí velikosti ok přes 100 mm jednovrstvých rubu kleneb a podlah, průměru drátu 8 mm</t>
  </si>
  <si>
    <t>-622465589</t>
  </si>
  <si>
    <t>https://podminky.urs.cz/item/CS_URS_2022_02/985562333</t>
  </si>
  <si>
    <t>36</t>
  </si>
  <si>
    <t>985564113</t>
  </si>
  <si>
    <t>Kotvičky pro výztuž stříkaného betonu z betonářské oceli do cementové malty, hloubky kotvení do 200 mm, průměru přes 8 do 10 mm</t>
  </si>
  <si>
    <t>-659498037</t>
  </si>
  <si>
    <t>https://podminky.urs.cz/item/CS_URS_2022_02/985564113</t>
  </si>
  <si>
    <t>998</t>
  </si>
  <si>
    <t>Přesun hmot</t>
  </si>
  <si>
    <t>37</t>
  </si>
  <si>
    <t>998225111</t>
  </si>
  <si>
    <t>Přesun hmot pro komunikace s krytem z kameniva, monolitickým betonovým nebo živičným dopravní vzdálenost do 200 m jakékoliv délky objektu</t>
  </si>
  <si>
    <t>-838022530</t>
  </si>
  <si>
    <t>https://podminky.urs.cz/item/CS_URS_2022_02/998225111</t>
  </si>
  <si>
    <t>PSV</t>
  </si>
  <si>
    <t>Práce a dodávky PSV</t>
  </si>
  <si>
    <t>767</t>
  </si>
  <si>
    <t>Konstrukce zámečnické</t>
  </si>
  <si>
    <t>38</t>
  </si>
  <si>
    <t>553424X3</t>
  </si>
  <si>
    <t>Výroba zámečnických prvků dle tabulky</t>
  </si>
  <si>
    <t>kg</t>
  </si>
  <si>
    <t>1182122588</t>
  </si>
  <si>
    <t>výroba kopingu</t>
  </si>
  <si>
    <t>303</t>
  </si>
  <si>
    <t>39</t>
  </si>
  <si>
    <t>M</t>
  </si>
  <si>
    <t>55283942</t>
  </si>
  <si>
    <t>trubka ocelová podélně svařovaná konstrukční hladká jakost S235JR 60,3x4mm</t>
  </si>
  <si>
    <t>-791454660</t>
  </si>
  <si>
    <t>72</t>
  </si>
  <si>
    <t>40</t>
  </si>
  <si>
    <t>767995111</t>
  </si>
  <si>
    <t>Montáž ostatních atypických zámečnických konstrukcí hmotnosti do 5 kg</t>
  </si>
  <si>
    <t>-28830781</t>
  </si>
  <si>
    <t>https://podminky.urs.cz/item/CS_URS_2022_02/767995111</t>
  </si>
  <si>
    <t>montáž kopingu</t>
  </si>
  <si>
    <t>41</t>
  </si>
  <si>
    <t>998767101</t>
  </si>
  <si>
    <t>Přesun hmot pro zámečnické konstrukce stanovený z hmotnosti přesunovaného materiálu vodorovná dopravní vzdálenost do 50 m v objektech výšky do 6 m</t>
  </si>
  <si>
    <t>597409243</t>
  </si>
  <si>
    <t>https://podminky.urs.cz/item/CS_URS_2022_02/998767101</t>
  </si>
  <si>
    <t>42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</si>
  <si>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</si>
  <si>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</si>
  <si>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-63080629</t>
  </si>
  <si>
    <t>https://podminky.urs.cz/item/CS_URS_2022_02/998767181</t>
  </si>
  <si>
    <t>789</t>
  </si>
  <si>
    <t>Povrchové úpravy technologických zařízení</t>
  </si>
  <si>
    <t>43</t>
  </si>
  <si>
    <t>789421232</t>
  </si>
  <si>
    <t>Provedení žárového stříkání ocelových konstrukcí zinkem, tloušťky 100 μm, třídy II (1,560 kg Zn/m2)</t>
  </si>
  <si>
    <t>331758200</t>
  </si>
  <si>
    <t>https://podminky.urs.cz/item/CS_URS_2022_02/789421232</t>
  </si>
  <si>
    <t>19,36</t>
  </si>
  <si>
    <t>3,36</t>
  </si>
  <si>
    <t xml:space="preserve">SO 102 - Kontejner – sociální zařízení (výrobek), plní funkci stavby </t>
  </si>
  <si>
    <t xml:space="preserve">    6 - Úpravy povrchů, podlahy a osazování výplní</t>
  </si>
  <si>
    <t>121151103</t>
  </si>
  <si>
    <t>Sejmutí ornice strojně při souvislé ploše do 100 m2, tl. vrstvy do 200 mm</t>
  </si>
  <si>
    <t>-1990241180</t>
  </si>
  <si>
    <t>https://podminky.urs.cz/item/CS_URS_2022_02/121151103</t>
  </si>
  <si>
    <t>8,0*5,0</t>
  </si>
  <si>
    <t>122251101</t>
  </si>
  <si>
    <t>Odkopávky a prokopávky nezapažené strojně v hornině třídy těžitelnosti I skupiny 3 do 20 m3</t>
  </si>
  <si>
    <t>31251248</t>
  </si>
  <si>
    <t>https://podminky.urs.cz/item/CS_URS_2022_02/122251101</t>
  </si>
  <si>
    <t>8,0*5,0*0,4</t>
  </si>
  <si>
    <t>132251101</t>
  </si>
  <si>
    <t>Hloubení nezapažených rýh šířky do 800 mm strojně s urovnáním dna do předepsaného profilu a spádu v hornině třídy těžitelnosti I skupiny 3 do 20 m3</t>
  </si>
  <si>
    <t>1593564606</t>
  </si>
  <si>
    <t>https://podminky.urs.cz/item/CS_URS_2022_02/132251101</t>
  </si>
  <si>
    <t>0,8*0,7*1,0*6</t>
  </si>
  <si>
    <t>893028127</t>
  </si>
  <si>
    <t>644959077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</si>
  <si>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</si>
  <si>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</si>
  <si>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-85249866</t>
  </si>
  <si>
    <t>https://podminky.urs.cz/item/CS_URS_2022_02/175151201</t>
  </si>
  <si>
    <t>0,13*6</t>
  </si>
  <si>
    <t>58337302</t>
  </si>
  <si>
    <t>štěrkopísek frakce 0/16</t>
  </si>
  <si>
    <t>125408778</t>
  </si>
  <si>
    <t>0,78*2 'Přepočtené koeficientem množství</t>
  </si>
  <si>
    <t>272353111</t>
  </si>
  <si>
    <t>Bednění kotevních otvorů a prostupů v základových konstrukcích v klenbách včetně polohového zajištění a odbednění, popř. ztraceného bednění z pletiva apod. průřezu přes 0,01 do 0,02 m2, hl. do 0,50 m</t>
  </si>
  <si>
    <t>919105590</t>
  </si>
  <si>
    <t>https://podminky.urs.cz/item/CS_URS_2022_02/272353111</t>
  </si>
  <si>
    <t>272361821</t>
  </si>
  <si>
    <t>Výztuž základů kleneb z betonářské oceli 10 505 (R) nebo BSt 500</t>
  </si>
  <si>
    <t>1418477583</t>
  </si>
  <si>
    <t>https://podminky.urs.cz/item/CS_URS_2022_02/272361821</t>
  </si>
  <si>
    <t>1,344*0,05</t>
  </si>
  <si>
    <t>275323511</t>
  </si>
  <si>
    <t>Základy z betonu železového (bez výztuže) patky z betonu pro konstrukce bílých van tř. C 25/30</t>
  </si>
  <si>
    <t>509430651</t>
  </si>
  <si>
    <t>https://podminky.urs.cz/item/CS_URS_2022_02/275323511</t>
  </si>
  <si>
    <t>0,8*0,7*0,4*6</t>
  </si>
  <si>
    <t>279113145</t>
  </si>
  <si>
    <t>Základové zdi z tvárnic ztraceného bednění včetně výplně z betonu bez zvláštních nároků na vliv prostředí třídy C 20/25, tloušťky zdiva přes 300 do 400 mm</t>
  </si>
  <si>
    <t>-429373000</t>
  </si>
  <si>
    <t>https://podminky.urs.cz/item/CS_URS_2022_02/279113145</t>
  </si>
  <si>
    <t>0,5*0,75*6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</si>
  <si>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</si>
  <si>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</si>
  <si>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-971704629</t>
  </si>
  <si>
    <t>https://podminky.urs.cz/item/CS_URS_2022_02/279361821</t>
  </si>
  <si>
    <t>2,25*0,02</t>
  </si>
  <si>
    <t>311101211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</si>
  <si>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</si>
  <si>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>1992004125</t>
  </si>
  <si>
    <t>https://podminky.urs.cz/item/CS_URS_2022_02/311101211</t>
  </si>
  <si>
    <t>28611106</t>
  </si>
  <si>
    <t>trubka kanalizační PVC-U DN 160x6000mm SN12</t>
  </si>
  <si>
    <t>-578583004</t>
  </si>
  <si>
    <t>2*1,01 'Přepočtené koeficientem množství</t>
  </si>
  <si>
    <t>635111242</t>
  </si>
  <si>
    <t>Násyp ze štěrkopísku, písku nebo kameniva pod podlahy se zhutněním z kameniva hrubého 16-32</t>
  </si>
  <si>
    <t>1551063244</t>
  </si>
  <si>
    <t>https://podminky.urs.cz/item/CS_URS_2022_02/635111242</t>
  </si>
  <si>
    <t>6,7*3,2*0,2</t>
  </si>
  <si>
    <t>930-01.R</t>
  </si>
  <si>
    <t>Kontejner</t>
  </si>
  <si>
    <t>-1807976858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</si>
  <si>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</si>
  <si>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</si>
  <si>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-1734263544</t>
  </si>
  <si>
    <t>https://podminky.urs.cz/item/CS_URS_2022_02/998011001</t>
  </si>
  <si>
    <t xml:space="preserve">SO 103 - Kontejner - sklad (výrobek), plní funkci stavby </t>
  </si>
  <si>
    <t>300878657</t>
  </si>
  <si>
    <t>-1335222452</t>
  </si>
  <si>
    <t>-2089146399</t>
  </si>
  <si>
    <t>-362586507</t>
  </si>
  <si>
    <t>-1975745272</t>
  </si>
  <si>
    <t>1903063703</t>
  </si>
  <si>
    <t>1715492796</t>
  </si>
  <si>
    <t>671487129</t>
  </si>
  <si>
    <t>-1253810197</t>
  </si>
  <si>
    <t>-133471310</t>
  </si>
  <si>
    <t>-1585102397</t>
  </si>
  <si>
    <t>396684004</t>
  </si>
  <si>
    <t>138461573</t>
  </si>
  <si>
    <t>-1856898482</t>
  </si>
  <si>
    <t>-770869983</t>
  </si>
  <si>
    <t>-124051976</t>
  </si>
  <si>
    <t>100441663</t>
  </si>
  <si>
    <t>90</t>
  </si>
  <si>
    <t>121151123</t>
  </si>
  <si>
    <t>Sejmutí ornice strojně při souvislé ploše přes 500 m2, tl. vrstvy do 200 mm</t>
  </si>
  <si>
    <t>https://podminky.urs.cz/item/CS_URS_2022_02/121151123</t>
  </si>
  <si>
    <t>122251104</t>
  </si>
  <si>
    <t>Odkopávky a prokopávky nezapažené strojně v hornině třídy těžitelnosti I skupiny 3 přes 100 do 500 m3</t>
  </si>
  <si>
    <t>https://podminky.urs.cz/item/CS_URS_2022_02/122251104</t>
  </si>
  <si>
    <t>30,0*20,0*0,15</t>
  </si>
  <si>
    <t>122251102</t>
  </si>
  <si>
    <t>200,0*0,16</t>
  </si>
  <si>
    <t>105</t>
  </si>
  <si>
    <t>SO 106 -  Pumptrack</t>
  </si>
  <si>
    <t>D2 - mobiliář, značení</t>
  </si>
  <si>
    <t>Pol1</t>
  </si>
  <si>
    <t>vytyčení dráhy - geodetické práce</t>
  </si>
  <si>
    <t>kpl</t>
  </si>
  <si>
    <t>-1158149892</t>
  </si>
  <si>
    <t>Pol10</t>
  </si>
  <si>
    <t>VSAKOVACÍ PLOCHA - vsakovací šachta ze štěrkového lože - štěrk frakce 32-64, na dno šachty vložen vsakovací modul, koš vel. 0,6x0,6x1,2 napojený na svodné potrubí - hloubka uložení 0,6 m</t>
  </si>
  <si>
    <t>ks</t>
  </si>
  <si>
    <t>1809482295</t>
  </si>
  <si>
    <t>Pol11</t>
  </si>
  <si>
    <t>drenážní potrubí DN100mm - položení, obsyp, zasypání zhutnění</t>
  </si>
  <si>
    <t>-1787814365</t>
  </si>
  <si>
    <t>Pol12</t>
  </si>
  <si>
    <t>vsakovací koše - vsakovací systém - 2x vsakovací koš (0,6x0,6x1,2 m), zakopáno do stávajícího svahu, zakryto zeminou a zatravněno (rezerva položka v případě špatných vsakovacích poměrů po provedení sondy)</t>
  </si>
  <si>
    <t>1837154901</t>
  </si>
  <si>
    <t>Pol2</t>
  </si>
  <si>
    <t>stržení ornice v mocnosti , 0,15-0,2 m, přesun materiálu na pozemku úprav</t>
  </si>
  <si>
    <t>-1223284296</t>
  </si>
  <si>
    <t>Pol3</t>
  </si>
  <si>
    <t>dodávka materiálu pro modelaci trati štěrkodrť f 0-32 (nákup, naložení, doprava, složení, přesun hmot), alt. použití stávající zeminy, hlinitopísčité, dobře hutnitelné</t>
  </si>
  <si>
    <t>-168952812</t>
  </si>
  <si>
    <t>Pol4</t>
  </si>
  <si>
    <t>modelace základu trati dle PD</t>
  </si>
  <si>
    <t>-1352953504</t>
  </si>
  <si>
    <t>Pol5</t>
  </si>
  <si>
    <t>hutnění konstrukčních vrstev po tl. 0,20 m</t>
  </si>
  <si>
    <t>1327046578</t>
  </si>
  <si>
    <t>Pol6</t>
  </si>
  <si>
    <t>dodávka štěrkové vrstvy, štěrk frakce 0-32 mm, tl. 200 mm</t>
  </si>
  <si>
    <t>920369149</t>
  </si>
  <si>
    <t>Pol7</t>
  </si>
  <si>
    <t>finální modelace povrchu podkladu vrstvy štěrkodrti</t>
  </si>
  <si>
    <t>1489617017</t>
  </si>
  <si>
    <t>Pol8</t>
  </si>
  <si>
    <t>hutnění povrchu vibrační deskou</t>
  </si>
  <si>
    <t>-1663999995</t>
  </si>
  <si>
    <t>Pol9</t>
  </si>
  <si>
    <t>pokládka asfaltové vrstvy - asfaltu tl. 6-10 cm (ACO 8CH), včetně dodávky materiálu (Asf.) a hutnění, včetně spojovacího postřiku 0,50 kg/m2</t>
  </si>
  <si>
    <t>1941239188</t>
  </si>
  <si>
    <t>D2</t>
  </si>
  <si>
    <t>mobiliář, značení</t>
  </si>
  <si>
    <t>Pol16</t>
  </si>
  <si>
    <t>směrovací nástřiky</t>
  </si>
  <si>
    <t>1252029544</t>
  </si>
  <si>
    <t>Pol17</t>
  </si>
  <si>
    <t>Provozní řád - cedule včetně stojanu (ocelový nerezový rám jekl 20x30 s oboustraně potištěnou tabulkou vel. 600x1000 mm, konstrukce zabetonována, deska 3 mm oboustranný barevný potisk)</t>
  </si>
  <si>
    <t>-674878260</t>
  </si>
  <si>
    <t>-124801360</t>
  </si>
  <si>
    <t>250</t>
  </si>
  <si>
    <t>1092813789</t>
  </si>
  <si>
    <t>150,0*0,7</t>
  </si>
  <si>
    <t>-653593506</t>
  </si>
  <si>
    <t>-562844264</t>
  </si>
  <si>
    <t>komunikace</t>
  </si>
  <si>
    <t>210</t>
  </si>
  <si>
    <t>104,6</t>
  </si>
  <si>
    <t>SO 200 - Zpevněné plochy</t>
  </si>
  <si>
    <t xml:space="preserve">SO 201 - Účelová komunikace </t>
  </si>
  <si>
    <t>1931221474</t>
  </si>
  <si>
    <t>K*1,1</t>
  </si>
  <si>
    <t>-1100583399</t>
  </si>
  <si>
    <t>K*0,4</t>
  </si>
  <si>
    <t>103,0*0,5*0,4</t>
  </si>
  <si>
    <t>1337689477</t>
  </si>
  <si>
    <t>-314887896</t>
  </si>
  <si>
    <t>561121111</t>
  </si>
  <si>
    <t>Zřízení podkladu nebo ochranné vrstvy vozovky z mechanicky zpevněné zeminy MZ bez přidání pojiva nebo vylepšovacího materiálu, s rozprostřením, vlhčením, promísením a zhutněním, tloušťka po zhutnění 150 mm</t>
  </si>
  <si>
    <t>-1938496221</t>
  </si>
  <si>
    <t>https://podminky.urs.cz/item/CS_URS_2022_02/561121111</t>
  </si>
  <si>
    <t>58343911</t>
  </si>
  <si>
    <t>kamenivo drcené hrubé frakce 11/22</t>
  </si>
  <si>
    <t>1801382144</t>
  </si>
  <si>
    <t>210*0,27 'Přepočtené koeficientem množství</t>
  </si>
  <si>
    <t>564851011</t>
  </si>
  <si>
    <t>Podklad ze štěrkodrti ŠD s rozprostřením a zhutněním plochy jednotlivě do 100 m2, po zhutnění tl. 150 mm</t>
  </si>
  <si>
    <t>606017388</t>
  </si>
  <si>
    <t>https://podminky.urs.cz/item/CS_URS_2022_02/564851011</t>
  </si>
  <si>
    <t>565135121</t>
  </si>
  <si>
    <t>Asfaltový beton vrstva podkladní ACP 16 (obalované kamenivo střednězrnné - OKS) s rozprostřením a zhutněním v pruhu šířky přes 3 m, po zhutnění tl. 50 mm</t>
  </si>
  <si>
    <t>1380161065</t>
  </si>
  <si>
    <t>https://podminky.urs.cz/item/CS_URS_2022_02/565135121</t>
  </si>
  <si>
    <t>573111112</t>
  </si>
  <si>
    <t>Postřik infiltrační PI z asfaltu silničního s posypem kamenivem, v množství 1,00 kg/m2</t>
  </si>
  <si>
    <t>-246911339</t>
  </si>
  <si>
    <t>https://podminky.urs.cz/item/CS_URS_2022_02/573111112</t>
  </si>
  <si>
    <t>573231109</t>
  </si>
  <si>
    <t>Postřik spojovací PS bez posypu kamenivem ze silniční emulze, v množství 0,60 kg/m2</t>
  </si>
  <si>
    <t>1255636108</t>
  </si>
  <si>
    <t>https://podminky.urs.cz/item/CS_URS_2022_02/573231109</t>
  </si>
  <si>
    <t>577134221</t>
  </si>
  <si>
    <t>Asfaltový beton vrstva obrusná ACO 11 (ABS) s rozprostřením a se zhutněním z nemodifikovaného asfaltu v pruhu šířky přes 3 m tř. II, po zhutnění tl. 40 mm</t>
  </si>
  <si>
    <t>-1448358252</t>
  </si>
  <si>
    <t>https://podminky.urs.cz/item/CS_URS_2022_02/577134221</t>
  </si>
  <si>
    <t>41,0*4,2</t>
  </si>
  <si>
    <t>6,3*6,0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</si>
  <si>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</si>
  <si>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</si>
  <si>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-249034575</t>
  </si>
  <si>
    <t>https://podminky.urs.cz/item/CS_URS_2022_02/916131213</t>
  </si>
  <si>
    <t>50,0+53,0</t>
  </si>
  <si>
    <t>59217033</t>
  </si>
  <si>
    <t>obrubník betonový silniční 1000x100x300mm</t>
  </si>
  <si>
    <t>-1540689207</t>
  </si>
  <si>
    <t>103*1,02 'Přepočtené koeficientem množství</t>
  </si>
  <si>
    <t>916991121</t>
  </si>
  <si>
    <t>Lože pod obrubníky, krajníky nebo obruby z dlažebních kostek z betonu prostého</t>
  </si>
  <si>
    <t>1576875705</t>
  </si>
  <si>
    <t>https://podminky.urs.cz/item/CS_URS_2022_02/916991121</t>
  </si>
  <si>
    <t>103,0*0,45*0,35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</si>
  <si>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</si>
  <si>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</si>
  <si>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-425442641</t>
  </si>
  <si>
    <t>https://podminky.urs.cz/item/CS_URS_2022_02/919732221</t>
  </si>
  <si>
    <t>919735112</t>
  </si>
  <si>
    <t>Řezání stávajícího živičného krytu nebo podkladu hloubky přes 50 do 100 mm</t>
  </si>
  <si>
    <t>-585187103</t>
  </si>
  <si>
    <t>https://podminky.urs.cz/item/CS_URS_2022_02/919735112</t>
  </si>
  <si>
    <t>4,0+10,0</t>
  </si>
  <si>
    <t>30524202</t>
  </si>
  <si>
    <t>65,532</t>
  </si>
  <si>
    <t>CH</t>
  </si>
  <si>
    <t>chodník</t>
  </si>
  <si>
    <t>655,32</t>
  </si>
  <si>
    <t>SO 202 - Chodníky</t>
  </si>
  <si>
    <t>-1109502427</t>
  </si>
  <si>
    <t>(67,3+68,22+82,92)*5,0</t>
  </si>
  <si>
    <t>-1093460380</t>
  </si>
  <si>
    <t>CH*0,1</t>
  </si>
  <si>
    <t>918425282</t>
  </si>
  <si>
    <t>-1695976489</t>
  </si>
  <si>
    <t>50462319</t>
  </si>
  <si>
    <t>-1931164426</t>
  </si>
  <si>
    <t>655,32*0,27 'Přepočtené koeficientem množství</t>
  </si>
  <si>
    <t>564911411</t>
  </si>
  <si>
    <t>Podklad nebo podsyp z asfaltového recyklátu s rozprostřením a zhutněním plochy přes 100 m2, po zhutnění tl. 50 mm</t>
  </si>
  <si>
    <t>-1618413218</t>
  </si>
  <si>
    <t>https://podminky.urs.cz/item/CS_URS_2022_02/564911411</t>
  </si>
  <si>
    <t>-1253299610</t>
  </si>
  <si>
    <t>577143111</t>
  </si>
  <si>
    <t>Asfaltový beton vrstva obrusná ACO 8 (ABJ) s rozprostřením a se zhutněním z nemodifikovaného asfaltu v pruhu šířky do 3 m, po zhutnění tl. 50 mm</t>
  </si>
  <si>
    <t>-445269136</t>
  </si>
  <si>
    <t>https://podminky.urs.cz/item/CS_URS_2022_02/577143111</t>
  </si>
  <si>
    <t>(67,3+68,22+82,92)*3,0</t>
  </si>
  <si>
    <t>916331112</t>
  </si>
  <si>
    <t>Osazení zahradního obrubníku betonového s ložem tl. od 50 do 100 mm z betonu prostého tř. C 12/15 s boční opěrou z betonu prostého tř. C 12/15</t>
  </si>
  <si>
    <t>692468156</t>
  </si>
  <si>
    <t>https://podminky.urs.cz/item/CS_URS_2022_02/916331112</t>
  </si>
  <si>
    <t>(67,3+68,22+82,92)*2</t>
  </si>
  <si>
    <t>59217012</t>
  </si>
  <si>
    <t>obrubník betonový zahradní 500x80x250mm</t>
  </si>
  <si>
    <t>492741390</t>
  </si>
  <si>
    <t>436,88*2,04 'Přepočtené koeficientem množství</t>
  </si>
  <si>
    <t>1214045709</t>
  </si>
  <si>
    <t>437,0*0,4*0,35</t>
  </si>
  <si>
    <t>2075746836</t>
  </si>
  <si>
    <t>596660753</t>
  </si>
  <si>
    <t>4,0*2+3,0+26,0</t>
  </si>
  <si>
    <t>-1846747332</t>
  </si>
  <si>
    <t>14,766</t>
  </si>
  <si>
    <t>SO 203 - Mlatová zpevněná plocha</t>
  </si>
  <si>
    <t>-292334126</t>
  </si>
  <si>
    <t>4,0*4,0*5</t>
  </si>
  <si>
    <t>4,0*8*0,5</t>
  </si>
  <si>
    <t>-1965753597</t>
  </si>
  <si>
    <t>3,0*3,0*0,25*5</t>
  </si>
  <si>
    <t>3,75*7,5*0,5*0,25</t>
  </si>
  <si>
    <t>564710001</t>
  </si>
  <si>
    <t>Podklad nebo kryt z kameniva hrubého drceného vel. 8-16 mm s rozprostřením a zhutněním plochy jednotlivě do 100 m2, po zhutnění tl. 50 mm</t>
  </si>
  <si>
    <t>-1233820319</t>
  </si>
  <si>
    <t>https://podminky.urs.cz/item/CS_URS_2022_02/564710001</t>
  </si>
  <si>
    <t>564861011</t>
  </si>
  <si>
    <t>Podklad ze štěrkodrti ŠD s rozprostřením a zhutněním plochy jednotlivě do 100 m2, po zhutnění tl. 200 mm</t>
  </si>
  <si>
    <t>1461244257</t>
  </si>
  <si>
    <t>https://podminky.urs.cz/item/CS_URS_2022_02/564861011</t>
  </si>
  <si>
    <t>3,5*3,05*5</t>
  </si>
  <si>
    <t>3,9*7,5*0,5</t>
  </si>
  <si>
    <t>3,0*4*5+3,8*8,0*2</t>
  </si>
  <si>
    <t>120,8*2,04 'Přepočtené koeficientem množství</t>
  </si>
  <si>
    <t>120,80*0,4*0,35</t>
  </si>
  <si>
    <t>výkop</t>
  </si>
  <si>
    <t>2,304</t>
  </si>
  <si>
    <t>SO 301 - Mobiliář</t>
  </si>
  <si>
    <t>-2142108360</t>
  </si>
  <si>
    <t>0,4*0,4*0,8*2</t>
  </si>
  <si>
    <t>0,8*0,4*0,8*5</t>
  </si>
  <si>
    <t>0,4*0,4*0,8*6</t>
  </si>
  <si>
    <t>-148905832</t>
  </si>
  <si>
    <t>171151103</t>
  </si>
  <si>
    <t>Uložení sypanin do násypů strojně s rozprostřením sypaniny ve vrstvách a s hrubým urovnáním zhutněných z hornin soudržných jakékoliv třídy těžitelnosti</t>
  </si>
  <si>
    <t>-1432932677</t>
  </si>
  <si>
    <t>https://podminky.urs.cz/item/CS_URS_2022_02/171151103</t>
  </si>
  <si>
    <t>936104213</t>
  </si>
  <si>
    <t>Montáž odpadkového koše přichycením kotevními šrouby</t>
  </si>
  <si>
    <t>1424867817</t>
  </si>
  <si>
    <t>https://podminky.urs.cz/item/CS_URS_2022_02/936104213</t>
  </si>
  <si>
    <t>"M02"2</t>
  </si>
  <si>
    <t>749-M02.R</t>
  </si>
  <si>
    <t>koš odpadkový - koš vybaven vyjímatelnou pozinkovanou vložkou,masivní plech</t>
  </si>
  <si>
    <t>-184197309</t>
  </si>
  <si>
    <t>936124111</t>
  </si>
  <si>
    <t>Montáž lavičky parkové stabilní bez zabetonování noh s udusáním sypaniny</t>
  </si>
  <si>
    <t>-1085913287</t>
  </si>
  <si>
    <t>https://podminky.urs.cz/item/CS_URS_2022_02/936124111</t>
  </si>
  <si>
    <t>"M01"5</t>
  </si>
  <si>
    <t>74910115</t>
  </si>
  <si>
    <t>betonový sedák 2000x450x400mm</t>
  </si>
  <si>
    <t>425969918</t>
  </si>
  <si>
    <t>93617.M04.R</t>
  </si>
  <si>
    <t>D+m loupek slackline</t>
  </si>
  <si>
    <t>-664027604</t>
  </si>
  <si>
    <t>936174311</t>
  </si>
  <si>
    <t xml:space="preserve">Montáž stojanu na kola přichyceného kotevními šrouby </t>
  </si>
  <si>
    <t>-624241800</t>
  </si>
  <si>
    <t>https://podminky.urs.cz/item/CS_URS_2022_02/936174311</t>
  </si>
  <si>
    <t>"M03"5</t>
  </si>
  <si>
    <t>749M03.R</t>
  </si>
  <si>
    <t>stojan na kola</t>
  </si>
  <si>
    <t>-1568512496</t>
  </si>
  <si>
    <t>998231311</t>
  </si>
  <si>
    <t>Přesun hmot pro sadovnické a krajinářské úpravy - strojně dopravní vzdálenost do 5000 m</t>
  </si>
  <si>
    <t>-1825688921</t>
  </si>
  <si>
    <t>https://podminky.urs.cz/item/CS_URS_2022_02/998231311</t>
  </si>
  <si>
    <t>52</t>
  </si>
  <si>
    <t>Z</t>
  </si>
  <si>
    <t>zásyp</t>
  </si>
  <si>
    <t>20,153</t>
  </si>
  <si>
    <t>odvoz zeminy</t>
  </si>
  <si>
    <t>46,847</t>
  </si>
  <si>
    <t>SO 400 - Opěrné stěny</t>
  </si>
  <si>
    <t xml:space="preserve">SO 401 - Zeď v. 2,6 m, s funkcí oplocení </t>
  </si>
  <si>
    <t>1235375183</t>
  </si>
  <si>
    <t>25,0*4,5</t>
  </si>
  <si>
    <t>-2009656506</t>
  </si>
  <si>
    <t>25,0*2,0*0,3</t>
  </si>
  <si>
    <t>132251254</t>
  </si>
  <si>
    <t>Hloubení nezapažených rýh šířky přes 800 do 2 000 mm strojně s urovnáním dna do předepsaného profilu a spádu v hornině třídy těžitelnosti I skupiny 3 přes 100 do 500 m3</t>
  </si>
  <si>
    <t>-484942596</t>
  </si>
  <si>
    <t>https://podminky.urs.cz/item/CS_URS_2022_02/132251254</t>
  </si>
  <si>
    <t>25,0*1,6*1,3</t>
  </si>
  <si>
    <t>667332891</t>
  </si>
  <si>
    <t>R+Odk-Z</t>
  </si>
  <si>
    <t>1482727772</t>
  </si>
  <si>
    <t>174151101</t>
  </si>
  <si>
    <t>Zásyp sypaninou z jakékoliv horniny strojně s uložením výkopku ve vrstvách se zhutněním jam, šachet, rýh nebo kolem objektů v těchto vykopávkách</t>
  </si>
  <si>
    <t>-275710031</t>
  </si>
  <si>
    <t>https://podminky.urs.cz/item/CS_URS_2022_02/174151101</t>
  </si>
  <si>
    <t>25,0*1,6*0,7</t>
  </si>
  <si>
    <t>-(4,872+23,3*0,75*0,005+23,1*0,5*0,25)</t>
  </si>
  <si>
    <t>274313811</t>
  </si>
  <si>
    <t>Základy z betonu prostého pasy betonu kamenem neprokládaného tř. C 25/30</t>
  </si>
  <si>
    <t>1495418442</t>
  </si>
  <si>
    <t>https://podminky.urs.cz/item/CS_URS_2022_02/274313811</t>
  </si>
  <si>
    <t>23,2*0,7*0,3</t>
  </si>
  <si>
    <t>274351121</t>
  </si>
  <si>
    <t>Bednění základů pasů rovné zřízení</t>
  </si>
  <si>
    <t>-2046810449</t>
  </si>
  <si>
    <t>https://podminky.urs.cz/item/CS_URS_2022_02/274351121</t>
  </si>
  <si>
    <t>23,2*0,3*2</t>
  </si>
  <si>
    <t>274351122</t>
  </si>
  <si>
    <t>Bednění základů pasů rovné odstranění</t>
  </si>
  <si>
    <t>-1817945096</t>
  </si>
  <si>
    <t>https://podminky.urs.cz/item/CS_URS_2022_02/274351122</t>
  </si>
  <si>
    <t>341321610</t>
  </si>
  <si>
    <t>Stěny a příčky z betonu železového (bez výztuže) nosné tř. C 30/37</t>
  </si>
  <si>
    <t>1928664938</t>
  </si>
  <si>
    <t>https://podminky.urs.cz/item/CS_URS_2022_02/341321610</t>
  </si>
  <si>
    <t>23,1*3,1*0,25</t>
  </si>
  <si>
    <t>-0,74*0,5*0,16</t>
  </si>
  <si>
    <t>341351111</t>
  </si>
  <si>
    <t>Bednění stěn a příček nosných rovné oboustranné za každou stranu zřízení</t>
  </si>
  <si>
    <t>-2026026964</t>
  </si>
  <si>
    <t>https://podminky.urs.cz/item/CS_URS_2022_02/341351111</t>
  </si>
  <si>
    <t>23,1*3,1*2</t>
  </si>
  <si>
    <t>(0,74+0,5*2)*0,16</t>
  </si>
  <si>
    <t>341351112</t>
  </si>
  <si>
    <t>Bednění stěn a příček nosných rovné oboustranné za každou stranu odstranění</t>
  </si>
  <si>
    <t>-1755297470</t>
  </si>
  <si>
    <t>https://podminky.urs.cz/item/CS_URS_2022_02/341351112</t>
  </si>
  <si>
    <t>341351911</t>
  </si>
  <si>
    <t>Bednění stěn a příček nosných Příplatek k cenám bednění za pohledový beton</t>
  </si>
  <si>
    <t>2109256285</t>
  </si>
  <si>
    <t>https://podminky.urs.cz/item/CS_URS_2022_02/341351911</t>
  </si>
  <si>
    <t>23,1*2,6*2</t>
  </si>
  <si>
    <t>341361821</t>
  </si>
  <si>
    <t>Výztuž stěn a příček nosných svislých nebo šikmých, rovných nebo oblých z betonářské oceli 10 505 (R) nebo BSt 500</t>
  </si>
  <si>
    <t>-98124461</t>
  </si>
  <si>
    <t>https://podminky.urs.cz/item/CS_URS_2022_02/341361821</t>
  </si>
  <si>
    <t>17,844*0,04</t>
  </si>
  <si>
    <t>388995211</t>
  </si>
  <si>
    <t>Chránička kabelů v římse z trub HDPE do DN 80</t>
  </si>
  <si>
    <t>1471470498</t>
  </si>
  <si>
    <t>https://podminky.urs.cz/item/CS_URS_2022_02/388995211</t>
  </si>
  <si>
    <t>1,2</t>
  </si>
  <si>
    <t>1107941522</t>
  </si>
  <si>
    <t>23,3*0,05*2</t>
  </si>
  <si>
    <t>24190295</t>
  </si>
  <si>
    <t>632451454</t>
  </si>
  <si>
    <t>Potěr pískocementový běžný tl. přes 40 do 50 mm tř. C 15</t>
  </si>
  <si>
    <t>2036308628</t>
  </si>
  <si>
    <t>https://podminky.urs.cz/item/CS_URS_2022_02/632451454</t>
  </si>
  <si>
    <t>23,3*0,75</t>
  </si>
  <si>
    <t>632451491</t>
  </si>
  <si>
    <t>Potěr pískocementový běžný Příplatek k cenám za úpravu povrchu přehlazením</t>
  </si>
  <si>
    <t>-139276590</t>
  </si>
  <si>
    <t>https://podminky.urs.cz/item/CS_URS_2022_02/632451491</t>
  </si>
  <si>
    <t>1787523989</t>
  </si>
  <si>
    <t>24,1*1,3*0,4</t>
  </si>
  <si>
    <t>949101111</t>
  </si>
  <si>
    <t>Lešení pomocné pracovní pro objekty pozemních staveb pro zatížení do 150 kg/m2, o výšce lešeňové podlahy do 1,9 m</t>
  </si>
  <si>
    <t>-162805080</t>
  </si>
  <si>
    <t>https://podminky.urs.cz/item/CS_URS_2022_02/949101111</t>
  </si>
  <si>
    <t>25,0*1,0*2</t>
  </si>
  <si>
    <t>953241111</t>
  </si>
  <si>
    <t>Osazení smykových trnů do dilatačních spár jednoduchých pro nižší zatížení z nerezové nebo pozinkované oceli bez pouzdra, průměr 20 mm</t>
  </si>
  <si>
    <t>-347584301</t>
  </si>
  <si>
    <t>https://podminky.urs.cz/item/CS_URS_2022_02/953241111</t>
  </si>
  <si>
    <t>54879302</t>
  </si>
  <si>
    <t>trn pro přenos smykové síly u dilatačních spár pro nižší zatížení nerez bez pouzdra D 20mm</t>
  </si>
  <si>
    <t>-1002596109</t>
  </si>
  <si>
    <t>953312123</t>
  </si>
  <si>
    <t>Vložky svislé do dilatačních spár z polystyrenových desek extrudovaných včetně dodání a osazení, v jakémkoliv zdivu přes 20 do 30 mm</t>
  </si>
  <si>
    <t>1127435008</t>
  </si>
  <si>
    <t>https://podminky.urs.cz/item/CS_URS_2022_02/953312123</t>
  </si>
  <si>
    <t>2,6*0,25</t>
  </si>
  <si>
    <t>1234700216</t>
  </si>
  <si>
    <t>75,712</t>
  </si>
  <si>
    <t>32,22</t>
  </si>
  <si>
    <t>68,452</t>
  </si>
  <si>
    <t>24,96</t>
  </si>
  <si>
    <t xml:space="preserve">SO 402 - Opěrná zeď v. 1,0 m </t>
  </si>
  <si>
    <t>-118685283</t>
  </si>
  <si>
    <t>"OZ 402.1</t>
  </si>
  <si>
    <t>10,3*3,5</t>
  </si>
  <si>
    <t>"OZ 402.2</t>
  </si>
  <si>
    <t>11,3*3,5</t>
  </si>
  <si>
    <t>"OZ 402.3</t>
  </si>
  <si>
    <t>20,0*3,5</t>
  </si>
  <si>
    <t>-1880014671</t>
  </si>
  <si>
    <t>10,3*2,0*0,3</t>
  </si>
  <si>
    <t>11,3*2,0*0,3</t>
  </si>
  <si>
    <t>20,0*2,0*0,3</t>
  </si>
  <si>
    <t>-1507037370</t>
  </si>
  <si>
    <t>10,3*1,4*1,3</t>
  </si>
  <si>
    <t>11,3*1,4*1,3</t>
  </si>
  <si>
    <t>20,0*1,4*1,3</t>
  </si>
  <si>
    <t>-1420601070</t>
  </si>
  <si>
    <t>Odk+R-Z</t>
  </si>
  <si>
    <t>1947223583</t>
  </si>
  <si>
    <t>-1184214625</t>
  </si>
  <si>
    <t>10,3*0,7*0,4</t>
  </si>
  <si>
    <t>-10,3*0,23*0,35</t>
  </si>
  <si>
    <t>10,3*0,5*1,15</t>
  </si>
  <si>
    <t>11,3*0,7*0,4</t>
  </si>
  <si>
    <t>-11,3*0,23*0,35</t>
  </si>
  <si>
    <t>11,3*0,5*1,15</t>
  </si>
  <si>
    <t>20,0*0,7*0,4</t>
  </si>
  <si>
    <t>-20,0*0,23*0,35</t>
  </si>
  <si>
    <t>20,0*0,5*1,15</t>
  </si>
  <si>
    <t>1504549438</t>
  </si>
  <si>
    <t>10,3*0,9*0,2</t>
  </si>
  <si>
    <t>11,3*0,9*0,2</t>
  </si>
  <si>
    <t>20,0*0,9*0,2</t>
  </si>
  <si>
    <t>2143727854</t>
  </si>
  <si>
    <t>7,488*2 'Přepočtené koeficientem množství</t>
  </si>
  <si>
    <t>-1084406632</t>
  </si>
  <si>
    <t>10,0*0,7*0,3</t>
  </si>
  <si>
    <t>18,0*0,7*0,3</t>
  </si>
  <si>
    <t>1027978114</t>
  </si>
  <si>
    <t>10,0*0,3*2</t>
  </si>
  <si>
    <t>18,0*0,3*2</t>
  </si>
  <si>
    <t>-278059007</t>
  </si>
  <si>
    <t>1955821200</t>
  </si>
  <si>
    <t>10,0*1,0*0,25</t>
  </si>
  <si>
    <t>18,0*1,0*0,25</t>
  </si>
  <si>
    <t>624453906</t>
  </si>
  <si>
    <t>10,0*1,0*2</t>
  </si>
  <si>
    <t>18,0*1,0*2</t>
  </si>
  <si>
    <t>-900596908</t>
  </si>
  <si>
    <t>-1588325722</t>
  </si>
  <si>
    <t>10,0*0,5*2</t>
  </si>
  <si>
    <t>18,0*0,5*2</t>
  </si>
  <si>
    <t>-610126975</t>
  </si>
  <si>
    <t>9,5*0,04</t>
  </si>
  <si>
    <t>291931865</t>
  </si>
  <si>
    <t>(10,2+2+18,0)*0,05*2</t>
  </si>
  <si>
    <t>-1291866143</t>
  </si>
  <si>
    <t>-170294635</t>
  </si>
  <si>
    <t>10,2*0,75</t>
  </si>
  <si>
    <t>18,2*0,75</t>
  </si>
  <si>
    <t>1833934261</t>
  </si>
  <si>
    <t>1091548087</t>
  </si>
  <si>
    <t>10,3*1,25*0,4</t>
  </si>
  <si>
    <t>11,3*1,25*0,4</t>
  </si>
  <si>
    <t>20,0*1,25*0,4</t>
  </si>
  <si>
    <t>882271232</t>
  </si>
  <si>
    <t>53,872</t>
  </si>
  <si>
    <t>22,523</t>
  </si>
  <si>
    <t>49,109</t>
  </si>
  <si>
    <t>17,76</t>
  </si>
  <si>
    <t xml:space="preserve">SO 403 - Opěrná zeď v.0,6 m </t>
  </si>
  <si>
    <t>960292302</t>
  </si>
  <si>
    <t>"OZ 403.1</t>
  </si>
  <si>
    <t>11,5*3,5</t>
  </si>
  <si>
    <t>"OZ 403.2</t>
  </si>
  <si>
    <t>"OZ 403.3</t>
  </si>
  <si>
    <t>8,5*3,5</t>
  </si>
  <si>
    <t>977236667</t>
  </si>
  <si>
    <t>11,0*2,0*0,3</t>
  </si>
  <si>
    <t>7,3*2,0*0,3</t>
  </si>
  <si>
    <t>178165451</t>
  </si>
  <si>
    <t>11,0*1,4*1,3</t>
  </si>
  <si>
    <t>7,3*1,4*1,3</t>
  </si>
  <si>
    <t>1892441378</t>
  </si>
  <si>
    <t>2082745516</t>
  </si>
  <si>
    <t>478428990</t>
  </si>
  <si>
    <t>11,0*0,7*0,4</t>
  </si>
  <si>
    <t>-11,0*0,23*0,35</t>
  </si>
  <si>
    <t>7,3*0,7*0,4</t>
  </si>
  <si>
    <t>-7,3*0,23*0,35</t>
  </si>
  <si>
    <t>7,3*0,5*1,15</t>
  </si>
  <si>
    <t>-366117855</t>
  </si>
  <si>
    <t>10,0*0,9*0,2</t>
  </si>
  <si>
    <t>6,5*0,9*0,2</t>
  </si>
  <si>
    <t>1626021273</t>
  </si>
  <si>
    <t>4,77*2 'Přepočtené koeficientem množství</t>
  </si>
  <si>
    <t>728703196</t>
  </si>
  <si>
    <t>6,5*0,7*0,3</t>
  </si>
  <si>
    <t>996778929</t>
  </si>
  <si>
    <t>6,5*0,3*2</t>
  </si>
  <si>
    <t>-1043836439</t>
  </si>
  <si>
    <t>341321410</t>
  </si>
  <si>
    <t>Stěny a příčky z betonu železového (bez výztuže) nosné tř. C 25/30</t>
  </si>
  <si>
    <t>-668024940</t>
  </si>
  <si>
    <t>https://podminky.urs.cz/item/CS_URS_2022_02/341321410</t>
  </si>
  <si>
    <t>6,5*1,0*0,25</t>
  </si>
  <si>
    <t>394499694</t>
  </si>
  <si>
    <t>6,5*1,0*2</t>
  </si>
  <si>
    <t>-1690371576</t>
  </si>
  <si>
    <t>1764170393</t>
  </si>
  <si>
    <t>6,5*0,5*2</t>
  </si>
  <si>
    <t>-1812766068</t>
  </si>
  <si>
    <t>6,625*0,04</t>
  </si>
  <si>
    <t>-2107507340</t>
  </si>
  <si>
    <t>(10,2+2+6,5)*0,05*2</t>
  </si>
  <si>
    <t>1738993764</t>
  </si>
  <si>
    <t>-84281396</t>
  </si>
  <si>
    <t>6,7*0,75</t>
  </si>
  <si>
    <t>-1212873463</t>
  </si>
  <si>
    <t>-441878366</t>
  </si>
  <si>
    <t>6,7*1,25*0,4</t>
  </si>
  <si>
    <t>2034574158</t>
  </si>
  <si>
    <t>34,944</t>
  </si>
  <si>
    <t>14,251</t>
  </si>
  <si>
    <t>32,213</t>
  </si>
  <si>
    <t>11,52</t>
  </si>
  <si>
    <t xml:space="preserve">SO 404 - Opěrná zeď v.0,5 m </t>
  </si>
  <si>
    <t>-38957530</t>
  </si>
  <si>
    <t>"OZ 404.1</t>
  </si>
  <si>
    <t>21,0*3,5</t>
  </si>
  <si>
    <t>-1632409311</t>
  </si>
  <si>
    <t>19,2*2,0*0,3</t>
  </si>
  <si>
    <t>1070877612</t>
  </si>
  <si>
    <t>19,2*1,4*1,3</t>
  </si>
  <si>
    <t>1939479779</t>
  </si>
  <si>
    <t>-1096863502</t>
  </si>
  <si>
    <t>-1034939360</t>
  </si>
  <si>
    <t>18,4*0,7*0,4</t>
  </si>
  <si>
    <t>-18,4*0,23*0,35</t>
  </si>
  <si>
    <t>18,4*0,5*1,15</t>
  </si>
  <si>
    <t>-2142513053</t>
  </si>
  <si>
    <t>18,4*0,9*0,2</t>
  </si>
  <si>
    <t>-779056509</t>
  </si>
  <si>
    <t>3,312*2 'Přepočtené koeficientem množství</t>
  </si>
  <si>
    <t>3522429</t>
  </si>
  <si>
    <t>18,4*0,7*0,3</t>
  </si>
  <si>
    <t>-1163153835</t>
  </si>
  <si>
    <t>18,4*0,3*2</t>
  </si>
  <si>
    <t>1636345918</t>
  </si>
  <si>
    <t>872269282</t>
  </si>
  <si>
    <t>18,4*1,0*0,25</t>
  </si>
  <si>
    <t>1650810420</t>
  </si>
  <si>
    <t>1060084218</t>
  </si>
  <si>
    <t>-1585312857</t>
  </si>
  <si>
    <t>18,4*0,5*2</t>
  </si>
  <si>
    <t>-2096149362</t>
  </si>
  <si>
    <t>4,6*0,04</t>
  </si>
  <si>
    <t>455960285</t>
  </si>
  <si>
    <t>18,6*0,05*2</t>
  </si>
  <si>
    <t>1697514417</t>
  </si>
  <si>
    <t>-3334702</t>
  </si>
  <si>
    <t>"OZ 4042.1</t>
  </si>
  <si>
    <t>18,6*0,75</t>
  </si>
  <si>
    <t>-592596562</t>
  </si>
  <si>
    <t>969203223</t>
  </si>
  <si>
    <t>19,3*1,25*0,4</t>
  </si>
  <si>
    <t>-1329531985</t>
  </si>
  <si>
    <t>SO 500 - Areálové rozvody</t>
  </si>
  <si>
    <t xml:space="preserve">SO 501 - Areálové rozvody vodovodu a splaškové kanalizace </t>
  </si>
  <si>
    <t xml:space="preserve">    8 - Trubní vedení</t>
  </si>
  <si>
    <t xml:space="preserve">    722 - Zdravotechnika - vnitřní vodovod</t>
  </si>
  <si>
    <t>M - Práce a dodávky M</t>
  </si>
  <si>
    <t xml:space="preserve">    23-M - Montáže potrubí</t>
  </si>
  <si>
    <t>132554103</t>
  </si>
  <si>
    <t>Hloubení zapažených rýh šířky do 800 mm strojně s urovnáním dna do předepsaného profilu a spádu v hornině třídy těžitelnosti III skupiny 6 přes 50 do 100 m3</t>
  </si>
  <si>
    <t>-1794454715</t>
  </si>
  <si>
    <t>kanalizace</t>
  </si>
  <si>
    <t>vodovod</t>
  </si>
  <si>
    <t>162351143</t>
  </si>
  <si>
    <t>Vodorovné přemístění výkopku nebo sypaniny po suchu na obvyklém dopravním prostředku, bez naložení výkopku, avšak se složením bez rozhrnutí z horniny třídy těžitelnosti III skupiny 6 a 7 na vzdálenost přes 50 do 500 m</t>
  </si>
  <si>
    <t>-1674359332</t>
  </si>
  <si>
    <t>27+35</t>
  </si>
  <si>
    <t>Vytěžená zemina vodovod a kanalizace</t>
  </si>
  <si>
    <t>62-8-16</t>
  </si>
  <si>
    <t>Zemina na zpětný zásyp</t>
  </si>
  <si>
    <t>162551148</t>
  </si>
  <si>
    <t>Vodorovné přemístění výkopku nebo sypaniny po suchu na obvyklém dopravním prostředku, bez naložení výkopku, avšak se složením bez rozhrnutí z horniny třídy těžitelnosti III skupiny 6 a 7 na vzdálenost přes 2 500 do 3 000 m</t>
  </si>
  <si>
    <t>-1571895232</t>
  </si>
  <si>
    <t>8+16</t>
  </si>
  <si>
    <t>Odvoz zeminy na skládku</t>
  </si>
  <si>
    <t>167151101</t>
  </si>
  <si>
    <t>Nakládání, skládání a překládání neulehlého výkopku nebo sypaniny strojně nakládání, množství do 100 m3, z horniny třídy těžitelnosti I, skupiny 1 až 3</t>
  </si>
  <si>
    <t>135143578</t>
  </si>
  <si>
    <t>Odvezená zemina skládku</t>
  </si>
  <si>
    <t>Zemina zpět na zásyp</t>
  </si>
  <si>
    <t>171201221</t>
  </si>
  <si>
    <t>Poplatek za uložení stavebního odpadu na skládce (skládkovné) zeminy a kamení zatříděného do Katalogu odpadů pod kódem 17 05 04</t>
  </si>
  <si>
    <t>378034501</t>
  </si>
  <si>
    <t>24*2,054 "Přepočtené koeficientem množství</t>
  </si>
  <si>
    <t>1968416053</t>
  </si>
  <si>
    <t>Urovnání na skládce</t>
  </si>
  <si>
    <t>Urovnání na meziskládce</t>
  </si>
  <si>
    <t>1573493224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</si>
  <si>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</si>
  <si>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</si>
  <si>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-591852810</t>
  </si>
  <si>
    <t>Obsyp potrubí vodovodu</t>
  </si>
  <si>
    <t>Obsyp potrubí kanalizace</t>
  </si>
  <si>
    <t>58337331</t>
  </si>
  <si>
    <t>štěrkopísek frakce 0/22</t>
  </si>
  <si>
    <t>-2144638144</t>
  </si>
  <si>
    <t>16*2,054 "Přepočtené koeficientem množství</t>
  </si>
  <si>
    <t>451573111</t>
  </si>
  <si>
    <t>Lože pod potrubí, stoky a drobné objekty v otevřeném výkopu z písku a štěrkopísku do 63 mm</t>
  </si>
  <si>
    <t>-1409653284</t>
  </si>
  <si>
    <t>Trubní vedení</t>
  </si>
  <si>
    <t>871171211</t>
  </si>
  <si>
    <t>Montáž vodovodního potrubí z plastů v otevřeném výkopu z polyetylenu PE 100 svařovaných elektrotvarovkou SDR 11/PN16 D 40 x 3,7 mm</t>
  </si>
  <si>
    <t>-1734034371</t>
  </si>
  <si>
    <t>46</t>
  </si>
  <si>
    <t>28613111</t>
  </si>
  <si>
    <t>trubka vodovodní PE100 PN 16 SDR11 40x3,7mm</t>
  </si>
  <si>
    <t>-1534520390</t>
  </si>
  <si>
    <t>871265211</t>
  </si>
  <si>
    <t>Kanalizační potrubí z tvrdého PVC v otevřeném výkopu ve sklonu do 20 %, hladkého plnostěnného jednovrstvého, tuhost třídy SN 4 DN 110</t>
  </si>
  <si>
    <t>-219918402</t>
  </si>
  <si>
    <t>871275211</t>
  </si>
  <si>
    <t>Kanalizační potrubí z tvrdého PVC v otevřeném výkopu ve sklonu do 20 %, hladkého plnostěnného jednovrstvého, tuhost třídy SN 4 DN 125</t>
  </si>
  <si>
    <t>1392044694</t>
  </si>
  <si>
    <t>871R00050</t>
  </si>
  <si>
    <t>Napojení kanalizačních potrubí na rozvody kontejneru</t>
  </si>
  <si>
    <t>1185940623</t>
  </si>
  <si>
    <t>871R00051</t>
  </si>
  <si>
    <t>Napojení kanalizačních potrubí na stávající areálovou kanalizaci</t>
  </si>
  <si>
    <t>1310529858</t>
  </si>
  <si>
    <t>877171101R</t>
  </si>
  <si>
    <t>Napojení na stávající vodovod elektrotvarovkou</t>
  </si>
  <si>
    <t>748328422</t>
  </si>
  <si>
    <t>28615970</t>
  </si>
  <si>
    <t>elektrospojka SDR11 PE 100 PN16 D 40mm</t>
  </si>
  <si>
    <t>-793085630</t>
  </si>
  <si>
    <t>892233122</t>
  </si>
  <si>
    <t>Proplach a dezinfekce vodovodního potrubí DN od 40 do 70</t>
  </si>
  <si>
    <t>549276993</t>
  </si>
  <si>
    <t>892241111</t>
  </si>
  <si>
    <t>Tlakové zkoušky vodou na potrubí DN do 80</t>
  </si>
  <si>
    <t>1016285730</t>
  </si>
  <si>
    <t>Vodovod</t>
  </si>
  <si>
    <t>893811111R</t>
  </si>
  <si>
    <t>Osazení podzemního rozvaděče pro napojení vodovodu a kanalizace, vč. uzavíracích armatur a zaslepení kanalizace</t>
  </si>
  <si>
    <t>356442949</t>
  </si>
  <si>
    <t>1505050</t>
  </si>
  <si>
    <t>Podzemní rozvaděč. Vývod pro napojení vodovodu a kanalizace. Vč. uzavíracích armatur a zaslepení kanalizace (ref. výrobek Technic box EK 800), varianta pro zadláždění.</t>
  </si>
  <si>
    <t>1460226770</t>
  </si>
  <si>
    <t>894812201</t>
  </si>
  <si>
    <t>Revizní a čistící šachta z polypropylenu PP pro hladké trouby DN 425 šachtové dno (DN šachty / DN trubního vedení) DN 425/150 průtočné</t>
  </si>
  <si>
    <t>-1793841820</t>
  </si>
  <si>
    <t>894812231</t>
  </si>
  <si>
    <t>Revizní a čistící šachta z polypropylenu PP pro hladké trouby DN 425 roura šachtová korugovaná bez hrdla, světlé hloubky 1500 mm</t>
  </si>
  <si>
    <t>794204095</t>
  </si>
  <si>
    <t>894812242</t>
  </si>
  <si>
    <t>Revizní a čistící šachta z polypropylenu PP pro hladké trouby DN 425 roura šachtová korugovaná teleskopická (včetně těsnění) 750 mm</t>
  </si>
  <si>
    <t>-537723545</t>
  </si>
  <si>
    <t>894812249</t>
  </si>
  <si>
    <t>Revizní a čistící šachta z polypropylenu PP pro hladké trouby DN 425 roura šachtová korugovaná Příplatek k cenám 2231 - 2242 za uříznutí šachtové roury</t>
  </si>
  <si>
    <t>-34615685</t>
  </si>
  <si>
    <t>894812262</t>
  </si>
  <si>
    <t>Revizní a čistící šachta z polypropylenu PP pro hladké trouby DN 425 poklop litinový (pro třídu zatížení) plný do teleskopické trubky (D400)</t>
  </si>
  <si>
    <t>-700448518</t>
  </si>
  <si>
    <t>899401112</t>
  </si>
  <si>
    <t>Osazení poklopů litinových šoupátkových</t>
  </si>
  <si>
    <t>-1432733126</t>
  </si>
  <si>
    <t>42291352</t>
  </si>
  <si>
    <t>poklop litinový šoupátkový pro zemní soupravy osazení do terénu a do vozovky</t>
  </si>
  <si>
    <t>1301116773</t>
  </si>
  <si>
    <t>42291072</t>
  </si>
  <si>
    <t>souprava zemní pro šoupátka DN 40-50mm Rd 1,5m</t>
  </si>
  <si>
    <t>1492613051</t>
  </si>
  <si>
    <t>899721111</t>
  </si>
  <si>
    <t>Signalizační vodič na potrubí DN do 150 mm</t>
  </si>
  <si>
    <t>-1291568838</t>
  </si>
  <si>
    <t>899722112</t>
  </si>
  <si>
    <t>Krytí potrubí z plastů výstražnou fólií z PVC šířky 25 cm</t>
  </si>
  <si>
    <t>119626364</t>
  </si>
  <si>
    <t>899722113</t>
  </si>
  <si>
    <t>Krytí potrubí z plastů výstražnou fólií z PVC šířky 34 cm</t>
  </si>
  <si>
    <t>84567827</t>
  </si>
  <si>
    <t>Kanalizace</t>
  </si>
  <si>
    <t>998276101</t>
  </si>
  <si>
    <t>Přesun hmot pro trubní vedení hloubené z trub z plastických hmot nebo sklolaminátových pro vodovody nebo kanalizace v otevřeném výkopu dopravní vzdálenost do 15 m</t>
  </si>
  <si>
    <t>-1467500431</t>
  </si>
  <si>
    <t>722</t>
  </si>
  <si>
    <t>Zdravotechnika - vnitřní vodovod</t>
  </si>
  <si>
    <t>722232063</t>
  </si>
  <si>
    <t>Armatury se dvěma závity kulové kohouty PN 42 do 185 °C přímé vnitřní závit s vypouštěním G 1"</t>
  </si>
  <si>
    <t>1231140143</t>
  </si>
  <si>
    <t>722262212</t>
  </si>
  <si>
    <t>Vodoměry pro vodu do 40°C závitové horizontální jednovtokové suchoběžné G 1/2" x 110 mm Qn 1,5</t>
  </si>
  <si>
    <t>230851275</t>
  </si>
  <si>
    <t>Vodoměr do podzemního rozvaděče</t>
  </si>
  <si>
    <t>Práce a dodávky M</t>
  </si>
  <si>
    <t>23-M</t>
  </si>
  <si>
    <t>Montáže potrubí</t>
  </si>
  <si>
    <t>230170004</t>
  </si>
  <si>
    <t>Příprava pro zkoušku těsnosti potrubí DN přes 125 do 200</t>
  </si>
  <si>
    <t>sada</t>
  </si>
  <si>
    <t>64</t>
  </si>
  <si>
    <t>-500122105</t>
  </si>
  <si>
    <t>230170014</t>
  </si>
  <si>
    <t>Zkouška těsnosti potrubí DN přes 125 do 200</t>
  </si>
  <si>
    <t>1392914759</t>
  </si>
  <si>
    <t>F01</t>
  </si>
  <si>
    <t>Vsakovací galerie č. 1 - objem</t>
  </si>
  <si>
    <t>F02</t>
  </si>
  <si>
    <t>Vsakovací galerie č. 2 - objem</t>
  </si>
  <si>
    <t>F01a</t>
  </si>
  <si>
    <t>Vsakovací galerie č. 1 - plocha</t>
  </si>
  <si>
    <t>68</t>
  </si>
  <si>
    <t>F02a</t>
  </si>
  <si>
    <t>Vsakovací galerie - plocha</t>
  </si>
  <si>
    <t>58</t>
  </si>
  <si>
    <t xml:space="preserve">SO 502 - Nakládání s dešťovými vodami </t>
  </si>
  <si>
    <t>131251104</t>
  </si>
  <si>
    <t>Hloubení nezapažených jam a zářezů strojně s urovnáním dna do předepsaného profilu a spádu v hornině třídy těžitelnosti I skupiny 3 přes 100 do 500 m3</t>
  </si>
  <si>
    <t>-1478788433</t>
  </si>
  <si>
    <t>(7*5*2,2)</t>
  </si>
  <si>
    <t>Výkop pro vsak č. 1</t>
  </si>
  <si>
    <t>(6*5*2,5)</t>
  </si>
  <si>
    <t>výkop pro vsak č. 2</t>
  </si>
  <si>
    <t>132254102</t>
  </si>
  <si>
    <t>Hloubení zapažených rýh šířky do 800 mm strojně s urovnáním dna do předepsaného profilu a spádu v hornině třídy těžitelnosti I skupiny 3 přes 20 do 50 m3</t>
  </si>
  <si>
    <t>2021454025</t>
  </si>
  <si>
    <t>(1+4+7+9)*0,8*1,2</t>
  </si>
  <si>
    <t>-2092060158</t>
  </si>
  <si>
    <t>výkop pro potrubí</t>
  </si>
  <si>
    <t>172,16-50,720</t>
  </si>
  <si>
    <t>zpětný zásyp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</si>
  <si>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</si>
  <si>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</si>
  <si>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-1168698214</t>
  </si>
  <si>
    <t>Odvoz na skládku</t>
  </si>
  <si>
    <t>F01+F02</t>
  </si>
  <si>
    <t>"vytlačená zemina" - vsak</t>
  </si>
  <si>
    <t>(16+5)*0,1*0,8</t>
  </si>
  <si>
    <t>"Vytlačená zemina" - lože</t>
  </si>
  <si>
    <t>(16+5)*0,3*0,8</t>
  </si>
  <si>
    <t>"vytlačená zemina" - obsyp</t>
  </si>
  <si>
    <t>92723093</t>
  </si>
  <si>
    <t>50,720</t>
  </si>
  <si>
    <t>121,44</t>
  </si>
  <si>
    <t>Zpětný zásyp</t>
  </si>
  <si>
    <t>1970462519</t>
  </si>
  <si>
    <t>50,72*2,054 "Přepočtené koeficientem množství</t>
  </si>
  <si>
    <t>1081217868</t>
  </si>
  <si>
    <t>F01+F02+(16+5)*0,1*0,8+(16+5)*0,3*0,8</t>
  </si>
  <si>
    <t>1556263237</t>
  </si>
  <si>
    <t>Výkop - odvoz</t>
  </si>
  <si>
    <t>174251101</t>
  </si>
  <si>
    <t>Zásyp sypaninou z jakékoliv horniny strojně s uložením výkopku ve vrstvách bez zhutnění jam, šachet, rýh nebo kolem objektů v těchto vykopávkách</t>
  </si>
  <si>
    <t>125933117</t>
  </si>
  <si>
    <t>Zásyp vsaku kamenivem</t>
  </si>
  <si>
    <t>58333688</t>
  </si>
  <si>
    <t>kamenivo těžené hrubé frakce 32/63</t>
  </si>
  <si>
    <t>-1764646521</t>
  </si>
  <si>
    <t>44*2,054 "Přepočtené koeficientem množství</t>
  </si>
  <si>
    <t>-1458339849</t>
  </si>
  <si>
    <t>1085576621</t>
  </si>
  <si>
    <t>212750102</t>
  </si>
  <si>
    <t>Trativody z drenážních a melioračních trubek pro budovy se zřízením štěrkového lože pod trubky a s jejich obsypem v otevřeném výkopu trubka tyčová PVC-U plocha pro vtékání vody min. 80 cm2/m SN 4 celoperforovaná 360° DN 125</t>
  </si>
  <si>
    <t>-1499096908</t>
  </si>
  <si>
    <t>Vsakovací zařízení č. 1</t>
  </si>
  <si>
    <t>Vsakovací zařízení č. 2</t>
  </si>
  <si>
    <t>212750103</t>
  </si>
  <si>
    <t>Trativody z drenážních a melioračních trubek pro budovy se zřízením štěrkového lože pod trubky a s jejich obsypem v otevřeném výkopu trubka tyčová PVC-U plocha pro vtékání vody min. 80 cm2/m SN 4 celoperforovaná 360° DN 160</t>
  </si>
  <si>
    <t>1638012706</t>
  </si>
  <si>
    <t>425642997</t>
  </si>
  <si>
    <t>374106718</t>
  </si>
  <si>
    <t>871315211</t>
  </si>
  <si>
    <t>Kanalizační potrubí z tvrdého PVC v otevřeném výkopu ve sklonu do 20 %, hladkého plnostěnného jednovrstvého, tuhost třídy SN 4 DN 160</t>
  </si>
  <si>
    <t>-414815170</t>
  </si>
  <si>
    <t>892271111</t>
  </si>
  <si>
    <t>Tlakové zkoušky vodou na potrubí DN 100 nebo 125</t>
  </si>
  <si>
    <t>1416714754</t>
  </si>
  <si>
    <t>894812201R</t>
  </si>
  <si>
    <t>Revizní a čistící šachta z polypropylenu PP pro hladké trouby DN 425 šachtové dno (DN šachty / DN trubního vedení) DN 425/150 zaslepené. Navrtání odtoku a přítoku do šachty nad kalovým prostorem, vč. spojky.</t>
  </si>
  <si>
    <t>-2034483712</t>
  </si>
  <si>
    <t>-782087623</t>
  </si>
  <si>
    <t>-1505828592</t>
  </si>
  <si>
    <t>-1189511691</t>
  </si>
  <si>
    <t>-1286708270</t>
  </si>
  <si>
    <t>-1798080386</t>
  </si>
  <si>
    <t>607334541</t>
  </si>
  <si>
    <t>F01a+F02a</t>
  </si>
  <si>
    <t>Obalení vsaků geotextilií</t>
  </si>
  <si>
    <t>126*2 "Přepočtené koeficientem množství</t>
  </si>
  <si>
    <t>935114112R</t>
  </si>
  <si>
    <t>Štěrbinový odvodňovací polymerbetonový žlab se základem z betonu prostého se spádem dna 0,5 %</t>
  </si>
  <si>
    <t>528657545</t>
  </si>
  <si>
    <t>935923216</t>
  </si>
  <si>
    <t>Osazení odvodňovacího žlabu s krycím roštem vpusti pro žlab šířky do 200 mm</t>
  </si>
  <si>
    <t>-601801807</t>
  </si>
  <si>
    <t>59223072</t>
  </si>
  <si>
    <t>vpusť polymerbetonová s integrovaným těsněním pro horizontální připojení potrubí pozinkovaná hrana 500x235x670</t>
  </si>
  <si>
    <t>-307269620</t>
  </si>
  <si>
    <t>-116227172</t>
  </si>
  <si>
    <t>1647386907</t>
  </si>
  <si>
    <t>-1292519157</t>
  </si>
  <si>
    <t xml:space="preserve">    21-M - Elektromontáže</t>
  </si>
  <si>
    <t>21-M</t>
  </si>
  <si>
    <t>Elektromontáže</t>
  </si>
  <si>
    <t>210-05.R</t>
  </si>
  <si>
    <t>Rozpočet viz SO 701 VO</t>
  </si>
  <si>
    <t>-3087923</t>
  </si>
  <si>
    <t>SO 701 - Veřejné osvětlení</t>
  </si>
  <si>
    <t xml:space="preserve">    21-M-M - Elektro materiál</t>
  </si>
  <si>
    <t xml:space="preserve">    46-M - Zemní práce při extr.mont.pracích</t>
  </si>
  <si>
    <t>HZS - Hodinové zúčtovací sazby</t>
  </si>
  <si>
    <t>OST - Ostatní</t>
  </si>
  <si>
    <t>210202014</t>
  </si>
  <si>
    <t>svítidlo LED - na dřík</t>
  </si>
  <si>
    <t>95221450</t>
  </si>
  <si>
    <t>210010023</t>
  </si>
  <si>
    <t>trubka plastová tuhá instalační průměr 29mm (PU)</t>
  </si>
  <si>
    <t>-408098412</t>
  </si>
  <si>
    <t>210100251</t>
  </si>
  <si>
    <t>ukončení celoplast. kabelu smršť. zákl./páskou do 4x10mm2</t>
  </si>
  <si>
    <t>-1465724639</t>
  </si>
  <si>
    <t>210100252</t>
  </si>
  <si>
    <t>ukončení celoplast. kabelu smršť. zákl./páskou do 4x25mm2</t>
  </si>
  <si>
    <t>-130867266</t>
  </si>
  <si>
    <t>210100253</t>
  </si>
  <si>
    <t>ukončení celoplast. kabelu smršť. zákl./páskou do 4x50mm2</t>
  </si>
  <si>
    <t>81368590</t>
  </si>
  <si>
    <t>210100258</t>
  </si>
  <si>
    <t>ukončení celoplast. kabelu smršť. zákl./páskou do 5x4mm2</t>
  </si>
  <si>
    <t>2046188356</t>
  </si>
  <si>
    <t>-2044313723</t>
  </si>
  <si>
    <t>210190002</t>
  </si>
  <si>
    <t>montáž plastových rozvodnic do 50kg</t>
  </si>
  <si>
    <t>2064015280</t>
  </si>
  <si>
    <t>-895178720</t>
  </si>
  <si>
    <t>210190003u</t>
  </si>
  <si>
    <t>montáž plastových rozvodnic do 100kg</t>
  </si>
  <si>
    <t>-1730107678</t>
  </si>
  <si>
    <t>210202014.1</t>
  </si>
  <si>
    <t>1811353879</t>
  </si>
  <si>
    <t>210202014.2</t>
  </si>
  <si>
    <t>-339589940</t>
  </si>
  <si>
    <t>210202014.3</t>
  </si>
  <si>
    <t>1451738079</t>
  </si>
  <si>
    <t>210204002</t>
  </si>
  <si>
    <t>stožár sadový ocelový</t>
  </si>
  <si>
    <t>-1884950643</t>
  </si>
  <si>
    <t>1564381792</t>
  </si>
  <si>
    <t>210204201</t>
  </si>
  <si>
    <t>elektrovýzbroj stožáru pro 1 okruh</t>
  </si>
  <si>
    <t>-72087349</t>
  </si>
  <si>
    <t>-1857344720</t>
  </si>
  <si>
    <t>210220021</t>
  </si>
  <si>
    <t>uzemění v zemi FeZn do 120 mm2 vč. svorek, propojení a izolace spojů</t>
  </si>
  <si>
    <t>-229230739</t>
  </si>
  <si>
    <t>210220022</t>
  </si>
  <si>
    <t>uzemění v zemi FeZn průměru 8-10mm vč. svorek, propojení a izolace spojů</t>
  </si>
  <si>
    <t>368764084</t>
  </si>
  <si>
    <t>-555661814</t>
  </si>
  <si>
    <t>210220301</t>
  </si>
  <si>
    <t>svorky hromosvodové do 2 šroubu (SS, SR 03)</t>
  </si>
  <si>
    <t>544385976</t>
  </si>
  <si>
    <t>1787469854</t>
  </si>
  <si>
    <t>-986238678</t>
  </si>
  <si>
    <t>1028837817</t>
  </si>
  <si>
    <t>2129501035</t>
  </si>
  <si>
    <t>1308781158</t>
  </si>
  <si>
    <t>210810006</t>
  </si>
  <si>
    <t>CYKY-CYKYm 3Cx2.5mm2 (CYKY 3J2.5) 750V (VU)</t>
  </si>
  <si>
    <t>-684973194</t>
  </si>
  <si>
    <t>210810007</t>
  </si>
  <si>
    <t>CYKY-CYKYm 3Cx4mm2 (CYKY 3J4) 750V (VU)</t>
  </si>
  <si>
    <t>586088589</t>
  </si>
  <si>
    <t>210810016</t>
  </si>
  <si>
    <t>CYKY-CYKYm 5Cx2.5mm2 (CYKY 5J2.5) 750V (VU)</t>
  </si>
  <si>
    <t>-397331524</t>
  </si>
  <si>
    <t>210810046</t>
  </si>
  <si>
    <t>CYKY-CYKYm 3Cx2.5mm2 (CYKY 3J2.5) 750V (PU)</t>
  </si>
  <si>
    <t>-839657</t>
  </si>
  <si>
    <t>1171857940</t>
  </si>
  <si>
    <t>210901015</t>
  </si>
  <si>
    <t>AYKY 4Bx16mm2 750V (VU)</t>
  </si>
  <si>
    <t>-978433818</t>
  </si>
  <si>
    <t>-1997201193</t>
  </si>
  <si>
    <t>765302306</t>
  </si>
  <si>
    <t>210901045</t>
  </si>
  <si>
    <t>AYKY 4Bx16mm2 750V (PU)</t>
  </si>
  <si>
    <t>466220804</t>
  </si>
  <si>
    <t>-85431943</t>
  </si>
  <si>
    <t>210901092</t>
  </si>
  <si>
    <t>AYKY 4Bx50mm2 1kV (PU)</t>
  </si>
  <si>
    <t>135575887</t>
  </si>
  <si>
    <t>21-M-M</t>
  </si>
  <si>
    <t>Elektro materiál</t>
  </si>
  <si>
    <t>10.039.957</t>
  </si>
  <si>
    <t>Trubka pevná 1532 pr.32 320N šedá</t>
  </si>
  <si>
    <t>-1059380480</t>
  </si>
  <si>
    <t>10.040.029</t>
  </si>
  <si>
    <t>Stožár KLA 5-114/60 Z žár.zinek</t>
  </si>
  <si>
    <t>-1058859393</t>
  </si>
  <si>
    <t>10.046.562</t>
  </si>
  <si>
    <t>Svorka SR 3a - litinová</t>
  </si>
  <si>
    <t>2046785875</t>
  </si>
  <si>
    <t>-1385348701</t>
  </si>
  <si>
    <t>10.046.620</t>
  </si>
  <si>
    <t>Svorka SSp</t>
  </si>
  <si>
    <t>-2110056853</t>
  </si>
  <si>
    <t>411324688</t>
  </si>
  <si>
    <t>44</t>
  </si>
  <si>
    <t>10.046.731</t>
  </si>
  <si>
    <t>Svorka SP1 (SPb)</t>
  </si>
  <si>
    <t>1509243166</t>
  </si>
  <si>
    <t>45</t>
  </si>
  <si>
    <t>772052734</t>
  </si>
  <si>
    <t>10.048.220</t>
  </si>
  <si>
    <t>AYKY 4J16(4Bx16)</t>
  </si>
  <si>
    <t>434914951</t>
  </si>
  <si>
    <t>47</t>
  </si>
  <si>
    <t>346789341</t>
  </si>
  <si>
    <t>48</t>
  </si>
  <si>
    <t>2134708761</t>
  </si>
  <si>
    <t>49</t>
  </si>
  <si>
    <t>10.048.403</t>
  </si>
  <si>
    <t>CYKY 5J2,5 (5Cx2,5)</t>
  </si>
  <si>
    <t>-884523462</t>
  </si>
  <si>
    <t>50</t>
  </si>
  <si>
    <t>10.048.482</t>
  </si>
  <si>
    <t>CYKY 3J2,5 (3Cx 2,5)</t>
  </si>
  <si>
    <t>2028894211</t>
  </si>
  <si>
    <t>51</t>
  </si>
  <si>
    <t>1918545563</t>
  </si>
  <si>
    <t>-1429703736</t>
  </si>
  <si>
    <t>53</t>
  </si>
  <si>
    <t>10.048.744</t>
  </si>
  <si>
    <t>AYKY 4J50(4Bx50)</t>
  </si>
  <si>
    <t>409429946</t>
  </si>
  <si>
    <t>54</t>
  </si>
  <si>
    <t>10.051.375</t>
  </si>
  <si>
    <t>CYKY 3J4 (3Cx 4)</t>
  </si>
  <si>
    <t>1323725767</t>
  </si>
  <si>
    <t>55</t>
  </si>
  <si>
    <t>10.079.365</t>
  </si>
  <si>
    <t>Trubka KOPOFLEX  75 rudá</t>
  </si>
  <si>
    <t>1606098917</t>
  </si>
  <si>
    <t>56</t>
  </si>
  <si>
    <t>-455275594</t>
  </si>
  <si>
    <t>57</t>
  </si>
  <si>
    <t>10.577.458</t>
  </si>
  <si>
    <t>Drát uzem. FeZn pozink. pr.10</t>
  </si>
  <si>
    <t>484493640</t>
  </si>
  <si>
    <t>-1294960993</t>
  </si>
  <si>
    <t>59</t>
  </si>
  <si>
    <t>10.967.226</t>
  </si>
  <si>
    <t>Stožár K 7 133/89/60 žz</t>
  </si>
  <si>
    <t>-127454121</t>
  </si>
  <si>
    <t>60</t>
  </si>
  <si>
    <t>11.100.934</t>
  </si>
  <si>
    <t>Svorka SV-A 9.16.5p stožárová výzbroj s přepětovou ochranou</t>
  </si>
  <si>
    <t>-591689030</t>
  </si>
  <si>
    <t>61</t>
  </si>
  <si>
    <t>1484192468</t>
  </si>
  <si>
    <t>62</t>
  </si>
  <si>
    <t>2318</t>
  </si>
  <si>
    <t>ELMO FOLIE 1BAL-250bm PVC s22 ČERVENÁ</t>
  </si>
  <si>
    <t>1407511581</t>
  </si>
  <si>
    <t>63</t>
  </si>
  <si>
    <t>-1325724682</t>
  </si>
  <si>
    <t>A</t>
  </si>
  <si>
    <t>SVĚTLOMET LED TECHNOLOGIE, 230V/244W, IP66, IK09, 4000K, 26.700 lm, TĚLO HLINÍK, DIFUZOR SKLO NA SLOUPU VÝŠKY 7m</t>
  </si>
  <si>
    <t>-1244797941</t>
  </si>
  <si>
    <t>65</t>
  </si>
  <si>
    <t>B</t>
  </si>
  <si>
    <t>LED svítidlo 13/10W, IP66, 12LED</t>
  </si>
  <si>
    <t>-1875241873</t>
  </si>
  <si>
    <t>66</t>
  </si>
  <si>
    <t>RMS1</t>
  </si>
  <si>
    <t>rozvodnice na povrch do kontejneru</t>
  </si>
  <si>
    <t>-1613556944</t>
  </si>
  <si>
    <t>67</t>
  </si>
  <si>
    <t>RMS2</t>
  </si>
  <si>
    <t>1127614835</t>
  </si>
  <si>
    <t>RMS3</t>
  </si>
  <si>
    <t>rozvodnice pro komerční využití (zásuvková)</t>
  </si>
  <si>
    <t>1875724866</t>
  </si>
  <si>
    <t>46-M</t>
  </si>
  <si>
    <t>Zemní práce při extr.mont.pracích</t>
  </si>
  <si>
    <t>69</t>
  </si>
  <si>
    <t>460010011</t>
  </si>
  <si>
    <t>vytyčení trati venk.sil.vedení nn v přehled.terénu</t>
  </si>
  <si>
    <t>km</t>
  </si>
  <si>
    <t>-1755272959</t>
  </si>
  <si>
    <t>70</t>
  </si>
  <si>
    <t>527218537</t>
  </si>
  <si>
    <t>71</t>
  </si>
  <si>
    <t>460030001</t>
  </si>
  <si>
    <t>sejmutí ornice zem.tř.1 s vrstvou ornice do 15cm</t>
  </si>
  <si>
    <t>-46320533</t>
  </si>
  <si>
    <t>460030006</t>
  </si>
  <si>
    <t>sejmutí ornice zem.tř.2 s vrstvou ornice do 15cm</t>
  </si>
  <si>
    <t>-1724104795</t>
  </si>
  <si>
    <t>73</t>
  </si>
  <si>
    <t>460030071</t>
  </si>
  <si>
    <t>bourání živičných povrchů do 3-5cm</t>
  </si>
  <si>
    <t>-96001350</t>
  </si>
  <si>
    <t>74</t>
  </si>
  <si>
    <t>228332060</t>
  </si>
  <si>
    <t>75</t>
  </si>
  <si>
    <t>460030081</t>
  </si>
  <si>
    <t>řezání spáry v asfaltu nebo betonu</t>
  </si>
  <si>
    <t>1041795182</t>
  </si>
  <si>
    <t>76</t>
  </si>
  <si>
    <t>-1623069250</t>
  </si>
  <si>
    <t>77</t>
  </si>
  <si>
    <t>460050003</t>
  </si>
  <si>
    <t>jáma pro osvětlovací stožár sadový do 8m v rovině zem.tř.3</t>
  </si>
  <si>
    <t>-300494250</t>
  </si>
  <si>
    <t>78</t>
  </si>
  <si>
    <t>-1594501382</t>
  </si>
  <si>
    <t>79</t>
  </si>
  <si>
    <t>460100001</t>
  </si>
  <si>
    <t>pouzdrový zákl.pro stožár VO mimo trasu 250x800mm</t>
  </si>
  <si>
    <t>-848504906</t>
  </si>
  <si>
    <t>80</t>
  </si>
  <si>
    <t>975993653</t>
  </si>
  <si>
    <t>81</t>
  </si>
  <si>
    <t>460200163</t>
  </si>
  <si>
    <t>kabel.rýha 35cm/šíř. 80cm/hl. zem.tř.3</t>
  </si>
  <si>
    <t>88744596</t>
  </si>
  <si>
    <t>82</t>
  </si>
  <si>
    <t>-10330649</t>
  </si>
  <si>
    <t>83</t>
  </si>
  <si>
    <t>460200173</t>
  </si>
  <si>
    <t>kabel.rýha 35cm/šíř. 90cm/hl. zem.tř.3</t>
  </si>
  <si>
    <t>-810227472</t>
  </si>
  <si>
    <t>84</t>
  </si>
  <si>
    <t>-1176266871</t>
  </si>
  <si>
    <t>85</t>
  </si>
  <si>
    <t>460420022</t>
  </si>
  <si>
    <t>kabel.lože z kop.písku rýha 35cm tl.10cm</t>
  </si>
  <si>
    <t>644456167</t>
  </si>
  <si>
    <t>86</t>
  </si>
  <si>
    <t>-520933624</t>
  </si>
  <si>
    <t>87</t>
  </si>
  <si>
    <t>460490011</t>
  </si>
  <si>
    <t>fólie výstražná z PVC šířky 22cm</t>
  </si>
  <si>
    <t>-844340154</t>
  </si>
  <si>
    <t>88</t>
  </si>
  <si>
    <t>486816614</t>
  </si>
  <si>
    <t>89</t>
  </si>
  <si>
    <t>460510021</t>
  </si>
  <si>
    <t>kabel.prostup z PVC roury světl.do 10.5cm</t>
  </si>
  <si>
    <t>624751</t>
  </si>
  <si>
    <t>1837337181</t>
  </si>
  <si>
    <t>91</t>
  </si>
  <si>
    <t>460560163</t>
  </si>
  <si>
    <t>ruč.zához.kab.rýhy 35cm šíř.80cm hl.zem.tř.3</t>
  </si>
  <si>
    <t>-1788998743</t>
  </si>
  <si>
    <t>92</t>
  </si>
  <si>
    <t>1106764123</t>
  </si>
  <si>
    <t>93</t>
  </si>
  <si>
    <t>460560173</t>
  </si>
  <si>
    <t>ruč.zához.kab.rýhy 35cm šíř.90cm hl.zem.tř.3</t>
  </si>
  <si>
    <t>-1565795386</t>
  </si>
  <si>
    <t>94</t>
  </si>
  <si>
    <t>652199614</t>
  </si>
  <si>
    <t>95</t>
  </si>
  <si>
    <t>460620013</t>
  </si>
  <si>
    <t>provizorní úprava terénu zem.tř.3</t>
  </si>
  <si>
    <t>1196058205</t>
  </si>
  <si>
    <t>96</t>
  </si>
  <si>
    <t>1248983495</t>
  </si>
  <si>
    <t>HZS</t>
  </si>
  <si>
    <t>Hodinové zúčtovací sazby</t>
  </si>
  <si>
    <t>97</t>
  </si>
  <si>
    <t>Demontáž stávající elektroinstalace</t>
  </si>
  <si>
    <t>hod</t>
  </si>
  <si>
    <t>512</t>
  </si>
  <si>
    <t>-1582270208</t>
  </si>
  <si>
    <t>98</t>
  </si>
  <si>
    <t>Koordinace s ostatními profesemi</t>
  </si>
  <si>
    <t>-1631606830</t>
  </si>
  <si>
    <t>99</t>
  </si>
  <si>
    <t>Práce nazahrnuté v rozpočtu</t>
  </si>
  <si>
    <t>hodhod</t>
  </si>
  <si>
    <t>1503232309</t>
  </si>
  <si>
    <t>100</t>
  </si>
  <si>
    <t>918035916</t>
  </si>
  <si>
    <t>101</t>
  </si>
  <si>
    <t>Revize elektro</t>
  </si>
  <si>
    <t>1670455988</t>
  </si>
  <si>
    <t>102</t>
  </si>
  <si>
    <t>-944934813</t>
  </si>
  <si>
    <t>103</t>
  </si>
  <si>
    <t>Úprava a zapojení rozvaděče</t>
  </si>
  <si>
    <t>1494474854</t>
  </si>
  <si>
    <t>Ostatní</t>
  </si>
  <si>
    <t>104</t>
  </si>
  <si>
    <t>C21-M</t>
  </si>
  <si>
    <t>Podíl přidružených výkonů 1,00% z C21M a navázaného materiálu</t>
  </si>
  <si>
    <t>262144</t>
  </si>
  <si>
    <t>817095588</t>
  </si>
  <si>
    <t>C46-M</t>
  </si>
  <si>
    <t>Podíl přidružených výkonů 1,60% z C46M</t>
  </si>
  <si>
    <t>347278010</t>
  </si>
  <si>
    <t>SO 801 - Revitalizace zeleně</t>
  </si>
  <si>
    <t>D1 - PŘÍPRAVA PŮDY</t>
  </si>
  <si>
    <t xml:space="preserve">    D2 - VÝSADBA STROMU - MLAT</t>
  </si>
  <si>
    <t xml:space="preserve">    D3 - VÝSADBA STROMU NA ROSTLÉM TERÉNU V TRÁVNÍKU S KOTVENÍM TŘEMI KŮLY</t>
  </si>
  <si>
    <t xml:space="preserve">    D4 - ZALOŽENÍ PARKOVÉHO TRÁVNÍKU VÝSEVEM (příprava půdy viz předchozí kapitoly) </t>
  </si>
  <si>
    <t xml:space="preserve">    D5 - ZALOŽENÍ LUČNÍHO TRÁVNÍKU VÝSEVEM (příprava půdy viz předchozí kapitoly) </t>
  </si>
  <si>
    <t>N - REVITALIZACE ZELENĚ</t>
  </si>
  <si>
    <t>D1</t>
  </si>
  <si>
    <t>PŘÍPRAVA PŮDY</t>
  </si>
  <si>
    <t>Ošetření stromů řezem -lokální redukce směrem k překážce /RLSP/</t>
  </si>
  <si>
    <t>1512313206</t>
  </si>
  <si>
    <t>111-02.R</t>
  </si>
  <si>
    <t>Kácení stromů jehličnatých D kmene do 200 mm</t>
  </si>
  <si>
    <t>296162666</t>
  </si>
  <si>
    <t>111-02.R.1</t>
  </si>
  <si>
    <t>Chemické odplevelení postřikem na široko (např. Roundup 10 l/ha)</t>
  </si>
  <si>
    <t>1520097642</t>
  </si>
  <si>
    <t>549552452</t>
  </si>
  <si>
    <t>111-02.R.2</t>
  </si>
  <si>
    <t>Doplnění substrátu s rozprostřením - vrstva 100mm ( kvalitní zahradnický substrát nebo ornice:kompost:písek 1:1:1 ve vrstvě 100mm pro všechny plochy)</t>
  </si>
  <si>
    <t>1542163890</t>
  </si>
  <si>
    <t>111-02.R.3</t>
  </si>
  <si>
    <t>Obdělávání půdy nakopáním (1/5 plochy)</t>
  </si>
  <si>
    <t>-686520537</t>
  </si>
  <si>
    <t>111-02.R.4</t>
  </si>
  <si>
    <t>Obdělávání půdy frézováním</t>
  </si>
  <si>
    <t>1016421825</t>
  </si>
  <si>
    <t>111-02.R.5</t>
  </si>
  <si>
    <t>Obdělávání půdy rytím (1/5 plochy)</t>
  </si>
  <si>
    <t>-1386967087</t>
  </si>
  <si>
    <t>111-02.R.6</t>
  </si>
  <si>
    <t>Obdělávání půdy hrabáním</t>
  </si>
  <si>
    <t>-1189474877</t>
  </si>
  <si>
    <t>-2138220900</t>
  </si>
  <si>
    <t>Roundup 0,001l/m2 (opakováno 2x)</t>
  </si>
  <si>
    <t>l</t>
  </si>
  <si>
    <t>-2068024736</t>
  </si>
  <si>
    <t>111-01.Z</t>
  </si>
  <si>
    <t>Zahradnický substrát, vrstva 100mm</t>
  </si>
  <si>
    <t>1698252524</t>
  </si>
  <si>
    <t>VÝSADBA STROMU - MLAT</t>
  </si>
  <si>
    <t>180-01.R.2</t>
  </si>
  <si>
    <t>armovací síť - pro uchycení podzemního kotvení stromu</t>
  </si>
  <si>
    <t>-551204521</t>
  </si>
  <si>
    <t>180-01.R.3</t>
  </si>
  <si>
    <t>Ukotvení dřeviny podzemním kotvením za bal (systém Kotvos, GEFA nebo Platipus)</t>
  </si>
  <si>
    <t>1718719044</t>
  </si>
  <si>
    <t>180-01.R.4</t>
  </si>
  <si>
    <t>Prunus avium ´Plena´, třešeň ptačí</t>
  </si>
  <si>
    <t>1863392996</t>
  </si>
  <si>
    <t>180-02.R</t>
  </si>
  <si>
    <t>Pevné hnojivo  (Silvamix forte 5ks/rostlinu)</t>
  </si>
  <si>
    <t>1915339838</t>
  </si>
  <si>
    <t>180-03.R.1</t>
  </si>
  <si>
    <t>Voda 50l/ks</t>
  </si>
  <si>
    <t>-1387428005</t>
  </si>
  <si>
    <t>180-04.R.1</t>
  </si>
  <si>
    <t>armovací síť - pro uchycení podzemního kotvení stromu (nebo lze kotvení upevnit za 4 oka uchycená ve spodní části nádoby)</t>
  </si>
  <si>
    <t>-338656036</t>
  </si>
  <si>
    <t>180-01.R</t>
  </si>
  <si>
    <t>Arbo Flex ochranný nátěr listnatých stromů proti škodám způsobeným teplotními vlivy (základní nátěr LX 60 200g + ArboFlex 7 plus 200g)</t>
  </si>
  <si>
    <t>-2018012303</t>
  </si>
  <si>
    <t>180-02.R.1</t>
  </si>
  <si>
    <t>kotvicí systém (systém Kotvos, GEFA nebo Platipus)</t>
  </si>
  <si>
    <t>-1629208776</t>
  </si>
  <si>
    <t>180-02.R.10</t>
  </si>
  <si>
    <t>Hnojení umělým hnojivem k rostlině ( např.tabl.hnoj.Silvamix forte 5ks/rostlinu)</t>
  </si>
  <si>
    <t>-1155783030</t>
  </si>
  <si>
    <t>180-02.R.9</t>
  </si>
  <si>
    <t>Hloubení jamek se 50% výměnou půdy 0,8m3/strom (kvalitní zahradnický substrát)</t>
  </si>
  <si>
    <t>169621265</t>
  </si>
  <si>
    <t>180-03.R</t>
  </si>
  <si>
    <t>Zálivka vodou 50l/ks</t>
  </si>
  <si>
    <t>3946038</t>
  </si>
  <si>
    <t>878161395</t>
  </si>
  <si>
    <t>180-04.R</t>
  </si>
  <si>
    <t>Nátěr základní + arboflex</t>
  </si>
  <si>
    <t>-584110556</t>
  </si>
  <si>
    <t>D3</t>
  </si>
  <si>
    <t>VÝSADBA STROMU NA ROSTLÉM TERÉNU V TRÁVNÍKU S KOTVENÍM TŘEMI KŮLY</t>
  </si>
  <si>
    <t>180-100,R</t>
  </si>
  <si>
    <t>-651639979</t>
  </si>
  <si>
    <t>180-100,R.1</t>
  </si>
  <si>
    <t>Ukotvení dřeviny třemi kůly spojenými v horní části jednou řadou příček, ve spodní části 4 řadami příček s vyvázáním</t>
  </si>
  <si>
    <t>-1494866171</t>
  </si>
  <si>
    <t>180-100.R</t>
  </si>
  <si>
    <t>425195132</t>
  </si>
  <si>
    <t>180-101.R</t>
  </si>
  <si>
    <t>Výsadba dřevin s balem o prům. 60-80 cm</t>
  </si>
  <si>
    <t>-450823315</t>
  </si>
  <si>
    <t>180-101.R.1</t>
  </si>
  <si>
    <t>Instalace patní ochrany</t>
  </si>
  <si>
    <t>972455569</t>
  </si>
  <si>
    <t>180-101.R.2</t>
  </si>
  <si>
    <t>1474273701</t>
  </si>
  <si>
    <t>180-102.R</t>
  </si>
  <si>
    <t>Mulčování vysazených dřevin kůrou</t>
  </si>
  <si>
    <t>-1561778503</t>
  </si>
  <si>
    <t>180-103.R</t>
  </si>
  <si>
    <t>757316956</t>
  </si>
  <si>
    <t>001.R</t>
  </si>
  <si>
    <t>Acer platanoides, javor mléč</t>
  </si>
  <si>
    <t>595949172</t>
  </si>
  <si>
    <t>001.R.1</t>
  </si>
  <si>
    <t>Acer pseudoplatanus, javor klen</t>
  </si>
  <si>
    <t>1003970937</t>
  </si>
  <si>
    <t>001.R.2</t>
  </si>
  <si>
    <t>Acer rubrum ´October Glory´, javor červený</t>
  </si>
  <si>
    <t>647054757</t>
  </si>
  <si>
    <t>001.R.3</t>
  </si>
  <si>
    <t>Acer saccharinum, javor stříbrný</t>
  </si>
  <si>
    <t>1004193918</t>
  </si>
  <si>
    <t>001.R.4</t>
  </si>
  <si>
    <t>Aesculus hippocastanum ´Baumanníí´, jírovec maďál</t>
  </si>
  <si>
    <t>-1757466261</t>
  </si>
  <si>
    <t>001.R.5</t>
  </si>
  <si>
    <t>Betula pendula, bříza bělokorá</t>
  </si>
  <si>
    <t>-1796635074</t>
  </si>
  <si>
    <t>001.R.6</t>
  </si>
  <si>
    <t>Fraxinus excelsior, jasan ztepilý</t>
  </si>
  <si>
    <t>389940094</t>
  </si>
  <si>
    <t>001.R.7</t>
  </si>
  <si>
    <t>Populus alba, topol bílý</t>
  </si>
  <si>
    <t>-573826444</t>
  </si>
  <si>
    <t>001.R.8</t>
  </si>
  <si>
    <t>Salix alba, vrba bílá</t>
  </si>
  <si>
    <t>-155711883</t>
  </si>
  <si>
    <t>180-10s.R</t>
  </si>
  <si>
    <t>764391454</t>
  </si>
  <si>
    <t>-975221691</t>
  </si>
  <si>
    <t>180-103.R.1</t>
  </si>
  <si>
    <t>Substrát 0,8m3/rostlinu (kvalitní zahradnický substrát nebo ornice:kompost:písek 1:1:1)</t>
  </si>
  <si>
    <t>-92713772</t>
  </si>
  <si>
    <t>180-103.R.2</t>
  </si>
  <si>
    <t>borka (0,1m3/strom)</t>
  </si>
  <si>
    <t>1996488734</t>
  </si>
  <si>
    <t>180-10s.R.1</t>
  </si>
  <si>
    <t>Popruh na vázání 2m</t>
  </si>
  <si>
    <t>-1653126401</t>
  </si>
  <si>
    <t>180-10s.R.2</t>
  </si>
  <si>
    <t>Kůl frézovaný s korunkou a špicí A 60 mm a délka 2500 mm  s impregnací luxol  3ks/strom)</t>
  </si>
  <si>
    <t>1272173653</t>
  </si>
  <si>
    <t>180-10s.R.3</t>
  </si>
  <si>
    <t>Příčka z půl. kulatiny A 60 mm délka 600 mm, v horní části jedna řada příček pro spojení kůlů,  ve spodní části 4 řady příček proti močení psů na kmen (15ks/strom)</t>
  </si>
  <si>
    <t>1965416268</t>
  </si>
  <si>
    <t>180-10g.R</t>
  </si>
  <si>
    <t>444491751</t>
  </si>
  <si>
    <t>180-10s.R.4</t>
  </si>
  <si>
    <t>Patní ochrana kmene GEFA Plantasafe XL</t>
  </si>
  <si>
    <t>-1162346489</t>
  </si>
  <si>
    <t>D4</t>
  </si>
  <si>
    <t xml:space="preserve">ZALOŽENÍ PARKOVÉHO TRÁVNÍKU VÝSEVEM (příprava půdy viz předchozí kapitoly) </t>
  </si>
  <si>
    <t>1288719812</t>
  </si>
  <si>
    <t>180-10.R</t>
  </si>
  <si>
    <t>Hnojení umělým hnojivem na široko (ledek amonný 20g/m2)</t>
  </si>
  <si>
    <t>-565855964</t>
  </si>
  <si>
    <t>180-102.R.1</t>
  </si>
  <si>
    <t>Založení trávního porostu výsevem</t>
  </si>
  <si>
    <t>-1794484848</t>
  </si>
  <si>
    <t>180-102.R.2</t>
  </si>
  <si>
    <t>Uválcování trávního porostu</t>
  </si>
  <si>
    <t>2139921339</t>
  </si>
  <si>
    <t>180-102.R.3</t>
  </si>
  <si>
    <t>Pokosení trávního porostu parkového 3x opakováno</t>
  </si>
  <si>
    <t>-1155682040</t>
  </si>
  <si>
    <t>180-103.R.3</t>
  </si>
  <si>
    <t>Voda 20l/m2</t>
  </si>
  <si>
    <t>474126312</t>
  </si>
  <si>
    <t>180-10g.R.1</t>
  </si>
  <si>
    <t>Pevné hnojivo Ledek amonný 20g/m2</t>
  </si>
  <si>
    <t>1452435404</t>
  </si>
  <si>
    <t>180-10g.R.2</t>
  </si>
  <si>
    <t>travní osivo - univerzální rekreační směs, Agrostis VV-4/1, 25g/1m2</t>
  </si>
  <si>
    <t>-1683077117</t>
  </si>
  <si>
    <t>Zálivka vodou 20l/m2</t>
  </si>
  <si>
    <t>-1709772921</t>
  </si>
  <si>
    <t>D5</t>
  </si>
  <si>
    <t xml:space="preserve">ZALOŽENÍ LUČNÍHO TRÁVNÍKU VÝSEVEM (příprava půdy viz předchozí kapitoly) </t>
  </si>
  <si>
    <t>1546019201</t>
  </si>
  <si>
    <t>-1044890640</t>
  </si>
  <si>
    <t>-9857845</t>
  </si>
  <si>
    <t>319931644</t>
  </si>
  <si>
    <t>1145408177</t>
  </si>
  <si>
    <t>180-10g.R.3</t>
  </si>
  <si>
    <t>travní osivo - Agrostis KLASIK - Travinobylinná louka klasická, 8g/1m2</t>
  </si>
  <si>
    <t>-1547766103</t>
  </si>
  <si>
    <t>364580129</t>
  </si>
  <si>
    <t>N</t>
  </si>
  <si>
    <t>REVITALIZACE ZELENĚ</t>
  </si>
  <si>
    <t>11 -01.R</t>
  </si>
  <si>
    <t>Vodorovné přemístění kmenů stromů listatých do 5 km D kmene do 1100 mm</t>
  </si>
  <si>
    <t>-1821262124</t>
  </si>
  <si>
    <t>110-01.R</t>
  </si>
  <si>
    <t>Vodorovné přemístění pařezů do 5 km D do 400 mm</t>
  </si>
  <si>
    <t>910277626</t>
  </si>
  <si>
    <t>110-01.R.1</t>
  </si>
  <si>
    <t>Vodorovné přemístění pařezů do 5 km D do 1100 mm</t>
  </si>
  <si>
    <t>-159749895</t>
  </si>
  <si>
    <t>110-02.R</t>
  </si>
  <si>
    <t>Vodorovné přemístění pařezů do 5 km D do 300 mm</t>
  </si>
  <si>
    <t>1096694993</t>
  </si>
  <si>
    <t>110-02.R.1</t>
  </si>
  <si>
    <t>Vodorovné přemístění pařezů do 5 km D do 500 mm</t>
  </si>
  <si>
    <t>-1716410306</t>
  </si>
  <si>
    <t>110-034.R</t>
  </si>
  <si>
    <t>Vodorovné přemístění křovin do 5 km D kmene do 100 mm</t>
  </si>
  <si>
    <t>1678691978</t>
  </si>
  <si>
    <t>110-034.R.1</t>
  </si>
  <si>
    <t>Příplatek k vodorovnému přemístění křovin do 5 km D kmene do 100 mm</t>
  </si>
  <si>
    <t>1758342488</t>
  </si>
  <si>
    <t>111-01.R.1</t>
  </si>
  <si>
    <t>-1957260673</t>
  </si>
  <si>
    <t>115-01.R</t>
  </si>
  <si>
    <t>Vodorovné přemístění kmenů stromů jehličnatých do 5 km D kmene do 200 mm</t>
  </si>
  <si>
    <t>-1495197843</t>
  </si>
  <si>
    <t>115-07.R</t>
  </si>
  <si>
    <t>Vodorovné přemístění kmenů stromů listnatých do 5 km D kmene do 200 mm</t>
  </si>
  <si>
    <t>1058808917</t>
  </si>
  <si>
    <t>120-01.R</t>
  </si>
  <si>
    <t>Likvidace dřevní hmoty</t>
  </si>
  <si>
    <t>1780766688</t>
  </si>
  <si>
    <t>125-08.R</t>
  </si>
  <si>
    <t>Vodorovné přemístění pařezů do 5 km D do 200 mm</t>
  </si>
  <si>
    <t>1023971729</t>
  </si>
  <si>
    <t>140-02.R</t>
  </si>
  <si>
    <t>Vodorovné přemístění kmenů stromů jehličnatých do 5 km D kmene do 300 mm</t>
  </si>
  <si>
    <t>1871183045</t>
  </si>
  <si>
    <t>15,-034.R</t>
  </si>
  <si>
    <t>Odstranění křovin a stromů průměru kmene do 100 mm i s kořeny z celkové plochy do 1000 m2</t>
  </si>
  <si>
    <t>313756551</t>
  </si>
  <si>
    <t>150-01.R</t>
  </si>
  <si>
    <t>Vodorovné přemístění kmenů stromů jehličnatých do 5 km D kmene do 400 mm</t>
  </si>
  <si>
    <t>-2108763569</t>
  </si>
  <si>
    <t>155-02.R</t>
  </si>
  <si>
    <t>Vodorovné přemístění kmenů stromů jehličnatých do 5 km D kmene do 500 mm</t>
  </si>
  <si>
    <t>-1350809597</t>
  </si>
  <si>
    <t>170-01.R</t>
  </si>
  <si>
    <t>Vodorovné přemístění větví stromů jehličnatých do 5 km D kmene do 200 mm</t>
  </si>
  <si>
    <t>-1335975101</t>
  </si>
  <si>
    <t>170-07.R</t>
  </si>
  <si>
    <t>Vodorovné přemístění větví stromů listnatých do 5 km D kmene do 200 mm</t>
  </si>
  <si>
    <t>-2133600002</t>
  </si>
  <si>
    <t>1321170790</t>
  </si>
  <si>
    <t>180-01.R.1</t>
  </si>
  <si>
    <t>Odstranění pařezů D do 400 mm</t>
  </si>
  <si>
    <t>752330672</t>
  </si>
  <si>
    <t>Kácení stromů listnatých D kmene do 200 mm</t>
  </si>
  <si>
    <t>1113633267</t>
  </si>
  <si>
    <t>Kácení stromů jehličnatých D kmene do 300 mm</t>
  </si>
  <si>
    <t>-1876572121</t>
  </si>
  <si>
    <t>180-02.R.2</t>
  </si>
  <si>
    <t>Kácení stromů jehličnatých D kmene do 400 mm</t>
  </si>
  <si>
    <t>-129217452</t>
  </si>
  <si>
    <t>180-02.R.3</t>
  </si>
  <si>
    <t>Kácení stromů jehličnatých D kmene do 500 mm</t>
  </si>
  <si>
    <t>1443272411</t>
  </si>
  <si>
    <t>180-02.R.4</t>
  </si>
  <si>
    <t>Kácení stromů listnatých D kmene do 1100 mm</t>
  </si>
  <si>
    <t>1155329086</t>
  </si>
  <si>
    <t>180-02.R.5</t>
  </si>
  <si>
    <t>Odstranění pařezů D do 200 mm</t>
  </si>
  <si>
    <t>-1263997921</t>
  </si>
  <si>
    <t>180-02.R.6</t>
  </si>
  <si>
    <t>Odstranění pařezů D do 300 mm</t>
  </si>
  <si>
    <t>1848494021</t>
  </si>
  <si>
    <t>180-02.R.7</t>
  </si>
  <si>
    <t>Odstranění pařezů D do 500 mm</t>
  </si>
  <si>
    <t>688241130</t>
  </si>
  <si>
    <t>180-02.R.8</t>
  </si>
  <si>
    <t>Odstranění pařezů D do 1100 mm</t>
  </si>
  <si>
    <t>1846306379</t>
  </si>
  <si>
    <t>185-01.R</t>
  </si>
  <si>
    <t>Vodorovné přemístění větví stromů jehličnatých do 5 km D kmene do 400 mm</t>
  </si>
  <si>
    <t>1790255001</t>
  </si>
  <si>
    <t>185-01.R.1</t>
  </si>
  <si>
    <t>Vodorovné přemístění větví stromů listatých do 5 km D kmene do 1100 mm</t>
  </si>
  <si>
    <t>1320323161</t>
  </si>
  <si>
    <t>185-02.R</t>
  </si>
  <si>
    <t>Vodorovné přemístění větví stromů jehličnatých do 5 km D kmene do 300 mm</t>
  </si>
  <si>
    <t>-674351351</t>
  </si>
  <si>
    <t>185-02.R.1</t>
  </si>
  <si>
    <t>Vodorovné přemístění větví stromů jehličnatých do 5 km D kmene do 500 mm</t>
  </si>
  <si>
    <t>-186788870</t>
  </si>
  <si>
    <t>ZD</t>
  </si>
  <si>
    <t>zámková dlažba</t>
  </si>
  <si>
    <t>766</t>
  </si>
  <si>
    <t>314</t>
  </si>
  <si>
    <t>SO TÚ 100 - Terénní úpravy</t>
  </si>
  <si>
    <t xml:space="preserve">SO TÚ 101 - Zpevněné plocha z betonové dlažby </t>
  </si>
  <si>
    <t>1454252438</t>
  </si>
  <si>
    <t>456406833</t>
  </si>
  <si>
    <t>ZD*0,4</t>
  </si>
  <si>
    <t>38,0*0,5*0,4</t>
  </si>
  <si>
    <t>646923478</t>
  </si>
  <si>
    <t>394314650</t>
  </si>
  <si>
    <t>561121112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</si>
  <si>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</si>
  <si>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-1914318860</t>
  </si>
  <si>
    <t>https://podminky.urs.cz/item/CS_URS_2022_02/561121112</t>
  </si>
  <si>
    <t>58343810</t>
  </si>
  <si>
    <t>kamenivo drcené hrubé frakce 4/8</t>
  </si>
  <si>
    <t>-1590064899</t>
  </si>
  <si>
    <t>766*0,36 'Přepočtené koeficientem množství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</si>
  <si>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</si>
  <si>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</si>
  <si>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-2001350335</t>
  </si>
  <si>
    <t>https://podminky.urs.cz/item/CS_URS_2022_02/596211113</t>
  </si>
  <si>
    <t>17,0*11,0</t>
  </si>
  <si>
    <t>9,0*2,0</t>
  </si>
  <si>
    <t>24,0*7,0</t>
  </si>
  <si>
    <t>29,0*10,0*0,5</t>
  </si>
  <si>
    <t>20,0*2,0</t>
  </si>
  <si>
    <t>8,0*2,5*0,5</t>
  </si>
  <si>
    <t>18,0*11,0</t>
  </si>
  <si>
    <t>59245018</t>
  </si>
  <si>
    <t>dlažba tvar obdélník betonová 200x100x60mm přírodní</t>
  </si>
  <si>
    <t>-2074151811</t>
  </si>
  <si>
    <t>766*1,01 'Přepočtené koeficientem množství</t>
  </si>
  <si>
    <t>1225138762</t>
  </si>
  <si>
    <t>28+8+2</t>
  </si>
  <si>
    <t>-1403656889</t>
  </si>
  <si>
    <t>38*2,04 'Přepočtené koeficientem množství</t>
  </si>
  <si>
    <t>-1128817114</t>
  </si>
  <si>
    <t>38,0*0,4*0,35</t>
  </si>
  <si>
    <t>998223011</t>
  </si>
  <si>
    <t>Přesun hmot pro pozemní komunikace s krytem dlážděným dopravní vzdálenost do 200 m jakékoliv délky objektu</t>
  </si>
  <si>
    <t>-401353268</t>
  </si>
  <si>
    <t>https://podminky.urs.cz/item/CS_URS_2022_02/998223011</t>
  </si>
  <si>
    <t>479</t>
  </si>
  <si>
    <t>108,2</t>
  </si>
  <si>
    <t xml:space="preserve">SO TÚ 102 - Zpevněné plocha z betonové dlažby </t>
  </si>
  <si>
    <t>-2008171890</t>
  </si>
  <si>
    <t>1696954537</t>
  </si>
  <si>
    <t>ZD*0,2</t>
  </si>
  <si>
    <t>62,0*0,5*0,4</t>
  </si>
  <si>
    <t>-20315605</t>
  </si>
  <si>
    <t>-799530592</t>
  </si>
  <si>
    <t>-2062006084</t>
  </si>
  <si>
    <t>1022121459</t>
  </si>
  <si>
    <t>479*0,36 'Přepočtené koeficientem množství</t>
  </si>
  <si>
    <t>1743853853</t>
  </si>
  <si>
    <t>20,0*17,5</t>
  </si>
  <si>
    <t>38,0*1,5*2</t>
  </si>
  <si>
    <t>5,0*3,0</t>
  </si>
  <si>
    <t>1852937604</t>
  </si>
  <si>
    <t>479*1,01 'Přepočtené koeficientem množství</t>
  </si>
  <si>
    <t>-959973752</t>
  </si>
  <si>
    <t>-30244745</t>
  </si>
  <si>
    <t>62*2,04 'Přepočtené koeficientem množství</t>
  </si>
  <si>
    <t>1651112644</t>
  </si>
  <si>
    <t>62,0*0,4*0,3</t>
  </si>
  <si>
    <t>-13306997</t>
  </si>
  <si>
    <t>násyp</t>
  </si>
  <si>
    <t>374</t>
  </si>
  <si>
    <t xml:space="preserve">SO TÚ 201 - Terénní úpravy, plocha </t>
  </si>
  <si>
    <t>518147864</t>
  </si>
  <si>
    <t>167151111</t>
  </si>
  <si>
    <t>Nakládání, skládání a překládání neulehlého výkopku nebo sypaniny strojně nakládání, množství přes 100 m3, z hornin třídy těžitelnosti I, skupiny 1 až 3</t>
  </si>
  <si>
    <t>-2114402561</t>
  </si>
  <si>
    <t>https://podminky.urs.cz/item/CS_URS_2022_02/167151111</t>
  </si>
  <si>
    <t>1080030674</t>
  </si>
  <si>
    <t>340*1,1</t>
  </si>
  <si>
    <t>182112121</t>
  </si>
  <si>
    <t>Svahování trvalých svahů do projektovaných profilů ručně s potřebným přemístěním výkopku při svahování v zářezech v hornině třídy těžitelnosti I skupiny 3</t>
  </si>
  <si>
    <t>158936980</t>
  </si>
  <si>
    <t>https://podminky.urs.cz/item/CS_URS_2022_02/182112121</t>
  </si>
  <si>
    <t>340*2,0</t>
  </si>
  <si>
    <t>255,2</t>
  </si>
  <si>
    <t xml:space="preserve">SO TÚ 202 - Terénní úpravy, plocha </t>
  </si>
  <si>
    <t>-502807613</t>
  </si>
  <si>
    <t>-795513063</t>
  </si>
  <si>
    <t>-332708725</t>
  </si>
  <si>
    <t>232*1,1</t>
  </si>
  <si>
    <t>-1631766895</t>
  </si>
  <si>
    <t>232*2,0</t>
  </si>
  <si>
    <t>742,5</t>
  </si>
  <si>
    <t xml:space="preserve">SO TÚ 301 - Terénní úpravy, plocha </t>
  </si>
  <si>
    <t>-1070038729</t>
  </si>
  <si>
    <t>1132449265</t>
  </si>
  <si>
    <t>-1302380717</t>
  </si>
  <si>
    <t>495*1,5</t>
  </si>
  <si>
    <t>1492351598</t>
  </si>
  <si>
    <t>495*2,5</t>
  </si>
  <si>
    <t>SEZNAM FIGUR</t>
  </si>
  <si>
    <t>Výměra</t>
  </si>
  <si>
    <t xml:space="preserve"> SO 100/ SO 101</t>
  </si>
  <si>
    <t>Použití figury:</t>
  </si>
  <si>
    <t>Odkopávky a prokopávky nezapažené v hornině třídy těžitelnosti I skupiny 3 objem do 100 m3 strojně</t>
  </si>
  <si>
    <t>Vodorovné přemístění přes 50 do 500 m výkopku/sypaniny z horniny třídy těžitelnosti I skupiny 1 až 3</t>
  </si>
  <si>
    <t>Uložení sypaniny na skládky nebo meziskládky</t>
  </si>
  <si>
    <t>Hloubení rýh nezapažených š do 800 mm v hornině třídy těžitelnosti I skupiny 1 a 2 objem do 20 m3 strojně</t>
  </si>
  <si>
    <t xml:space="preserve"> SO 100/ SO 102</t>
  </si>
  <si>
    <t>Odkopávky a prokopávky nezapažené v hornině třídy těžitelnosti I skupiny 3 objem do 20 m3 strojně</t>
  </si>
  <si>
    <t>Hloubení rýh nezapažených š do 800 mm v hornině třídy těžitelnosti I skupiny 3 objem do 20 m3 strojně</t>
  </si>
  <si>
    <t xml:space="preserve"> SO 100/ SO 103</t>
  </si>
  <si>
    <t xml:space="preserve"> SO 100/ SO 104</t>
  </si>
  <si>
    <t>Odkopávky a prokopávky nezapažené v hornině třídy těžitelnosti I skupiny 3 objem do 500 m3 strojně</t>
  </si>
  <si>
    <t xml:space="preserve"> SO 100/ SO 105</t>
  </si>
  <si>
    <t>Odkopávky a prokopávky nezapažené v hornině třídy těžitelnosti I skupiny 3 objem do 50 m3 strojně</t>
  </si>
  <si>
    <t xml:space="preserve"> SO 100/ SO 106</t>
  </si>
  <si>
    <t xml:space="preserve"> SO 200/ SO 201</t>
  </si>
  <si>
    <t>Asfaltový beton vrstva obrusná ACO 11 (ABS) tř. II tl 40 mm š přes 3 m z nemodifikovaného asfaltu</t>
  </si>
  <si>
    <t>Sejmutí ornice plochy do 500 m2 tl vrstvy do 200 mm strojně</t>
  </si>
  <si>
    <t>Podklad z mechanicky zpevněné zeminy MZ tl 150 mm</t>
  </si>
  <si>
    <t>Podklad ze štěrkodrtě ŠD plochy do 100 m2 tl 150 mm</t>
  </si>
  <si>
    <t>Asfaltový beton vrstva podkladní ACP 16 (obalované kamenivo OKS) tl 50 mm š přes 3 m</t>
  </si>
  <si>
    <t>Postřik živičný infiltrační s posypem z asfaltu množství 1 kg/m2</t>
  </si>
  <si>
    <t>Postřik živičný spojovací ze silniční emulze v množství 0,60 kg/m2</t>
  </si>
  <si>
    <t xml:space="preserve"> SO 200/ SO 202</t>
  </si>
  <si>
    <t>Asfaltový beton vrstva obrusná ACO 8 (ABJ) tl 50 mm š do 3 m z nemodifikovaného asfaltu</t>
  </si>
  <si>
    <t>Podklad z asfaltového recyklátu plochy přes 100 m2 tl 50 mm</t>
  </si>
  <si>
    <t xml:space="preserve"> SO 200/ SO 203</t>
  </si>
  <si>
    <t xml:space="preserve"> SO 301</t>
  </si>
  <si>
    <t>Uložení sypaniny z hornin soudržných do násypů zhutněných strojně</t>
  </si>
  <si>
    <t xml:space="preserve"> SO 400/ SO 401</t>
  </si>
  <si>
    <t>Hloubení rýh nezapažených š do 2000 mm v hornině třídy těžitelnosti I skupiny 3 objem do 500 m3 strojně</t>
  </si>
  <si>
    <t>Zásyp jam, šachet rýh nebo kolem objektů sypaninou se zhutněním</t>
  </si>
  <si>
    <t xml:space="preserve"> SO 400/ SO 402</t>
  </si>
  <si>
    <t xml:space="preserve"> SO 400/ SO 403</t>
  </si>
  <si>
    <t xml:space="preserve"> SO 400/ SO 404</t>
  </si>
  <si>
    <t xml:space="preserve"> SO 500/ SO 502</t>
  </si>
  <si>
    <t xml:space="preserve"> SO TÚ 100/ SO TÚ 101</t>
  </si>
  <si>
    <t>Kladení zámkové dlažby komunikací pro pěší ručně tl 60 mm skupiny A pl přes 300 m2</t>
  </si>
  <si>
    <t>Sejmutí ornice plochy přes 500 m2 tl vrstvy do 200 mm strojně</t>
  </si>
  <si>
    <t>Podklad z mechanicky zpevněné zeminy MZ tl 200 mm</t>
  </si>
  <si>
    <t xml:space="preserve"> SO TÚ 100/ SO TÚ 102</t>
  </si>
  <si>
    <t xml:space="preserve"> SO TÚ 100/ SO TÚ 201</t>
  </si>
  <si>
    <t>Nakládání výkopku z hornin třídy těžitelnosti I skupiny 1 až 3 přes 100 m3</t>
  </si>
  <si>
    <t xml:space="preserve"> SO TÚ 100/ SO TÚ 202</t>
  </si>
  <si>
    <t xml:space="preserve"> SO TÚ 100/ SO TÚ 301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</si>
  <si>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</si>
  <si>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</si>
  <si>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</si>
  <si>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</si>
  <si>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</si>
  <si>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</si>
  <si>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</si>
  <si>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</si>
  <si>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</si>
  <si>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</si>
  <si>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</si>
  <si>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</si>
  <si>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</si>
  <si>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</si>
  <si>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</si>
  <si>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</si>
  <si>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</si>
  <si>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</si>
  <si>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</si>
  <si>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</si>
  <si>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</si>
  <si>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</si>
  <si>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</si>
  <si>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</si>
  <si>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</si>
  <si>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</si>
  <si>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</si>
  <si>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</si>
  <si>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</si>
  <si>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</si>
  <si>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</si>
  <si>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</si>
  <si>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</si>
  <si>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</si>
  <si>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</si>
  <si>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</si>
  <si>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</si>
  <si>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</si>
  <si>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</si>
  <si>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</si>
  <si>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</si>
  <si>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</si>
  <si>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</si>
  <si>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</si>
  <si>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</si>
  <si>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</si>
  <si>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</si>
  <si>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</si>
  <si>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</si>
  <si>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</si>
  <si>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</si>
  <si>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</si>
  <si>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</si>
  <si>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</si>
  <si>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</si>
  <si>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</si>
  <si>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</si>
  <si>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</si>
  <si>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</si>
  <si>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</si>
  <si>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</si>
  <si>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</si>
  <si>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</si>
  <si>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</si>
  <si>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</si>
  <si>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</si>
  <si>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</si>
  <si>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</si>
  <si>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</si>
  <si>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</si>
  <si>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</si>
  <si>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</si>
  <si>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</si>
  <si>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</si>
  <si>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</si>
  <si>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</si>
  <si>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</si>
  <si>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</si>
  <si>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</si>
  <si>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</si>
  <si>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</si>
  <si>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</si>
  <si>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</si>
  <si>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</si>
  <si>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</si>
  <si>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</si>
  <si>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</si>
  <si>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</si>
  <si>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</si>
  <si>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</si>
  <si>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</si>
  <si>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</si>
  <si>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</si>
  <si>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</si>
  <si>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</si>
  <si>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</si>
  <si>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</si>
  <si>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</si>
  <si>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</si>
  <si>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</si>
  <si>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</si>
  <si>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</si>
  <si>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</si>
  <si>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</si>
  <si>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</si>
  <si>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</si>
  <si>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</si>
  <si>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</si>
  <si>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</si>
  <si>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</si>
  <si>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</si>
  <si>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</si>
  <si>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</si>
  <si>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</si>
  <si>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</si>
  <si>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</si>
  <si>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</si>
  <si>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</si>
  <si>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</si>
  <si>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</si>
  <si>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</si>
  <si>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</si>
  <si>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</si>
  <si>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</si>
  <si>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</si>
  <si>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</si>
  <si>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</si>
  <si>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</si>
  <si>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</si>
  <si>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</si>
  <si>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</si>
  <si>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</si>
  <si>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</si>
  <si>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</si>
  <si>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</si>
  <si>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</si>
  <si>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</si>
  <si>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</si>
  <si>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</si>
  <si>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</si>
  <si>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</si>
  <si>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</si>
  <si>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</si>
  <si>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</si>
  <si>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</si>
  <si>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</si>
  <si>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</si>
  <si>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</si>
  <si>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</si>
  <si>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</si>
  <si>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</si>
  <si>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</si>
  <si>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</si>
  <si>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</si>
  <si>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</si>
  <si>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</si>
  <si>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</si>
  <si>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</si>
  <si>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</si>
  <si>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</si>
  <si>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</si>
  <si>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</si>
  <si>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</si>
  <si>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</si>
  <si>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</si>
  <si>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</si>
  <si>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</si>
  <si>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</si>
  <si>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</si>
  <si>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</si>
  <si>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</si>
  <si>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</si>
  <si>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</si>
  <si>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</si>
  <si>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</si>
  <si>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</si>
  <si>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</si>
  <si>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</si>
  <si>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Silnoproudá elektrotechnika + AO</t>
  </si>
  <si>
    <t>SO 601 - Silnoproudá elektrotechnika + 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</si>
</sst>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0" borderId="15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/>
    </xf>
    <xf numFmtId="167" fontId="38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19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43154000" TargetMode="External"/><Relationship Id="rId3" Type="http://schemas.openxmlformats.org/officeDocument/2006/relationships/hyperlink" Target="https://podminky.urs.cz/item/CS_URS_2022_02/012103000" TargetMode="External"/><Relationship Id="rId7" Type="http://schemas.openxmlformats.org/officeDocument/2006/relationships/hyperlink" Target="https://podminky.urs.cz/item/CS_URS_2022_02/040001000" TargetMode="External"/><Relationship Id="rId2" Type="http://schemas.openxmlformats.org/officeDocument/2006/relationships/hyperlink" Target="https://podminky.urs.cz/item/CS_URS_2022_02/119003214" TargetMode="External"/><Relationship Id="rId1" Type="http://schemas.openxmlformats.org/officeDocument/2006/relationships/hyperlink" Target="https://podminky.urs.cz/item/CS_URS_2022_02/119003213" TargetMode="External"/><Relationship Id="rId6" Type="http://schemas.openxmlformats.org/officeDocument/2006/relationships/hyperlink" Target="https://podminky.urs.cz/item/CS_URS_2022_02/030001000" TargetMode="External"/><Relationship Id="rId5" Type="http://schemas.openxmlformats.org/officeDocument/2006/relationships/hyperlink" Target="https://podminky.urs.cz/item/CS_URS_2022_02/013254000" TargetMode="External"/><Relationship Id="rId4" Type="http://schemas.openxmlformats.org/officeDocument/2006/relationships/hyperlink" Target="https://podminky.urs.cz/item/CS_URS_2022_02/012303000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345351005" TargetMode="External"/><Relationship Id="rId18" Type="http://schemas.openxmlformats.org/officeDocument/2006/relationships/hyperlink" Target="https://podminky.urs.cz/item/CS_URS_2022_02/631351101" TargetMode="External"/><Relationship Id="rId26" Type="http://schemas.openxmlformats.org/officeDocument/2006/relationships/hyperlink" Target="https://podminky.urs.cz/item/CS_URS_2022_02/985521311" TargetMode="External"/><Relationship Id="rId3" Type="http://schemas.openxmlformats.org/officeDocument/2006/relationships/hyperlink" Target="https://podminky.urs.cz/item/CS_URS_2022_02/132151101" TargetMode="External"/><Relationship Id="rId21" Type="http://schemas.openxmlformats.org/officeDocument/2006/relationships/hyperlink" Target="https://podminky.urs.cz/item/CS_URS_2022_02/633991111" TargetMode="External"/><Relationship Id="rId34" Type="http://schemas.openxmlformats.org/officeDocument/2006/relationships/hyperlink" Target="https://podminky.urs.cz/item/CS_URS_2022_02/998767181" TargetMode="External"/><Relationship Id="rId7" Type="http://schemas.openxmlformats.org/officeDocument/2006/relationships/hyperlink" Target="https://podminky.urs.cz/item/CS_URS_2022_02/181951112" TargetMode="External"/><Relationship Id="rId12" Type="http://schemas.openxmlformats.org/officeDocument/2006/relationships/hyperlink" Target="https://podminky.urs.cz/item/CS_URS_2022_02/345321515" TargetMode="External"/><Relationship Id="rId17" Type="http://schemas.openxmlformats.org/officeDocument/2006/relationships/hyperlink" Target="https://podminky.urs.cz/item/CS_URS_2022_02/581131312" TargetMode="External"/><Relationship Id="rId25" Type="http://schemas.openxmlformats.org/officeDocument/2006/relationships/hyperlink" Target="https://podminky.urs.cz/item/CS_URS_2022_02/919726122" TargetMode="External"/><Relationship Id="rId33" Type="http://schemas.openxmlformats.org/officeDocument/2006/relationships/hyperlink" Target="https://podminky.urs.cz/item/CS_URS_2022_02/998767101" TargetMode="External"/><Relationship Id="rId2" Type="http://schemas.openxmlformats.org/officeDocument/2006/relationships/hyperlink" Target="https://podminky.urs.cz/item/CS_URS_2022_02/122251103" TargetMode="External"/><Relationship Id="rId16" Type="http://schemas.openxmlformats.org/officeDocument/2006/relationships/hyperlink" Target="https://podminky.urs.cz/item/CS_URS_2022_02/411362821" TargetMode="External"/><Relationship Id="rId20" Type="http://schemas.openxmlformats.org/officeDocument/2006/relationships/hyperlink" Target="https://podminky.urs.cz/item/CS_URS_2022_02/632481213" TargetMode="External"/><Relationship Id="rId29" Type="http://schemas.openxmlformats.org/officeDocument/2006/relationships/hyperlink" Target="https://podminky.urs.cz/item/CS_URS_2022_02/985562333" TargetMode="External"/><Relationship Id="rId1" Type="http://schemas.openxmlformats.org/officeDocument/2006/relationships/hyperlink" Target="https://podminky.urs.cz/item/CS_URS_2022_02/121151113" TargetMode="External"/><Relationship Id="rId6" Type="http://schemas.openxmlformats.org/officeDocument/2006/relationships/hyperlink" Target="https://podminky.urs.cz/item/CS_URS_2022_02/181111121" TargetMode="External"/><Relationship Id="rId11" Type="http://schemas.openxmlformats.org/officeDocument/2006/relationships/hyperlink" Target="https://podminky.urs.cz/item/CS_URS_2022_02/311361821" TargetMode="External"/><Relationship Id="rId24" Type="http://schemas.openxmlformats.org/officeDocument/2006/relationships/hyperlink" Target="https://podminky.urs.cz/item/CS_URS_2022_02/919716111" TargetMode="External"/><Relationship Id="rId32" Type="http://schemas.openxmlformats.org/officeDocument/2006/relationships/hyperlink" Target="https://podminky.urs.cz/item/CS_URS_2022_02/767995111" TargetMode="External"/><Relationship Id="rId5" Type="http://schemas.openxmlformats.org/officeDocument/2006/relationships/hyperlink" Target="https://podminky.urs.cz/item/CS_URS_2022_02/171251201" TargetMode="External"/><Relationship Id="rId15" Type="http://schemas.openxmlformats.org/officeDocument/2006/relationships/hyperlink" Target="https://podminky.urs.cz/item/CS_URS_2022_02/345362021" TargetMode="External"/><Relationship Id="rId23" Type="http://schemas.openxmlformats.org/officeDocument/2006/relationships/hyperlink" Target="https://podminky.urs.cz/item/CS_URS_2022_02/919121111" TargetMode="External"/><Relationship Id="rId28" Type="http://schemas.openxmlformats.org/officeDocument/2006/relationships/hyperlink" Target="https://podminky.urs.cz/item/CS_URS_2022_02/985521912" TargetMode="External"/><Relationship Id="rId36" Type="http://schemas.openxmlformats.org/officeDocument/2006/relationships/drawing" Target="../drawings/drawing3.xml"/><Relationship Id="rId10" Type="http://schemas.openxmlformats.org/officeDocument/2006/relationships/hyperlink" Target="https://podminky.urs.cz/item/CS_URS_2022_02/311113124" TargetMode="External"/><Relationship Id="rId19" Type="http://schemas.openxmlformats.org/officeDocument/2006/relationships/hyperlink" Target="https://podminky.urs.cz/item/CS_URS_2022_02/631351102" TargetMode="External"/><Relationship Id="rId31" Type="http://schemas.openxmlformats.org/officeDocument/2006/relationships/hyperlink" Target="https://podminky.urs.cz/item/CS_URS_2022_02/998225111" TargetMode="External"/><Relationship Id="rId4" Type="http://schemas.openxmlformats.org/officeDocument/2006/relationships/hyperlink" Target="https://podminky.urs.cz/item/CS_URS_2022_02/162351103" TargetMode="External"/><Relationship Id="rId9" Type="http://schemas.openxmlformats.org/officeDocument/2006/relationships/hyperlink" Target="https://podminky.urs.cz/item/CS_URS_2022_02/279113124" TargetMode="External"/><Relationship Id="rId14" Type="http://schemas.openxmlformats.org/officeDocument/2006/relationships/hyperlink" Target="https://podminky.urs.cz/item/CS_URS_2022_02/345351006" TargetMode="External"/><Relationship Id="rId22" Type="http://schemas.openxmlformats.org/officeDocument/2006/relationships/hyperlink" Target="https://podminky.urs.cz/item/CS_URS_2022_02/919111111" TargetMode="External"/><Relationship Id="rId27" Type="http://schemas.openxmlformats.org/officeDocument/2006/relationships/hyperlink" Target="https://podminky.urs.cz/item/CS_URS_2022_02/985521319" TargetMode="External"/><Relationship Id="rId30" Type="http://schemas.openxmlformats.org/officeDocument/2006/relationships/hyperlink" Target="https://podminky.urs.cz/item/CS_URS_2022_02/985564113" TargetMode="External"/><Relationship Id="rId35" Type="http://schemas.openxmlformats.org/officeDocument/2006/relationships/hyperlink" Target="https://podminky.urs.cz/item/CS_URS_2022_02/789421232" TargetMode="External"/><Relationship Id="rId8" Type="http://schemas.openxmlformats.org/officeDocument/2006/relationships/hyperlink" Target="https://podminky.urs.cz/item/CS_URS_2022_02/27911124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272361821" TargetMode="External"/><Relationship Id="rId13" Type="http://schemas.openxmlformats.org/officeDocument/2006/relationships/hyperlink" Target="https://podminky.urs.cz/item/CS_URS_2022_02/635111242" TargetMode="External"/><Relationship Id="rId3" Type="http://schemas.openxmlformats.org/officeDocument/2006/relationships/hyperlink" Target="https://podminky.urs.cz/item/CS_URS_2022_02/132251101" TargetMode="External"/><Relationship Id="rId7" Type="http://schemas.openxmlformats.org/officeDocument/2006/relationships/hyperlink" Target="https://podminky.urs.cz/item/CS_URS_2022_02/272353111" TargetMode="External"/><Relationship Id="rId12" Type="http://schemas.openxmlformats.org/officeDocument/2006/relationships/hyperlink" Target="https://podminky.urs.cz/item/CS_URS_2022_02/311101211" TargetMode="External"/><Relationship Id="rId2" Type="http://schemas.openxmlformats.org/officeDocument/2006/relationships/hyperlink" Target="https://podminky.urs.cz/item/CS_URS_2022_02/122251101" TargetMode="External"/><Relationship Id="rId1" Type="http://schemas.openxmlformats.org/officeDocument/2006/relationships/hyperlink" Target="https://podminky.urs.cz/item/CS_URS_2022_02/121151103" TargetMode="External"/><Relationship Id="rId6" Type="http://schemas.openxmlformats.org/officeDocument/2006/relationships/hyperlink" Target="https://podminky.urs.cz/item/CS_URS_2022_02/175151201" TargetMode="External"/><Relationship Id="rId11" Type="http://schemas.openxmlformats.org/officeDocument/2006/relationships/hyperlink" Target="https://podminky.urs.cz/item/CS_URS_2022_02/279361821" TargetMode="External"/><Relationship Id="rId5" Type="http://schemas.openxmlformats.org/officeDocument/2006/relationships/hyperlink" Target="https://podminky.urs.cz/item/CS_URS_2022_02/171251201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s://podminky.urs.cz/item/CS_URS_2022_02/279113145" TargetMode="External"/><Relationship Id="rId4" Type="http://schemas.openxmlformats.org/officeDocument/2006/relationships/hyperlink" Target="https://podminky.urs.cz/item/CS_URS_2022_02/162351103" TargetMode="External"/><Relationship Id="rId9" Type="http://schemas.openxmlformats.org/officeDocument/2006/relationships/hyperlink" Target="https://podminky.urs.cz/item/CS_URS_2022_02/275323511" TargetMode="External"/><Relationship Id="rId14" Type="http://schemas.openxmlformats.org/officeDocument/2006/relationships/hyperlink" Target="https://podminky.urs.cz/item/CS_URS_2022_02/9980110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272361821" TargetMode="External"/><Relationship Id="rId13" Type="http://schemas.openxmlformats.org/officeDocument/2006/relationships/hyperlink" Target="https://podminky.urs.cz/item/CS_URS_2022_02/635111242" TargetMode="External"/><Relationship Id="rId3" Type="http://schemas.openxmlformats.org/officeDocument/2006/relationships/hyperlink" Target="https://podminky.urs.cz/item/CS_URS_2022_02/132251101" TargetMode="External"/><Relationship Id="rId7" Type="http://schemas.openxmlformats.org/officeDocument/2006/relationships/hyperlink" Target="https://podminky.urs.cz/item/CS_URS_2022_02/272353111" TargetMode="External"/><Relationship Id="rId12" Type="http://schemas.openxmlformats.org/officeDocument/2006/relationships/hyperlink" Target="https://podminky.urs.cz/item/CS_URS_2022_02/311101211" TargetMode="External"/><Relationship Id="rId2" Type="http://schemas.openxmlformats.org/officeDocument/2006/relationships/hyperlink" Target="https://podminky.urs.cz/item/CS_URS_2022_02/122251101" TargetMode="External"/><Relationship Id="rId1" Type="http://schemas.openxmlformats.org/officeDocument/2006/relationships/hyperlink" Target="https://podminky.urs.cz/item/CS_URS_2022_02/121151103" TargetMode="External"/><Relationship Id="rId6" Type="http://schemas.openxmlformats.org/officeDocument/2006/relationships/hyperlink" Target="https://podminky.urs.cz/item/CS_URS_2022_02/175151201" TargetMode="External"/><Relationship Id="rId11" Type="http://schemas.openxmlformats.org/officeDocument/2006/relationships/hyperlink" Target="https://podminky.urs.cz/item/CS_URS_2022_02/279361821" TargetMode="External"/><Relationship Id="rId5" Type="http://schemas.openxmlformats.org/officeDocument/2006/relationships/hyperlink" Target="https://podminky.urs.cz/item/CS_URS_2022_02/171251201" TargetMode="External"/><Relationship Id="rId15" Type="http://schemas.openxmlformats.org/officeDocument/2006/relationships/drawing" Target="../drawings/drawing5.xml"/><Relationship Id="rId10" Type="http://schemas.openxmlformats.org/officeDocument/2006/relationships/hyperlink" Target="https://podminky.urs.cz/item/CS_URS_2022_02/279113145" TargetMode="External"/><Relationship Id="rId4" Type="http://schemas.openxmlformats.org/officeDocument/2006/relationships/hyperlink" Target="https://podminky.urs.cz/item/CS_URS_2022_02/162351103" TargetMode="External"/><Relationship Id="rId9" Type="http://schemas.openxmlformats.org/officeDocument/2006/relationships/hyperlink" Target="https://podminky.urs.cz/item/CS_URS_2022_02/275323511" TargetMode="External"/><Relationship Id="rId14" Type="http://schemas.openxmlformats.org/officeDocument/2006/relationships/hyperlink" Target="https://podminky.urs.cz/item/CS_URS_2022_02/99801100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62351103" TargetMode="External"/><Relationship Id="rId2" Type="http://schemas.openxmlformats.org/officeDocument/2006/relationships/hyperlink" Target="https://podminky.urs.cz/item/CS_URS_2022_02/122251104" TargetMode="External"/><Relationship Id="rId1" Type="http://schemas.openxmlformats.org/officeDocument/2006/relationships/hyperlink" Target="https://podminky.urs.cz/item/CS_URS_2022_02/121151123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podminky.urs.cz/item/CS_URS_2022_02/17125120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573111112" TargetMode="External"/><Relationship Id="rId13" Type="http://schemas.openxmlformats.org/officeDocument/2006/relationships/hyperlink" Target="https://podminky.urs.cz/item/CS_URS_2022_02/919732221" TargetMode="External"/><Relationship Id="rId3" Type="http://schemas.openxmlformats.org/officeDocument/2006/relationships/hyperlink" Target="https://podminky.urs.cz/item/CS_URS_2022_02/162351103" TargetMode="External"/><Relationship Id="rId7" Type="http://schemas.openxmlformats.org/officeDocument/2006/relationships/hyperlink" Target="https://podminky.urs.cz/item/CS_URS_2022_02/565135121" TargetMode="External"/><Relationship Id="rId12" Type="http://schemas.openxmlformats.org/officeDocument/2006/relationships/hyperlink" Target="https://podminky.urs.cz/item/CS_URS_2022_02/916991121" TargetMode="External"/><Relationship Id="rId2" Type="http://schemas.openxmlformats.org/officeDocument/2006/relationships/hyperlink" Target="https://podminky.urs.cz/item/CS_URS_2022_02/122251104" TargetMode="External"/><Relationship Id="rId16" Type="http://schemas.openxmlformats.org/officeDocument/2006/relationships/drawing" Target="../drawings/drawing7.xml"/><Relationship Id="rId1" Type="http://schemas.openxmlformats.org/officeDocument/2006/relationships/hyperlink" Target="https://podminky.urs.cz/item/CS_URS_2022_02/121151113" TargetMode="External"/><Relationship Id="rId6" Type="http://schemas.openxmlformats.org/officeDocument/2006/relationships/hyperlink" Target="https://podminky.urs.cz/item/CS_URS_2022_02/564851011" TargetMode="External"/><Relationship Id="rId11" Type="http://schemas.openxmlformats.org/officeDocument/2006/relationships/hyperlink" Target="https://podminky.urs.cz/item/CS_URS_2022_02/916131213" TargetMode="External"/><Relationship Id="rId5" Type="http://schemas.openxmlformats.org/officeDocument/2006/relationships/hyperlink" Target="https://podminky.urs.cz/item/CS_URS_2022_02/561121111" TargetMode="External"/><Relationship Id="rId15" Type="http://schemas.openxmlformats.org/officeDocument/2006/relationships/hyperlink" Target="https://podminky.urs.cz/item/CS_URS_2022_02/998225111" TargetMode="External"/><Relationship Id="rId10" Type="http://schemas.openxmlformats.org/officeDocument/2006/relationships/hyperlink" Target="https://podminky.urs.cz/item/CS_URS_2022_02/577134221" TargetMode="External"/><Relationship Id="rId4" Type="http://schemas.openxmlformats.org/officeDocument/2006/relationships/hyperlink" Target="https://podminky.urs.cz/item/CS_URS_2022_02/171251201" TargetMode="External"/><Relationship Id="rId9" Type="http://schemas.openxmlformats.org/officeDocument/2006/relationships/hyperlink" Target="https://podminky.urs.cz/item/CS_URS_2022_02/573231109" TargetMode="External"/><Relationship Id="rId14" Type="http://schemas.openxmlformats.org/officeDocument/2006/relationships/hyperlink" Target="https://podminky.urs.cz/item/CS_URS_2022_02/91973511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577143111" TargetMode="External"/><Relationship Id="rId13" Type="http://schemas.openxmlformats.org/officeDocument/2006/relationships/hyperlink" Target="https://podminky.urs.cz/item/CS_URS_2022_02/998225111" TargetMode="External"/><Relationship Id="rId3" Type="http://schemas.openxmlformats.org/officeDocument/2006/relationships/hyperlink" Target="https://podminky.urs.cz/item/CS_URS_2022_02/162351103" TargetMode="External"/><Relationship Id="rId7" Type="http://schemas.openxmlformats.org/officeDocument/2006/relationships/hyperlink" Target="https://podminky.urs.cz/item/CS_URS_2022_02/573111112" TargetMode="External"/><Relationship Id="rId12" Type="http://schemas.openxmlformats.org/officeDocument/2006/relationships/hyperlink" Target="https://podminky.urs.cz/item/CS_URS_2022_02/919735112" TargetMode="External"/><Relationship Id="rId2" Type="http://schemas.openxmlformats.org/officeDocument/2006/relationships/hyperlink" Target="https://podminky.urs.cz/item/CS_URS_2022_02/122251104" TargetMode="External"/><Relationship Id="rId1" Type="http://schemas.openxmlformats.org/officeDocument/2006/relationships/hyperlink" Target="https://podminky.urs.cz/item/CS_URS_2022_02/121151113" TargetMode="External"/><Relationship Id="rId6" Type="http://schemas.openxmlformats.org/officeDocument/2006/relationships/hyperlink" Target="https://podminky.urs.cz/item/CS_URS_2022_02/564911411" TargetMode="External"/><Relationship Id="rId11" Type="http://schemas.openxmlformats.org/officeDocument/2006/relationships/hyperlink" Target="https://podminky.urs.cz/item/CS_URS_2022_02/919732221" TargetMode="External"/><Relationship Id="rId5" Type="http://schemas.openxmlformats.org/officeDocument/2006/relationships/hyperlink" Target="https://podminky.urs.cz/item/CS_URS_2022_02/561121111" TargetMode="External"/><Relationship Id="rId10" Type="http://schemas.openxmlformats.org/officeDocument/2006/relationships/hyperlink" Target="https://podminky.urs.cz/item/CS_URS_2022_02/916991121" TargetMode="External"/><Relationship Id="rId4" Type="http://schemas.openxmlformats.org/officeDocument/2006/relationships/hyperlink" Target="https://podminky.urs.cz/item/CS_URS_2022_02/171251201" TargetMode="External"/><Relationship Id="rId9" Type="http://schemas.openxmlformats.org/officeDocument/2006/relationships/hyperlink" Target="https://podminky.urs.cz/item/CS_URS_2022_02/916331112" TargetMode="External"/><Relationship Id="rId1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16991121" TargetMode="External"/><Relationship Id="rId3" Type="http://schemas.openxmlformats.org/officeDocument/2006/relationships/hyperlink" Target="https://podminky.urs.cz/item/CS_URS_2022_02/162351103" TargetMode="External"/><Relationship Id="rId7" Type="http://schemas.openxmlformats.org/officeDocument/2006/relationships/hyperlink" Target="https://podminky.urs.cz/item/CS_URS_2022_02/916331112" TargetMode="External"/><Relationship Id="rId2" Type="http://schemas.openxmlformats.org/officeDocument/2006/relationships/hyperlink" Target="https://podminky.urs.cz/item/CS_URS_2022_02/122251101" TargetMode="External"/><Relationship Id="rId1" Type="http://schemas.openxmlformats.org/officeDocument/2006/relationships/hyperlink" Target="https://podminky.urs.cz/item/CS_URS_2022_02/121151103" TargetMode="External"/><Relationship Id="rId6" Type="http://schemas.openxmlformats.org/officeDocument/2006/relationships/hyperlink" Target="https://podminky.urs.cz/item/CS_URS_2022_02/564861011" TargetMode="External"/><Relationship Id="rId5" Type="http://schemas.openxmlformats.org/officeDocument/2006/relationships/hyperlink" Target="https://podminky.urs.cz/item/CS_URS_2022_02/564710001" TargetMode="External"/><Relationship Id="rId10" Type="http://schemas.openxmlformats.org/officeDocument/2006/relationships/drawing" Target="../drawings/drawing9.xml"/><Relationship Id="rId4" Type="http://schemas.openxmlformats.org/officeDocument/2006/relationships/hyperlink" Target="https://podminky.urs.cz/item/CS_URS_2022_02/171251201" TargetMode="External"/><Relationship Id="rId9" Type="http://schemas.openxmlformats.org/officeDocument/2006/relationships/hyperlink" Target="https://podminky.urs.cz/item/CS_URS_2022_02/99822511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0.xml"/><Relationship Id="rId3" Type="http://schemas.openxmlformats.org/officeDocument/2006/relationships/hyperlink" Target="https://podminky.urs.cz/item/CS_URS_2022_02/171151103" TargetMode="External"/><Relationship Id="rId7" Type="http://schemas.openxmlformats.org/officeDocument/2006/relationships/hyperlink" Target="https://podminky.urs.cz/item/CS_URS_2022_02/998231311" TargetMode="External"/><Relationship Id="rId2" Type="http://schemas.openxmlformats.org/officeDocument/2006/relationships/hyperlink" Target="https://podminky.urs.cz/item/CS_URS_2022_02/162351103" TargetMode="External"/><Relationship Id="rId1" Type="http://schemas.openxmlformats.org/officeDocument/2006/relationships/hyperlink" Target="https://podminky.urs.cz/item/CS_URS_2022_02/132251101" TargetMode="External"/><Relationship Id="rId6" Type="http://schemas.openxmlformats.org/officeDocument/2006/relationships/hyperlink" Target="https://podminky.urs.cz/item/CS_URS_2022_02/936174311" TargetMode="External"/><Relationship Id="rId5" Type="http://schemas.openxmlformats.org/officeDocument/2006/relationships/hyperlink" Target="https://podminky.urs.cz/item/CS_URS_2022_02/936124111" TargetMode="External"/><Relationship Id="rId4" Type="http://schemas.openxmlformats.org/officeDocument/2006/relationships/hyperlink" Target="https://podminky.urs.cz/item/CS_URS_2022_02/936104213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274351121" TargetMode="External"/><Relationship Id="rId13" Type="http://schemas.openxmlformats.org/officeDocument/2006/relationships/hyperlink" Target="https://podminky.urs.cz/item/CS_URS_2022_02/341351911" TargetMode="External"/><Relationship Id="rId18" Type="http://schemas.openxmlformats.org/officeDocument/2006/relationships/hyperlink" Target="https://podminky.urs.cz/item/CS_URS_2022_02/632451454" TargetMode="External"/><Relationship Id="rId3" Type="http://schemas.openxmlformats.org/officeDocument/2006/relationships/hyperlink" Target="https://podminky.urs.cz/item/CS_URS_2022_02/132251254" TargetMode="External"/><Relationship Id="rId21" Type="http://schemas.openxmlformats.org/officeDocument/2006/relationships/hyperlink" Target="https://podminky.urs.cz/item/CS_URS_2022_02/949101111" TargetMode="External"/><Relationship Id="rId7" Type="http://schemas.openxmlformats.org/officeDocument/2006/relationships/hyperlink" Target="https://podminky.urs.cz/item/CS_URS_2022_02/274313811" TargetMode="External"/><Relationship Id="rId12" Type="http://schemas.openxmlformats.org/officeDocument/2006/relationships/hyperlink" Target="https://podminky.urs.cz/item/CS_URS_2022_02/341351112" TargetMode="External"/><Relationship Id="rId17" Type="http://schemas.openxmlformats.org/officeDocument/2006/relationships/hyperlink" Target="https://podminky.urs.cz/item/CS_URS_2022_02/631351102" TargetMode="External"/><Relationship Id="rId25" Type="http://schemas.openxmlformats.org/officeDocument/2006/relationships/drawing" Target="../drawings/drawing11.xml"/><Relationship Id="rId2" Type="http://schemas.openxmlformats.org/officeDocument/2006/relationships/hyperlink" Target="https://podminky.urs.cz/item/CS_URS_2022_02/122251101" TargetMode="External"/><Relationship Id="rId16" Type="http://schemas.openxmlformats.org/officeDocument/2006/relationships/hyperlink" Target="https://podminky.urs.cz/item/CS_URS_2022_02/631351101" TargetMode="External"/><Relationship Id="rId20" Type="http://schemas.openxmlformats.org/officeDocument/2006/relationships/hyperlink" Target="https://podminky.urs.cz/item/CS_URS_2022_02/635111242" TargetMode="External"/><Relationship Id="rId1" Type="http://schemas.openxmlformats.org/officeDocument/2006/relationships/hyperlink" Target="https://podminky.urs.cz/item/CS_URS_2022_02/121151113" TargetMode="External"/><Relationship Id="rId6" Type="http://schemas.openxmlformats.org/officeDocument/2006/relationships/hyperlink" Target="https://podminky.urs.cz/item/CS_URS_2022_02/174151101" TargetMode="External"/><Relationship Id="rId11" Type="http://schemas.openxmlformats.org/officeDocument/2006/relationships/hyperlink" Target="https://podminky.urs.cz/item/CS_URS_2022_02/341351111" TargetMode="External"/><Relationship Id="rId24" Type="http://schemas.openxmlformats.org/officeDocument/2006/relationships/hyperlink" Target="https://podminky.urs.cz/item/CS_URS_2022_02/998011001" TargetMode="External"/><Relationship Id="rId5" Type="http://schemas.openxmlformats.org/officeDocument/2006/relationships/hyperlink" Target="https://podminky.urs.cz/item/CS_URS_2022_02/171251201" TargetMode="External"/><Relationship Id="rId15" Type="http://schemas.openxmlformats.org/officeDocument/2006/relationships/hyperlink" Target="https://podminky.urs.cz/item/CS_URS_2022_02/388995211" TargetMode="External"/><Relationship Id="rId23" Type="http://schemas.openxmlformats.org/officeDocument/2006/relationships/hyperlink" Target="https://podminky.urs.cz/item/CS_URS_2022_02/953312123" TargetMode="External"/><Relationship Id="rId10" Type="http://schemas.openxmlformats.org/officeDocument/2006/relationships/hyperlink" Target="https://podminky.urs.cz/item/CS_URS_2022_02/341321610" TargetMode="External"/><Relationship Id="rId19" Type="http://schemas.openxmlformats.org/officeDocument/2006/relationships/hyperlink" Target="https://podminky.urs.cz/item/CS_URS_2022_02/632451491" TargetMode="External"/><Relationship Id="rId4" Type="http://schemas.openxmlformats.org/officeDocument/2006/relationships/hyperlink" Target="https://podminky.urs.cz/item/CS_URS_2022_02/162351103" TargetMode="External"/><Relationship Id="rId9" Type="http://schemas.openxmlformats.org/officeDocument/2006/relationships/hyperlink" Target="https://podminky.urs.cz/item/CS_URS_2022_02/274351122" TargetMode="External"/><Relationship Id="rId14" Type="http://schemas.openxmlformats.org/officeDocument/2006/relationships/hyperlink" Target="https://podminky.urs.cz/item/CS_URS_2022_02/341361821" TargetMode="External"/><Relationship Id="rId22" Type="http://schemas.openxmlformats.org/officeDocument/2006/relationships/hyperlink" Target="https://podminky.urs.cz/item/CS_URS_2022_02/953241111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274313811" TargetMode="External"/><Relationship Id="rId13" Type="http://schemas.openxmlformats.org/officeDocument/2006/relationships/hyperlink" Target="https://podminky.urs.cz/item/CS_URS_2022_02/341351112" TargetMode="External"/><Relationship Id="rId18" Type="http://schemas.openxmlformats.org/officeDocument/2006/relationships/hyperlink" Target="https://podminky.urs.cz/item/CS_URS_2022_02/632451454" TargetMode="External"/><Relationship Id="rId3" Type="http://schemas.openxmlformats.org/officeDocument/2006/relationships/hyperlink" Target="https://podminky.urs.cz/item/CS_URS_2022_02/132251254" TargetMode="External"/><Relationship Id="rId21" Type="http://schemas.openxmlformats.org/officeDocument/2006/relationships/hyperlink" Target="https://podminky.urs.cz/item/CS_URS_2022_02/998011001" TargetMode="External"/><Relationship Id="rId7" Type="http://schemas.openxmlformats.org/officeDocument/2006/relationships/hyperlink" Target="https://podminky.urs.cz/item/CS_URS_2022_02/175151201" TargetMode="External"/><Relationship Id="rId12" Type="http://schemas.openxmlformats.org/officeDocument/2006/relationships/hyperlink" Target="https://podminky.urs.cz/item/CS_URS_2022_02/341351111" TargetMode="External"/><Relationship Id="rId17" Type="http://schemas.openxmlformats.org/officeDocument/2006/relationships/hyperlink" Target="https://podminky.urs.cz/item/CS_URS_2022_02/631351102" TargetMode="External"/><Relationship Id="rId2" Type="http://schemas.openxmlformats.org/officeDocument/2006/relationships/hyperlink" Target="https://podminky.urs.cz/item/CS_URS_2022_02/122251101" TargetMode="External"/><Relationship Id="rId16" Type="http://schemas.openxmlformats.org/officeDocument/2006/relationships/hyperlink" Target="https://podminky.urs.cz/item/CS_URS_2022_02/631351101" TargetMode="External"/><Relationship Id="rId20" Type="http://schemas.openxmlformats.org/officeDocument/2006/relationships/hyperlink" Target="https://podminky.urs.cz/item/CS_URS_2022_02/635111242" TargetMode="External"/><Relationship Id="rId1" Type="http://schemas.openxmlformats.org/officeDocument/2006/relationships/hyperlink" Target="https://podminky.urs.cz/item/CS_URS_2022_02/121151113" TargetMode="External"/><Relationship Id="rId6" Type="http://schemas.openxmlformats.org/officeDocument/2006/relationships/hyperlink" Target="https://podminky.urs.cz/item/CS_URS_2022_02/174151101" TargetMode="External"/><Relationship Id="rId11" Type="http://schemas.openxmlformats.org/officeDocument/2006/relationships/hyperlink" Target="https://podminky.urs.cz/item/CS_URS_2022_02/341321610" TargetMode="External"/><Relationship Id="rId5" Type="http://schemas.openxmlformats.org/officeDocument/2006/relationships/hyperlink" Target="https://podminky.urs.cz/item/CS_URS_2022_02/171251201" TargetMode="External"/><Relationship Id="rId15" Type="http://schemas.openxmlformats.org/officeDocument/2006/relationships/hyperlink" Target="https://podminky.urs.cz/item/CS_URS_2022_02/341361821" TargetMode="External"/><Relationship Id="rId10" Type="http://schemas.openxmlformats.org/officeDocument/2006/relationships/hyperlink" Target="https://podminky.urs.cz/item/CS_URS_2022_02/274351122" TargetMode="External"/><Relationship Id="rId19" Type="http://schemas.openxmlformats.org/officeDocument/2006/relationships/hyperlink" Target="https://podminky.urs.cz/item/CS_URS_2022_02/632451491" TargetMode="External"/><Relationship Id="rId4" Type="http://schemas.openxmlformats.org/officeDocument/2006/relationships/hyperlink" Target="https://podminky.urs.cz/item/CS_URS_2022_02/162351103" TargetMode="External"/><Relationship Id="rId9" Type="http://schemas.openxmlformats.org/officeDocument/2006/relationships/hyperlink" Target="https://podminky.urs.cz/item/CS_URS_2022_02/274351121" TargetMode="External"/><Relationship Id="rId14" Type="http://schemas.openxmlformats.org/officeDocument/2006/relationships/hyperlink" Target="https://podminky.urs.cz/item/CS_URS_2022_02/341351911" TargetMode="External"/><Relationship Id="rId22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274313811" TargetMode="External"/><Relationship Id="rId13" Type="http://schemas.openxmlformats.org/officeDocument/2006/relationships/hyperlink" Target="https://podminky.urs.cz/item/CS_URS_2022_02/341351112" TargetMode="External"/><Relationship Id="rId18" Type="http://schemas.openxmlformats.org/officeDocument/2006/relationships/hyperlink" Target="https://podminky.urs.cz/item/CS_URS_2022_02/632451454" TargetMode="External"/><Relationship Id="rId3" Type="http://schemas.openxmlformats.org/officeDocument/2006/relationships/hyperlink" Target="https://podminky.urs.cz/item/CS_URS_2022_02/132251254" TargetMode="External"/><Relationship Id="rId21" Type="http://schemas.openxmlformats.org/officeDocument/2006/relationships/hyperlink" Target="https://podminky.urs.cz/item/CS_URS_2022_02/998011001" TargetMode="External"/><Relationship Id="rId7" Type="http://schemas.openxmlformats.org/officeDocument/2006/relationships/hyperlink" Target="https://podminky.urs.cz/item/CS_URS_2022_02/175151201" TargetMode="External"/><Relationship Id="rId12" Type="http://schemas.openxmlformats.org/officeDocument/2006/relationships/hyperlink" Target="https://podminky.urs.cz/item/CS_URS_2022_02/341351111" TargetMode="External"/><Relationship Id="rId17" Type="http://schemas.openxmlformats.org/officeDocument/2006/relationships/hyperlink" Target="https://podminky.urs.cz/item/CS_URS_2022_02/631351102" TargetMode="External"/><Relationship Id="rId2" Type="http://schemas.openxmlformats.org/officeDocument/2006/relationships/hyperlink" Target="https://podminky.urs.cz/item/CS_URS_2022_02/122251101" TargetMode="External"/><Relationship Id="rId16" Type="http://schemas.openxmlformats.org/officeDocument/2006/relationships/hyperlink" Target="https://podminky.urs.cz/item/CS_URS_2022_02/631351101" TargetMode="External"/><Relationship Id="rId20" Type="http://schemas.openxmlformats.org/officeDocument/2006/relationships/hyperlink" Target="https://podminky.urs.cz/item/CS_URS_2022_02/635111242" TargetMode="External"/><Relationship Id="rId1" Type="http://schemas.openxmlformats.org/officeDocument/2006/relationships/hyperlink" Target="https://podminky.urs.cz/item/CS_URS_2022_02/121151113" TargetMode="External"/><Relationship Id="rId6" Type="http://schemas.openxmlformats.org/officeDocument/2006/relationships/hyperlink" Target="https://podminky.urs.cz/item/CS_URS_2022_02/174151101" TargetMode="External"/><Relationship Id="rId11" Type="http://schemas.openxmlformats.org/officeDocument/2006/relationships/hyperlink" Target="https://podminky.urs.cz/item/CS_URS_2022_02/341321410" TargetMode="External"/><Relationship Id="rId5" Type="http://schemas.openxmlformats.org/officeDocument/2006/relationships/hyperlink" Target="https://podminky.urs.cz/item/CS_URS_2022_02/171251201" TargetMode="External"/><Relationship Id="rId15" Type="http://schemas.openxmlformats.org/officeDocument/2006/relationships/hyperlink" Target="https://podminky.urs.cz/item/CS_URS_2022_02/341361821" TargetMode="External"/><Relationship Id="rId10" Type="http://schemas.openxmlformats.org/officeDocument/2006/relationships/hyperlink" Target="https://podminky.urs.cz/item/CS_URS_2022_02/274351122" TargetMode="External"/><Relationship Id="rId19" Type="http://schemas.openxmlformats.org/officeDocument/2006/relationships/hyperlink" Target="https://podminky.urs.cz/item/CS_URS_2022_02/632451491" TargetMode="External"/><Relationship Id="rId4" Type="http://schemas.openxmlformats.org/officeDocument/2006/relationships/hyperlink" Target="https://podminky.urs.cz/item/CS_URS_2022_02/162351103" TargetMode="External"/><Relationship Id="rId9" Type="http://schemas.openxmlformats.org/officeDocument/2006/relationships/hyperlink" Target="https://podminky.urs.cz/item/CS_URS_2022_02/274351121" TargetMode="External"/><Relationship Id="rId14" Type="http://schemas.openxmlformats.org/officeDocument/2006/relationships/hyperlink" Target="https://podminky.urs.cz/item/CS_URS_2022_02/341351911" TargetMode="External"/><Relationship Id="rId22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274313811" TargetMode="External"/><Relationship Id="rId13" Type="http://schemas.openxmlformats.org/officeDocument/2006/relationships/hyperlink" Target="https://podminky.urs.cz/item/CS_URS_2022_02/341351112" TargetMode="External"/><Relationship Id="rId18" Type="http://schemas.openxmlformats.org/officeDocument/2006/relationships/hyperlink" Target="https://podminky.urs.cz/item/CS_URS_2022_02/632451454" TargetMode="External"/><Relationship Id="rId3" Type="http://schemas.openxmlformats.org/officeDocument/2006/relationships/hyperlink" Target="https://podminky.urs.cz/item/CS_URS_2022_02/132251254" TargetMode="External"/><Relationship Id="rId21" Type="http://schemas.openxmlformats.org/officeDocument/2006/relationships/hyperlink" Target="https://podminky.urs.cz/item/CS_URS_2022_02/998011001" TargetMode="External"/><Relationship Id="rId7" Type="http://schemas.openxmlformats.org/officeDocument/2006/relationships/hyperlink" Target="https://podminky.urs.cz/item/CS_URS_2022_02/175151201" TargetMode="External"/><Relationship Id="rId12" Type="http://schemas.openxmlformats.org/officeDocument/2006/relationships/hyperlink" Target="https://podminky.urs.cz/item/CS_URS_2022_02/341351111" TargetMode="External"/><Relationship Id="rId17" Type="http://schemas.openxmlformats.org/officeDocument/2006/relationships/hyperlink" Target="https://podminky.urs.cz/item/CS_URS_2022_02/631351102" TargetMode="External"/><Relationship Id="rId2" Type="http://schemas.openxmlformats.org/officeDocument/2006/relationships/hyperlink" Target="https://podminky.urs.cz/item/CS_URS_2022_02/122251101" TargetMode="External"/><Relationship Id="rId16" Type="http://schemas.openxmlformats.org/officeDocument/2006/relationships/hyperlink" Target="https://podminky.urs.cz/item/CS_URS_2022_02/631351101" TargetMode="External"/><Relationship Id="rId20" Type="http://schemas.openxmlformats.org/officeDocument/2006/relationships/hyperlink" Target="https://podminky.urs.cz/item/CS_URS_2022_02/635111242" TargetMode="External"/><Relationship Id="rId1" Type="http://schemas.openxmlformats.org/officeDocument/2006/relationships/hyperlink" Target="https://podminky.urs.cz/item/CS_URS_2022_02/121151113" TargetMode="External"/><Relationship Id="rId6" Type="http://schemas.openxmlformats.org/officeDocument/2006/relationships/hyperlink" Target="https://podminky.urs.cz/item/CS_URS_2022_02/174151101" TargetMode="External"/><Relationship Id="rId11" Type="http://schemas.openxmlformats.org/officeDocument/2006/relationships/hyperlink" Target="https://podminky.urs.cz/item/CS_URS_2022_02/341321610" TargetMode="External"/><Relationship Id="rId5" Type="http://schemas.openxmlformats.org/officeDocument/2006/relationships/hyperlink" Target="https://podminky.urs.cz/item/CS_URS_2022_02/171251201" TargetMode="External"/><Relationship Id="rId15" Type="http://schemas.openxmlformats.org/officeDocument/2006/relationships/hyperlink" Target="https://podminky.urs.cz/item/CS_URS_2022_02/341361821" TargetMode="External"/><Relationship Id="rId10" Type="http://schemas.openxmlformats.org/officeDocument/2006/relationships/hyperlink" Target="https://podminky.urs.cz/item/CS_URS_2022_02/274351122" TargetMode="External"/><Relationship Id="rId19" Type="http://schemas.openxmlformats.org/officeDocument/2006/relationships/hyperlink" Target="https://podminky.urs.cz/item/CS_URS_2022_02/632451491" TargetMode="External"/><Relationship Id="rId4" Type="http://schemas.openxmlformats.org/officeDocument/2006/relationships/hyperlink" Target="https://podminky.urs.cz/item/CS_URS_2022_02/162351103" TargetMode="External"/><Relationship Id="rId9" Type="http://schemas.openxmlformats.org/officeDocument/2006/relationships/hyperlink" Target="https://podminky.urs.cz/item/CS_URS_2022_02/274351121" TargetMode="External"/><Relationship Id="rId14" Type="http://schemas.openxmlformats.org/officeDocument/2006/relationships/hyperlink" Target="https://podminky.urs.cz/item/CS_URS_2022_02/341351911" TargetMode="External"/><Relationship Id="rId22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16991121" TargetMode="External"/><Relationship Id="rId3" Type="http://schemas.openxmlformats.org/officeDocument/2006/relationships/hyperlink" Target="https://podminky.urs.cz/item/CS_URS_2022_02/162351103" TargetMode="External"/><Relationship Id="rId7" Type="http://schemas.openxmlformats.org/officeDocument/2006/relationships/hyperlink" Target="https://podminky.urs.cz/item/CS_URS_2022_02/916331112" TargetMode="External"/><Relationship Id="rId2" Type="http://schemas.openxmlformats.org/officeDocument/2006/relationships/hyperlink" Target="https://podminky.urs.cz/item/CS_URS_2022_02/122251104" TargetMode="External"/><Relationship Id="rId1" Type="http://schemas.openxmlformats.org/officeDocument/2006/relationships/hyperlink" Target="https://podminky.urs.cz/item/CS_URS_2022_02/121151123" TargetMode="External"/><Relationship Id="rId6" Type="http://schemas.openxmlformats.org/officeDocument/2006/relationships/hyperlink" Target="https://podminky.urs.cz/item/CS_URS_2022_02/596211113" TargetMode="External"/><Relationship Id="rId5" Type="http://schemas.openxmlformats.org/officeDocument/2006/relationships/hyperlink" Target="https://podminky.urs.cz/item/CS_URS_2022_02/561121112" TargetMode="External"/><Relationship Id="rId10" Type="http://schemas.openxmlformats.org/officeDocument/2006/relationships/drawing" Target="../drawings/drawing20.xml"/><Relationship Id="rId4" Type="http://schemas.openxmlformats.org/officeDocument/2006/relationships/hyperlink" Target="https://podminky.urs.cz/item/CS_URS_2022_02/171251201" TargetMode="External"/><Relationship Id="rId9" Type="http://schemas.openxmlformats.org/officeDocument/2006/relationships/hyperlink" Target="https://podminky.urs.cz/item/CS_URS_2022_02/998223011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16991121" TargetMode="External"/><Relationship Id="rId3" Type="http://schemas.openxmlformats.org/officeDocument/2006/relationships/hyperlink" Target="https://podminky.urs.cz/item/CS_URS_2022_02/162351103" TargetMode="External"/><Relationship Id="rId7" Type="http://schemas.openxmlformats.org/officeDocument/2006/relationships/hyperlink" Target="https://podminky.urs.cz/item/CS_URS_2022_02/916331112" TargetMode="External"/><Relationship Id="rId2" Type="http://schemas.openxmlformats.org/officeDocument/2006/relationships/hyperlink" Target="https://podminky.urs.cz/item/CS_URS_2022_02/122251104" TargetMode="External"/><Relationship Id="rId1" Type="http://schemas.openxmlformats.org/officeDocument/2006/relationships/hyperlink" Target="https://podminky.urs.cz/item/CS_URS_2022_02/121151123" TargetMode="External"/><Relationship Id="rId6" Type="http://schemas.openxmlformats.org/officeDocument/2006/relationships/hyperlink" Target="https://podminky.urs.cz/item/CS_URS_2022_02/596211113" TargetMode="External"/><Relationship Id="rId5" Type="http://schemas.openxmlformats.org/officeDocument/2006/relationships/hyperlink" Target="https://podminky.urs.cz/item/CS_URS_2022_02/561121112" TargetMode="External"/><Relationship Id="rId10" Type="http://schemas.openxmlformats.org/officeDocument/2006/relationships/drawing" Target="../drawings/drawing21.xml"/><Relationship Id="rId4" Type="http://schemas.openxmlformats.org/officeDocument/2006/relationships/hyperlink" Target="https://podminky.urs.cz/item/CS_URS_2022_02/171251201" TargetMode="External"/><Relationship Id="rId9" Type="http://schemas.openxmlformats.org/officeDocument/2006/relationships/hyperlink" Target="https://podminky.urs.cz/item/CS_URS_2022_02/998223011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71151103" TargetMode="External"/><Relationship Id="rId2" Type="http://schemas.openxmlformats.org/officeDocument/2006/relationships/hyperlink" Target="https://podminky.urs.cz/item/CS_URS_2022_02/167151111" TargetMode="External"/><Relationship Id="rId1" Type="http://schemas.openxmlformats.org/officeDocument/2006/relationships/hyperlink" Target="https://podminky.urs.cz/item/CS_URS_2022_02/162351103" TargetMode="External"/><Relationship Id="rId5" Type="http://schemas.openxmlformats.org/officeDocument/2006/relationships/drawing" Target="../drawings/drawing22.xml"/><Relationship Id="rId4" Type="http://schemas.openxmlformats.org/officeDocument/2006/relationships/hyperlink" Target="https://podminky.urs.cz/item/CS_URS_2022_02/182112121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71151103" TargetMode="External"/><Relationship Id="rId2" Type="http://schemas.openxmlformats.org/officeDocument/2006/relationships/hyperlink" Target="https://podminky.urs.cz/item/CS_URS_2022_02/167151111" TargetMode="External"/><Relationship Id="rId1" Type="http://schemas.openxmlformats.org/officeDocument/2006/relationships/hyperlink" Target="https://podminky.urs.cz/item/CS_URS_2022_02/162351103" TargetMode="External"/><Relationship Id="rId5" Type="http://schemas.openxmlformats.org/officeDocument/2006/relationships/drawing" Target="../drawings/drawing23.xml"/><Relationship Id="rId4" Type="http://schemas.openxmlformats.org/officeDocument/2006/relationships/hyperlink" Target="https://podminky.urs.cz/item/CS_URS_2022_02/182112121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71151103" TargetMode="External"/><Relationship Id="rId2" Type="http://schemas.openxmlformats.org/officeDocument/2006/relationships/hyperlink" Target="https://podminky.urs.cz/item/CS_URS_2022_02/167151111" TargetMode="External"/><Relationship Id="rId1" Type="http://schemas.openxmlformats.org/officeDocument/2006/relationships/hyperlink" Target="https://podminky.urs.cz/item/CS_URS_2022_02/162351103" TargetMode="External"/><Relationship Id="rId5" Type="http://schemas.openxmlformats.org/officeDocument/2006/relationships/drawing" Target="../drawings/drawing24.xml"/><Relationship Id="rId4" Type="http://schemas.openxmlformats.org/officeDocument/2006/relationships/hyperlink" Target="https://podminky.urs.cz/item/CS_URS_2022_02/182112121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4"/>
  <sheetViews>
    <sheetView showGridLines="0" workbookViewId="0">
      <selection activeCell="BE66" sqref="BE66"/>
    </sheetView>
  </sheetViews>
  <sheetFormatPr defaultRowHeight="10.199999999999999"/>
  <cols>
    <col min="1" max="1" width="7.85546875" customWidth="1"/>
    <col min="2" max="2" width="1.5703125" customWidth="1"/>
    <col min="3" max="3" width="4" customWidth="1"/>
    <col min="4" max="33" width="2.5703125" customWidth="1"/>
    <col min="34" max="34" width="3.140625" customWidth="1"/>
    <col min="35" max="35" width="33.140625" customWidth="1"/>
    <col min="36" max="37" width="2.28515625" customWidth="1"/>
    <col min="38" max="38" width="7.85546875" customWidth="1"/>
    <col min="39" max="39" width="3.140625" customWidth="1"/>
    <col min="40" max="40" width="12.5703125" customWidth="1"/>
    <col min="41" max="41" width="7" customWidth="1"/>
    <col min="42" max="42" width="4" customWidth="1"/>
    <col min="43" max="43" width="14.85546875" customWidth="1"/>
    <col min="44" max="44" width="12.85546875" customWidth="1"/>
    <col min="45" max="47" width="24.42578125" hidden="1" customWidth="1"/>
    <col min="48" max="49" width="20.42578125" hidden="1" customWidth="1"/>
    <col min="50" max="51" width="23.5703125" hidden="1" customWidth="1"/>
    <col min="52" max="52" width="20.42578125" hidden="1" customWidth="1"/>
    <col min="53" max="53" width="18.140625" hidden="1" customWidth="1"/>
    <col min="54" max="54" width="23.5703125" hidden="1" customWidth="1"/>
    <col min="55" max="55" width="20.42578125" hidden="1" customWidth="1"/>
    <col min="56" max="56" width="18.140625" hidden="1" customWidth="1"/>
    <col min="57" max="57" width="62.85546875" customWidth="1"/>
    <col min="71" max="91" width="9.140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80" t="s">
        <v>6</v>
      </c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S2" s="17" t="s">
        <v>7</v>
      </c>
      <c r="BT2" s="17" t="s">
        <v>8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" customHeight="1">
      <c r="B4" s="20"/>
      <c r="D4" s="21" t="s">
        <v>10</v>
      </c>
      <c r="AR4" s="20"/>
      <c r="AS4" s="22" t="s">
        <v>11</v>
      </c>
      <c r="BS4" s="17" t="s">
        <v>12</v>
      </c>
    </row>
    <row r="5" spans="1:74" ht="12" customHeight="1">
      <c r="B5" s="20"/>
      <c r="D5" s="23" t="s">
        <v>13</v>
      </c>
      <c r="K5" s="283" t="s">
        <v>14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R5" s="20"/>
      <c r="BS5" s="17" t="s">
        <v>7</v>
      </c>
    </row>
    <row r="6" spans="1:74" ht="36.9" customHeight="1">
      <c r="B6" s="20"/>
      <c r="D6" s="25" t="s">
        <v>15</v>
      </c>
      <c r="K6" s="284" t="s">
        <v>16</v>
      </c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R6" s="20"/>
      <c r="BS6" s="17" t="s">
        <v>7</v>
      </c>
    </row>
    <row r="7" spans="1:74" ht="12" customHeight="1">
      <c r="B7" s="20"/>
      <c r="D7" s="26" t="s">
        <v>17</v>
      </c>
      <c r="K7" s="24" t="s">
        <v>3</v>
      </c>
      <c r="AK7" s="26" t="s">
        <v>18</v>
      </c>
      <c r="AN7" s="24" t="s">
        <v>3</v>
      </c>
      <c r="AR7" s="20"/>
      <c r="BS7" s="17" t="s">
        <v>7</v>
      </c>
    </row>
    <row r="8" spans="1:74" ht="12" customHeight="1">
      <c r="B8" s="20"/>
      <c r="D8" s="26" t="s">
        <v>19</v>
      </c>
      <c r="K8" s="24" t="s">
        <v>20</v>
      </c>
      <c r="AK8" s="26" t="s">
        <v>21</v>
      </c>
      <c r="AN8" s="24" t="s">
        <v>22</v>
      </c>
      <c r="AR8" s="20"/>
      <c r="BS8" s="17" t="s">
        <v>7</v>
      </c>
    </row>
    <row r="9" spans="1:74" ht="14.4" customHeight="1">
      <c r="B9" s="20"/>
      <c r="AR9" s="20"/>
      <c r="BS9" s="17" t="s">
        <v>7</v>
      </c>
    </row>
    <row r="10" spans="1:74" ht="12" customHeight="1">
      <c r="B10" s="20"/>
      <c r="D10" s="26" t="s">
        <v>23</v>
      </c>
      <c r="AK10" s="26" t="s">
        <v>24</v>
      </c>
      <c r="AN10" s="24" t="s">
        <v>3</v>
      </c>
      <c r="AR10" s="20"/>
      <c r="BS10" s="17" t="s">
        <v>7</v>
      </c>
    </row>
    <row r="11" spans="1:74" ht="18.45" customHeight="1">
      <c r="B11" s="20"/>
      <c r="E11" s="24" t="s">
        <v>25</v>
      </c>
      <c r="AK11" s="26" t="s">
        <v>26</v>
      </c>
      <c r="AN11" s="24" t="s">
        <v>3</v>
      </c>
      <c r="AR11" s="20"/>
      <c r="BS11" s="17" t="s">
        <v>7</v>
      </c>
    </row>
    <row r="12" spans="1:74" ht="6.9" customHeight="1">
      <c r="B12" s="20"/>
      <c r="AR12" s="20"/>
      <c r="BS12" s="17" t="s">
        <v>7</v>
      </c>
    </row>
    <row r="13" spans="1:74" ht="12" customHeight="1">
      <c r="B13" s="20"/>
      <c r="D13" s="26" t="s">
        <v>27</v>
      </c>
      <c r="AK13" s="26" t="s">
        <v>24</v>
      </c>
      <c r="AN13" s="24" t="s">
        <v>3</v>
      </c>
      <c r="AR13" s="20"/>
      <c r="BS13" s="17" t="s">
        <v>7</v>
      </c>
    </row>
    <row r="14" spans="1:74" ht="13.2">
      <c r="B14" s="20"/>
      <c r="E14" s="24" t="s">
        <v>1</v>
      </c>
      <c r="AK14" s="26" t="s">
        <v>26</v>
      </c>
      <c r="AN14" s="24" t="s">
        <v>3</v>
      </c>
      <c r="AR14" s="20"/>
      <c r="BS14" s="17" t="s">
        <v>7</v>
      </c>
    </row>
    <row r="15" spans="1:74" ht="6.9" customHeight="1">
      <c r="B15" s="20"/>
      <c r="AR15" s="20"/>
      <c r="BS15" s="17" t="s">
        <v>4</v>
      </c>
    </row>
    <row r="16" spans="1:74" ht="12" customHeight="1">
      <c r="B16" s="20"/>
      <c r="D16" s="26" t="s">
        <v>28</v>
      </c>
      <c r="AK16" s="26" t="s">
        <v>24</v>
      </c>
      <c r="AN16" s="24" t="s">
        <v>3</v>
      </c>
      <c r="AR16" s="20"/>
      <c r="BS16" s="17" t="s">
        <v>4</v>
      </c>
    </row>
    <row r="17" spans="2:71" ht="18.45" customHeight="1">
      <c r="B17" s="20"/>
      <c r="E17" s="24" t="s">
        <v>29</v>
      </c>
      <c r="AK17" s="26" t="s">
        <v>26</v>
      </c>
      <c r="AN17" s="24" t="s">
        <v>3</v>
      </c>
      <c r="AR17" s="20"/>
      <c r="BS17" s="17" t="s">
        <v>30</v>
      </c>
    </row>
    <row r="18" spans="2:71" ht="6.9" customHeight="1">
      <c r="B18" s="20"/>
      <c r="AR18" s="20"/>
      <c r="BS18" s="17" t="s">
        <v>7</v>
      </c>
    </row>
    <row r="19" spans="2:71" ht="12" customHeight="1">
      <c r="B19" s="20"/>
      <c r="D19" s="26" t="s">
        <v>31</v>
      </c>
      <c r="AK19" s="26" t="s">
        <v>24</v>
      </c>
      <c r="AN19" s="24" t="s">
        <v>3</v>
      </c>
      <c r="AR19" s="20"/>
      <c r="BS19" s="17" t="s">
        <v>7</v>
      </c>
    </row>
    <row r="20" spans="2:71" ht="18.45" customHeight="1">
      <c r="B20" s="20"/>
      <c r="E20" s="24" t="s">
        <v>32</v>
      </c>
      <c r="AK20" s="26" t="s">
        <v>26</v>
      </c>
      <c r="AN20" s="24" t="s">
        <v>3</v>
      </c>
      <c r="AR20" s="20"/>
      <c r="BS20" s="17" t="s">
        <v>4</v>
      </c>
    </row>
    <row r="21" spans="2:71" ht="6.9" customHeight="1">
      <c r="B21" s="20"/>
      <c r="AR21" s="20"/>
    </row>
    <row r="22" spans="2:71" ht="12" customHeight="1">
      <c r="B22" s="20"/>
      <c r="D22" s="26" t="s">
        <v>33</v>
      </c>
      <c r="AR22" s="20"/>
    </row>
    <row r="23" spans="2:71" ht="45.45" customHeight="1">
      <c r="B23" s="20"/>
      <c r="E23" s="285" t="s">
        <v>34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R23" s="20"/>
    </row>
    <row r="24" spans="2:71" ht="6.9" customHeight="1">
      <c r="B24" s="20"/>
      <c r="AR24" s="20"/>
    </row>
    <row r="25" spans="2:71" ht="6.9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5" customHeight="1">
      <c r="B26" s="29"/>
      <c r="D26" s="30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86">
        <f>ROUND(AG54,2)</f>
        <v>0</v>
      </c>
      <c r="AL26" s="287"/>
      <c r="AM26" s="287"/>
      <c r="AN26" s="287"/>
      <c r="AO26" s="287"/>
      <c r="AR26" s="29"/>
    </row>
    <row r="27" spans="2:71" s="1" customFormat="1" ht="6.9" customHeight="1">
      <c r="B27" s="29"/>
      <c r="AR27" s="29"/>
    </row>
    <row r="28" spans="2:71" s="1" customFormat="1" ht="13.2">
      <c r="B28" s="29"/>
      <c r="L28" s="288" t="s">
        <v>36</v>
      </c>
      <c r="M28" s="288"/>
      <c r="N28" s="288"/>
      <c r="O28" s="288"/>
      <c r="P28" s="288"/>
      <c r="W28" s="288" t="s">
        <v>37</v>
      </c>
      <c r="X28" s="288"/>
      <c r="Y28" s="288"/>
      <c r="Z28" s="288"/>
      <c r="AA28" s="288"/>
      <c r="AB28" s="288"/>
      <c r="AC28" s="288"/>
      <c r="AD28" s="288"/>
      <c r="AE28" s="288"/>
      <c r="AK28" s="288" t="s">
        <v>38</v>
      </c>
      <c r="AL28" s="288"/>
      <c r="AM28" s="288"/>
      <c r="AN28" s="288"/>
      <c r="AO28" s="288"/>
      <c r="AR28" s="29"/>
    </row>
    <row r="29" spans="2:71" s="2" customFormat="1" ht="14.4" customHeight="1">
      <c r="B29" s="33"/>
      <c r="D29" s="26" t="s">
        <v>39</v>
      </c>
      <c r="F29" s="26" t="s">
        <v>40</v>
      </c>
      <c r="L29" s="282">
        <v>0.21</v>
      </c>
      <c r="M29" s="275"/>
      <c r="N29" s="275"/>
      <c r="O29" s="275"/>
      <c r="P29" s="275"/>
      <c r="W29" s="274">
        <f>ROUND(AZ54, 2)</f>
        <v>0</v>
      </c>
      <c r="X29" s="275"/>
      <c r="Y29" s="275"/>
      <c r="Z29" s="275"/>
      <c r="AA29" s="275"/>
      <c r="AB29" s="275"/>
      <c r="AC29" s="275"/>
      <c r="AD29" s="275"/>
      <c r="AE29" s="275"/>
      <c r="AK29" s="274">
        <f>ROUND(AV54, 2)</f>
        <v>0</v>
      </c>
      <c r="AL29" s="275"/>
      <c r="AM29" s="275"/>
      <c r="AN29" s="275"/>
      <c r="AO29" s="275"/>
      <c r="AR29" s="33"/>
    </row>
    <row r="30" spans="2:71" s="2" customFormat="1" ht="14.4" customHeight="1">
      <c r="B30" s="33"/>
      <c r="F30" s="26" t="s">
        <v>41</v>
      </c>
      <c r="L30" s="282">
        <v>0.15</v>
      </c>
      <c r="M30" s="275"/>
      <c r="N30" s="275"/>
      <c r="O30" s="275"/>
      <c r="P30" s="275"/>
      <c r="W30" s="274">
        <f>ROUND(BA54, 2)</f>
        <v>0</v>
      </c>
      <c r="X30" s="275"/>
      <c r="Y30" s="275"/>
      <c r="Z30" s="275"/>
      <c r="AA30" s="275"/>
      <c r="AB30" s="275"/>
      <c r="AC30" s="275"/>
      <c r="AD30" s="275"/>
      <c r="AE30" s="275"/>
      <c r="AK30" s="274">
        <f>ROUND(AW54, 2)</f>
        <v>0</v>
      </c>
      <c r="AL30" s="275"/>
      <c r="AM30" s="275"/>
      <c r="AN30" s="275"/>
      <c r="AO30" s="275"/>
      <c r="AR30" s="33"/>
    </row>
    <row r="31" spans="2:71" s="2" customFormat="1" ht="14.4" hidden="1" customHeight="1">
      <c r="B31" s="33"/>
      <c r="F31" s="26" t="s">
        <v>42</v>
      </c>
      <c r="L31" s="282">
        <v>0.21</v>
      </c>
      <c r="M31" s="275"/>
      <c r="N31" s="275"/>
      <c r="O31" s="275"/>
      <c r="P31" s="275"/>
      <c r="W31" s="274">
        <f>ROUND(BB54, 2)</f>
        <v>0</v>
      </c>
      <c r="X31" s="275"/>
      <c r="Y31" s="275"/>
      <c r="Z31" s="275"/>
      <c r="AA31" s="275"/>
      <c r="AB31" s="275"/>
      <c r="AC31" s="275"/>
      <c r="AD31" s="275"/>
      <c r="AE31" s="275"/>
      <c r="AK31" s="274">
        <v>0</v>
      </c>
      <c r="AL31" s="275"/>
      <c r="AM31" s="275"/>
      <c r="AN31" s="275"/>
      <c r="AO31" s="275"/>
      <c r="AR31" s="33"/>
    </row>
    <row r="32" spans="2:71" s="2" customFormat="1" ht="14.4" hidden="1" customHeight="1">
      <c r="B32" s="33"/>
      <c r="F32" s="26" t="s">
        <v>43</v>
      </c>
      <c r="L32" s="282">
        <v>0.15</v>
      </c>
      <c r="M32" s="275"/>
      <c r="N32" s="275"/>
      <c r="O32" s="275"/>
      <c r="P32" s="275"/>
      <c r="W32" s="274">
        <f>ROUND(BC54, 2)</f>
        <v>0</v>
      </c>
      <c r="X32" s="275"/>
      <c r="Y32" s="275"/>
      <c r="Z32" s="275"/>
      <c r="AA32" s="275"/>
      <c r="AB32" s="275"/>
      <c r="AC32" s="275"/>
      <c r="AD32" s="275"/>
      <c r="AE32" s="275"/>
      <c r="AK32" s="274">
        <v>0</v>
      </c>
      <c r="AL32" s="275"/>
      <c r="AM32" s="275"/>
      <c r="AN32" s="275"/>
      <c r="AO32" s="275"/>
      <c r="AR32" s="33"/>
    </row>
    <row r="33" spans="2:44" s="2" customFormat="1" ht="14.4" hidden="1" customHeight="1">
      <c r="B33" s="33"/>
      <c r="F33" s="26" t="s">
        <v>44</v>
      </c>
      <c r="L33" s="282">
        <v>0</v>
      </c>
      <c r="M33" s="275"/>
      <c r="N33" s="275"/>
      <c r="O33" s="275"/>
      <c r="P33" s="275"/>
      <c r="W33" s="274">
        <f>ROUND(BD54, 2)</f>
        <v>0</v>
      </c>
      <c r="X33" s="275"/>
      <c r="Y33" s="275"/>
      <c r="Z33" s="275"/>
      <c r="AA33" s="275"/>
      <c r="AB33" s="275"/>
      <c r="AC33" s="275"/>
      <c r="AD33" s="275"/>
      <c r="AE33" s="275"/>
      <c r="AK33" s="274">
        <v>0</v>
      </c>
      <c r="AL33" s="275"/>
      <c r="AM33" s="275"/>
      <c r="AN33" s="275"/>
      <c r="AO33" s="275"/>
      <c r="AR33" s="33"/>
    </row>
    <row r="34" spans="2:44" s="1" customFormat="1" ht="6.9" customHeight="1">
      <c r="B34" s="29"/>
      <c r="AR34" s="29"/>
    </row>
    <row r="35" spans="2:44" s="1" customFormat="1" ht="25.95" customHeight="1">
      <c r="B35" s="29"/>
      <c r="C35" s="34"/>
      <c r="D35" s="35" t="s">
        <v>45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46</v>
      </c>
      <c r="U35" s="36"/>
      <c r="V35" s="36"/>
      <c r="W35" s="36"/>
      <c r="X35" s="279" t="s">
        <v>47</v>
      </c>
      <c r="Y35" s="277"/>
      <c r="Z35" s="277"/>
      <c r="AA35" s="277"/>
      <c r="AB35" s="277"/>
      <c r="AC35" s="36"/>
      <c r="AD35" s="36"/>
      <c r="AE35" s="36"/>
      <c r="AF35" s="36"/>
      <c r="AG35" s="36"/>
      <c r="AH35" s="36"/>
      <c r="AI35" s="36"/>
      <c r="AJ35" s="36"/>
      <c r="AK35" s="276">
        <f>SUM(AK26:AK33)</f>
        <v>0</v>
      </c>
      <c r="AL35" s="277"/>
      <c r="AM35" s="277"/>
      <c r="AN35" s="277"/>
      <c r="AO35" s="278"/>
      <c r="AP35" s="34"/>
      <c r="AQ35" s="34"/>
      <c r="AR35" s="29"/>
    </row>
    <row r="36" spans="2:44" s="1" customFormat="1" ht="6.9" customHeight="1">
      <c r="B36" s="29"/>
      <c r="AR36" s="29"/>
    </row>
    <row r="37" spans="2:44" s="1" customFormat="1" ht="6.9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" customHeight="1">
      <c r="B42" s="29"/>
      <c r="C42" s="21" t="s">
        <v>48</v>
      </c>
      <c r="AR42" s="29"/>
    </row>
    <row r="43" spans="2:44" s="1" customFormat="1" ht="6.9" customHeight="1">
      <c r="B43" s="29"/>
      <c r="AR43" s="29"/>
    </row>
    <row r="44" spans="2:44" s="3" customFormat="1" ht="12" customHeight="1">
      <c r="B44" s="42"/>
      <c r="C44" s="26" t="s">
        <v>13</v>
      </c>
      <c r="L44" s="3" t="str">
        <f>K5</f>
        <v>221001</v>
      </c>
      <c r="AR44" s="42"/>
    </row>
    <row r="45" spans="2:44" s="4" customFormat="1" ht="36.9" customHeight="1">
      <c r="B45" s="43"/>
      <c r="C45" s="44" t="s">
        <v>15</v>
      </c>
      <c r="L45" s="309" t="str">
        <f>K6</f>
        <v>REVITALIZACE SPORTOVNÍ ZÓNY STREETPARK</v>
      </c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R45" s="43"/>
    </row>
    <row r="46" spans="2:44" s="1" customFormat="1" ht="6.9" customHeight="1">
      <c r="B46" s="29"/>
      <c r="AR46" s="29"/>
    </row>
    <row r="47" spans="2:44" s="1" customFormat="1" ht="12" customHeight="1">
      <c r="B47" s="29"/>
      <c r="C47" s="26" t="s">
        <v>19</v>
      </c>
      <c r="L47" s="45" t="str">
        <f>IF(K8="","",K8)</f>
        <v xml:space="preserve"> Žďár nad Sázavou</v>
      </c>
      <c r="AI47" s="26" t="s">
        <v>21</v>
      </c>
      <c r="AM47" s="290" t="str">
        <f>IF(AN8= "","",AN8)</f>
        <v>26. 9. 2022</v>
      </c>
      <c r="AN47" s="290"/>
      <c r="AR47" s="29"/>
    </row>
    <row r="48" spans="2:44" s="1" customFormat="1" ht="6.9" customHeight="1">
      <c r="B48" s="29"/>
      <c r="AR48" s="29"/>
    </row>
    <row r="49" spans="1:91" s="1" customFormat="1" ht="15.3" customHeight="1">
      <c r="B49" s="29"/>
      <c r="C49" s="26" t="s">
        <v>23</v>
      </c>
      <c r="L49" s="3" t="str">
        <f>IF(E11= "","",E11)</f>
        <v>Město Žďár nad Sázavou</v>
      </c>
      <c r="AI49" s="26" t="s">
        <v>28</v>
      </c>
      <c r="AM49" s="291" t="str">
        <f>IF(E17="","",E17)</f>
        <v>Grimm Architekti s.r.o.</v>
      </c>
      <c r="AN49" s="292"/>
      <c r="AO49" s="292"/>
      <c r="AP49" s="292"/>
      <c r="AR49" s="29"/>
      <c r="AS49" s="293" t="s">
        <v>49</v>
      </c>
      <c r="AT49" s="294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3" customHeight="1">
      <c r="B50" s="29"/>
      <c r="C50" s="26" t="s">
        <v>27</v>
      </c>
      <c r="L50" s="3" t="str">
        <f>IF(E14="","",E14)</f>
        <v>VZ</v>
      </c>
      <c r="AI50" s="26" t="s">
        <v>31</v>
      </c>
      <c r="AM50" s="291" t="str">
        <f>IF(E20="","",E20)</f>
        <v xml:space="preserve"> </v>
      </c>
      <c r="AN50" s="292"/>
      <c r="AO50" s="292"/>
      <c r="AP50" s="292"/>
      <c r="AR50" s="29"/>
      <c r="AS50" s="295"/>
      <c r="AT50" s="296"/>
      <c r="BD50" s="50"/>
    </row>
    <row r="51" spans="1:91" s="1" customFormat="1" ht="10.8" customHeight="1">
      <c r="B51" s="29"/>
      <c r="AR51" s="29"/>
      <c r="AS51" s="295"/>
      <c r="AT51" s="296"/>
      <c r="BD51" s="50"/>
    </row>
    <row r="52" spans="1:91" s="1" customFormat="1" ht="29.25" customHeight="1">
      <c r="B52" s="29"/>
      <c r="C52" s="308" t="s">
        <v>50</v>
      </c>
      <c r="D52" s="298"/>
      <c r="E52" s="298"/>
      <c r="F52" s="298"/>
      <c r="G52" s="298"/>
      <c r="H52" s="51"/>
      <c r="I52" s="297" t="s">
        <v>51</v>
      </c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9" t="s">
        <v>52</v>
      </c>
      <c r="AH52" s="298"/>
      <c r="AI52" s="298"/>
      <c r="AJ52" s="298"/>
      <c r="AK52" s="298"/>
      <c r="AL52" s="298"/>
      <c r="AM52" s="298"/>
      <c r="AN52" s="297" t="s">
        <v>53</v>
      </c>
      <c r="AO52" s="298"/>
      <c r="AP52" s="298"/>
      <c r="AQ52" s="52" t="s">
        <v>54</v>
      </c>
      <c r="AR52" s="29"/>
      <c r="AS52" s="53" t="s">
        <v>55</v>
      </c>
      <c r="AT52" s="54" t="s">
        <v>56</v>
      </c>
      <c r="AU52" s="54" t="s">
        <v>57</v>
      </c>
      <c r="AV52" s="54" t="s">
        <v>58</v>
      </c>
      <c r="AW52" s="54" t="s">
        <v>59</v>
      </c>
      <c r="AX52" s="54" t="s">
        <v>60</v>
      </c>
      <c r="AY52" s="54" t="s">
        <v>61</v>
      </c>
      <c r="AZ52" s="54" t="s">
        <v>62</v>
      </c>
      <c r="BA52" s="54" t="s">
        <v>63</v>
      </c>
      <c r="BB52" s="54" t="s">
        <v>64</v>
      </c>
      <c r="BC52" s="54" t="s">
        <v>65</v>
      </c>
      <c r="BD52" s="55" t="s">
        <v>66</v>
      </c>
    </row>
    <row r="53" spans="1:91" s="1" customFormat="1" ht="10.8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" customHeight="1">
      <c r="B54" s="57"/>
      <c r="C54" s="58" t="s">
        <v>67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305">
        <f>ROUND(AG55+AG56+AG61+AG65+AG66+AG71+SUM(AG74:AG77),2)</f>
        <v>0</v>
      </c>
      <c r="AH54" s="305"/>
      <c r="AI54" s="305"/>
      <c r="AJ54" s="305"/>
      <c r="AK54" s="305"/>
      <c r="AL54" s="305"/>
      <c r="AM54" s="305"/>
      <c r="AN54" s="306">
        <f t="shared" ref="AN54:AN82" si="0">SUM(AG54,AT54)</f>
        <v>0</v>
      </c>
      <c r="AO54" s="306"/>
      <c r="AP54" s="306"/>
      <c r="AQ54" s="61" t="s">
        <v>3</v>
      </c>
      <c r="AR54" s="57"/>
      <c r="AS54" s="62">
        <f>ROUND(AS55+AS56+AS61+AS65+AS66+AS71+SUM(AS74:AS77),2)</f>
        <v>0</v>
      </c>
      <c r="AT54" s="63">
        <f t="shared" ref="AT54:AT82" si="1">ROUND(SUM(AV54:AW54),2)</f>
        <v>0</v>
      </c>
      <c r="AU54" s="64">
        <f>ROUND(AU55+AU56+AU61+AU65+AU66+AU71+SUM(AU74:AU77),5)</f>
        <v>7472.6809999999996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ROUND(AZ55+AZ56+AZ61+AZ65+AZ66+AZ71+SUM(AZ74:AZ77),2)</f>
        <v>0</v>
      </c>
      <c r="BA54" s="63">
        <f>ROUND(BA55+BA56+BA61+BA65+BA66+BA71+SUM(BA74:BA77),2)</f>
        <v>0</v>
      </c>
      <c r="BB54" s="63">
        <f>ROUND(BB55+BB56+BB61+BB65+BB66+BB71+SUM(BB74:BB77),2)</f>
        <v>0</v>
      </c>
      <c r="BC54" s="63">
        <f>ROUND(BC55+BC56+BC61+BC65+BC66+BC71+SUM(BC74:BC77),2)</f>
        <v>0</v>
      </c>
      <c r="BD54" s="65">
        <f>ROUND(BD55+BD56+BD61+BD65+BD66+BD71+SUM(BD74:BD77),2)</f>
        <v>0</v>
      </c>
      <c r="BS54" s="66" t="s">
        <v>68</v>
      </c>
      <c r="BT54" s="66" t="s">
        <v>69</v>
      </c>
      <c r="BU54" s="67" t="s">
        <v>70</v>
      </c>
      <c r="BV54" s="66" t="s">
        <v>71</v>
      </c>
      <c r="BW54" s="66" t="s">
        <v>5</v>
      </c>
      <c r="BX54" s="66" t="s">
        <v>72</v>
      </c>
      <c r="CL54" s="66" t="s">
        <v>3</v>
      </c>
    </row>
    <row r="55" spans="1:91" s="6" customFormat="1" ht="16.350000000000001" customHeight="1">
      <c r="A55" s="68" t="s">
        <v>73</v>
      </c>
      <c r="B55" s="69"/>
      <c r="C55" s="70"/>
      <c r="D55" s="289" t="s">
        <v>74</v>
      </c>
      <c r="E55" s="289"/>
      <c r="F55" s="289"/>
      <c r="G55" s="289"/>
      <c r="H55" s="289"/>
      <c r="I55" s="71"/>
      <c r="J55" s="289" t="s">
        <v>75</v>
      </c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300">
        <f>'SO 000 - Vedlejší a ostat...'!J30</f>
        <v>0</v>
      </c>
      <c r="AH55" s="301"/>
      <c r="AI55" s="301"/>
      <c r="AJ55" s="301"/>
      <c r="AK55" s="301"/>
      <c r="AL55" s="301"/>
      <c r="AM55" s="301"/>
      <c r="AN55" s="300">
        <f t="shared" si="0"/>
        <v>0</v>
      </c>
      <c r="AO55" s="301"/>
      <c r="AP55" s="301"/>
      <c r="AQ55" s="72" t="s">
        <v>76</v>
      </c>
      <c r="AR55" s="69"/>
      <c r="AS55" s="73">
        <v>0</v>
      </c>
      <c r="AT55" s="74">
        <f t="shared" si="1"/>
        <v>0</v>
      </c>
      <c r="AU55" s="75">
        <f>'SO 000 - Vedlejší a ostat...'!P85</f>
        <v>92.699999999999989</v>
      </c>
      <c r="AV55" s="74">
        <f>'SO 000 - Vedlejší a ostat...'!J33</f>
        <v>0</v>
      </c>
      <c r="AW55" s="74">
        <f>'SO 000 - Vedlejší a ostat...'!J34</f>
        <v>0</v>
      </c>
      <c r="AX55" s="74">
        <f>'SO 000 - Vedlejší a ostat...'!J35</f>
        <v>0</v>
      </c>
      <c r="AY55" s="74">
        <f>'SO 000 - Vedlejší a ostat...'!J36</f>
        <v>0</v>
      </c>
      <c r="AZ55" s="74">
        <f>'SO 000 - Vedlejší a ostat...'!F33</f>
        <v>0</v>
      </c>
      <c r="BA55" s="74">
        <f>'SO 000 - Vedlejší a ostat...'!F34</f>
        <v>0</v>
      </c>
      <c r="BB55" s="74">
        <f>'SO 000 - Vedlejší a ostat...'!F35</f>
        <v>0</v>
      </c>
      <c r="BC55" s="74">
        <f>'SO 000 - Vedlejší a ostat...'!F36</f>
        <v>0</v>
      </c>
      <c r="BD55" s="76">
        <f>'SO 000 - Vedlejší a ostat...'!F37</f>
        <v>0</v>
      </c>
      <c r="BT55" s="77" t="s">
        <v>77</v>
      </c>
      <c r="BV55" s="77" t="s">
        <v>71</v>
      </c>
      <c r="BW55" s="77" t="s">
        <v>78</v>
      </c>
      <c r="BX55" s="77" t="s">
        <v>5</v>
      </c>
      <c r="CL55" s="77" t="s">
        <v>3</v>
      </c>
      <c r="CM55" s="77" t="s">
        <v>79</v>
      </c>
    </row>
    <row r="56" spans="1:91" s="6" customFormat="1" ht="16.350000000000001" customHeight="1">
      <c r="B56" s="69"/>
      <c r="C56" s="70"/>
      <c r="D56" s="289" t="s">
        <v>80</v>
      </c>
      <c r="E56" s="289"/>
      <c r="F56" s="289"/>
      <c r="G56" s="289"/>
      <c r="H56" s="289"/>
      <c r="I56" s="71"/>
      <c r="J56" s="289" t="s">
        <v>81</v>
      </c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302">
        <f>ROUND(SUM(AG57:AG60),2)</f>
        <v>0</v>
      </c>
      <c r="AH56" s="301"/>
      <c r="AI56" s="301"/>
      <c r="AJ56" s="301"/>
      <c r="AK56" s="301"/>
      <c r="AL56" s="301"/>
      <c r="AM56" s="301"/>
      <c r="AN56" s="300">
        <f t="shared" si="0"/>
        <v>0</v>
      </c>
      <c r="AO56" s="301"/>
      <c r="AP56" s="301"/>
      <c r="AQ56" s="72" t="s">
        <v>82</v>
      </c>
      <c r="AR56" s="69"/>
      <c r="AS56" s="73">
        <f>ROUND(SUM(AS57:AS60),2)</f>
        <v>0</v>
      </c>
      <c r="AT56" s="74">
        <f t="shared" si="1"/>
        <v>0</v>
      </c>
      <c r="AU56" s="75">
        <f>ROUND(SUM(AU57:AU60),5)</f>
        <v>2561.8723500000001</v>
      </c>
      <c r="AV56" s="74">
        <f>ROUND(AZ56*L29,2)</f>
        <v>0</v>
      </c>
      <c r="AW56" s="74">
        <f>ROUND(BA56*L30,2)</f>
        <v>0</v>
      </c>
      <c r="AX56" s="74">
        <f>ROUND(BB56*L29,2)</f>
        <v>0</v>
      </c>
      <c r="AY56" s="74">
        <f>ROUND(BC56*L30,2)</f>
        <v>0</v>
      </c>
      <c r="AZ56" s="74">
        <f>ROUND(SUM(AZ57:AZ60),2)</f>
        <v>0</v>
      </c>
      <c r="BA56" s="74">
        <f>ROUND(SUM(BA57:BA60),2)</f>
        <v>0</v>
      </c>
      <c r="BB56" s="74">
        <f>ROUND(SUM(BB57:BB60),2)</f>
        <v>0</v>
      </c>
      <c r="BC56" s="74">
        <f>ROUND(SUM(BC57:BC60),2)</f>
        <v>0</v>
      </c>
      <c r="BD56" s="76">
        <f>ROUND(SUM(BD57:BD60),2)</f>
        <v>0</v>
      </c>
      <c r="BS56" s="77" t="s">
        <v>68</v>
      </c>
      <c r="BT56" s="77" t="s">
        <v>77</v>
      </c>
      <c r="BU56" s="77" t="s">
        <v>70</v>
      </c>
      <c r="BV56" s="77" t="s">
        <v>71</v>
      </c>
      <c r="BW56" s="77" t="s">
        <v>83</v>
      </c>
      <c r="BX56" s="77" t="s">
        <v>5</v>
      </c>
      <c r="CL56" s="77" t="s">
        <v>3</v>
      </c>
      <c r="CM56" s="77" t="s">
        <v>79</v>
      </c>
    </row>
    <row r="57" spans="1:91" s="3" customFormat="1" ht="16.350000000000001" customHeight="1">
      <c r="A57" s="68" t="s">
        <v>73</v>
      </c>
      <c r="B57" s="42"/>
      <c r="C57" s="9"/>
      <c r="D57" s="9"/>
      <c r="E57" s="307" t="s">
        <v>84</v>
      </c>
      <c r="F57" s="307"/>
      <c r="G57" s="307"/>
      <c r="H57" s="307"/>
      <c r="I57" s="307"/>
      <c r="J57" s="9"/>
      <c r="K57" s="307" t="s">
        <v>85</v>
      </c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3">
        <f>'SO 101 - Skatepark '!J32</f>
        <v>0</v>
      </c>
      <c r="AH57" s="304"/>
      <c r="AI57" s="304"/>
      <c r="AJ57" s="304"/>
      <c r="AK57" s="304"/>
      <c r="AL57" s="304"/>
      <c r="AM57" s="304"/>
      <c r="AN57" s="303">
        <f t="shared" si="0"/>
        <v>0</v>
      </c>
      <c r="AO57" s="304"/>
      <c r="AP57" s="304"/>
      <c r="AQ57" s="78" t="s">
        <v>86</v>
      </c>
      <c r="AR57" s="42"/>
      <c r="AS57" s="79">
        <v>0</v>
      </c>
      <c r="AT57" s="80">
        <f t="shared" si="1"/>
        <v>0</v>
      </c>
      <c r="AU57" s="81">
        <f>'SO 101 - Skatepark '!P97</f>
        <v>2433.8500600000002</v>
      </c>
      <c r="AV57" s="80">
        <f>'SO 101 - Skatepark '!J35</f>
        <v>0</v>
      </c>
      <c r="AW57" s="80">
        <f>'SO 101 - Skatepark '!J36</f>
        <v>0</v>
      </c>
      <c r="AX57" s="80">
        <f>'SO 101 - Skatepark '!J37</f>
        <v>0</v>
      </c>
      <c r="AY57" s="80">
        <f>'SO 101 - Skatepark '!J38</f>
        <v>0</v>
      </c>
      <c r="AZ57" s="80">
        <f>'SO 101 - Skatepark '!F35</f>
        <v>0</v>
      </c>
      <c r="BA57" s="80">
        <f>'SO 101 - Skatepark '!F36</f>
        <v>0</v>
      </c>
      <c r="BB57" s="80">
        <f>'SO 101 - Skatepark '!F37</f>
        <v>0</v>
      </c>
      <c r="BC57" s="80">
        <f>'SO 101 - Skatepark '!F38</f>
        <v>0</v>
      </c>
      <c r="BD57" s="82">
        <f>'SO 101 - Skatepark '!F39</f>
        <v>0</v>
      </c>
      <c r="BT57" s="24" t="s">
        <v>79</v>
      </c>
      <c r="BV57" s="24" t="s">
        <v>71</v>
      </c>
      <c r="BW57" s="24" t="s">
        <v>87</v>
      </c>
      <c r="BX57" s="24" t="s">
        <v>83</v>
      </c>
      <c r="CL57" s="24" t="s">
        <v>3</v>
      </c>
    </row>
    <row r="58" spans="1:91" s="3" customFormat="1" ht="22.35" customHeight="1">
      <c r="A58" s="68" t="s">
        <v>73</v>
      </c>
      <c r="B58" s="42"/>
      <c r="C58" s="9"/>
      <c r="D58" s="9"/>
      <c r="E58" s="307" t="s">
        <v>88</v>
      </c>
      <c r="F58" s="307"/>
      <c r="G58" s="307"/>
      <c r="H58" s="307"/>
      <c r="I58" s="307"/>
      <c r="J58" s="9"/>
      <c r="K58" s="307" t="s">
        <v>89</v>
      </c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3">
        <f>'SO 102 - Kontejner – soci...'!J32</f>
        <v>0</v>
      </c>
      <c r="AH58" s="304"/>
      <c r="AI58" s="304"/>
      <c r="AJ58" s="304"/>
      <c r="AK58" s="304"/>
      <c r="AL58" s="304"/>
      <c r="AM58" s="304"/>
      <c r="AN58" s="303">
        <f t="shared" si="0"/>
        <v>0</v>
      </c>
      <c r="AO58" s="304"/>
      <c r="AP58" s="304"/>
      <c r="AQ58" s="78" t="s">
        <v>86</v>
      </c>
      <c r="AR58" s="42"/>
      <c r="AS58" s="79">
        <v>0</v>
      </c>
      <c r="AT58" s="80">
        <f t="shared" si="1"/>
        <v>0</v>
      </c>
      <c r="AU58" s="81">
        <f>'SO 102 - Kontejner – soci...'!P92</f>
        <v>48.223646000000002</v>
      </c>
      <c r="AV58" s="80">
        <f>'SO 102 - Kontejner – soci...'!J35</f>
        <v>0</v>
      </c>
      <c r="AW58" s="80">
        <f>'SO 102 - Kontejner – soci...'!J36</f>
        <v>0</v>
      </c>
      <c r="AX58" s="80">
        <f>'SO 102 - Kontejner – soci...'!J37</f>
        <v>0</v>
      </c>
      <c r="AY58" s="80">
        <f>'SO 102 - Kontejner – soci...'!J38</f>
        <v>0</v>
      </c>
      <c r="AZ58" s="80">
        <f>'SO 102 - Kontejner – soci...'!F35</f>
        <v>0</v>
      </c>
      <c r="BA58" s="80">
        <f>'SO 102 - Kontejner – soci...'!F36</f>
        <v>0</v>
      </c>
      <c r="BB58" s="80">
        <f>'SO 102 - Kontejner – soci...'!F37</f>
        <v>0</v>
      </c>
      <c r="BC58" s="80">
        <f>'SO 102 - Kontejner – soci...'!F38</f>
        <v>0</v>
      </c>
      <c r="BD58" s="82">
        <f>'SO 102 - Kontejner – soci...'!F39</f>
        <v>0</v>
      </c>
      <c r="BT58" s="24" t="s">
        <v>79</v>
      </c>
      <c r="BV58" s="24" t="s">
        <v>71</v>
      </c>
      <c r="BW58" s="24" t="s">
        <v>90</v>
      </c>
      <c r="BX58" s="24" t="s">
        <v>83</v>
      </c>
      <c r="CL58" s="24" t="s">
        <v>3</v>
      </c>
    </row>
    <row r="59" spans="1:91" s="3" customFormat="1" ht="22.35" customHeight="1">
      <c r="A59" s="68" t="s">
        <v>73</v>
      </c>
      <c r="B59" s="42"/>
      <c r="C59" s="9"/>
      <c r="D59" s="9"/>
      <c r="E59" s="307" t="s">
        <v>91</v>
      </c>
      <c r="F59" s="307"/>
      <c r="G59" s="307"/>
      <c r="H59" s="307"/>
      <c r="I59" s="307"/>
      <c r="J59" s="9"/>
      <c r="K59" s="307" t="s">
        <v>92</v>
      </c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3">
        <f>'SO 103 - Kontejner - skla...'!J32</f>
        <v>0</v>
      </c>
      <c r="AH59" s="304"/>
      <c r="AI59" s="304"/>
      <c r="AJ59" s="304"/>
      <c r="AK59" s="304"/>
      <c r="AL59" s="304"/>
      <c r="AM59" s="304"/>
      <c r="AN59" s="303">
        <f t="shared" si="0"/>
        <v>0</v>
      </c>
      <c r="AO59" s="304"/>
      <c r="AP59" s="304"/>
      <c r="AQ59" s="78" t="s">
        <v>86</v>
      </c>
      <c r="AR59" s="42"/>
      <c r="AS59" s="79">
        <v>0</v>
      </c>
      <c r="AT59" s="80">
        <f t="shared" si="1"/>
        <v>0</v>
      </c>
      <c r="AU59" s="81">
        <f>'SO 103 - Kontejner - skla...'!P92</f>
        <v>48.223646000000002</v>
      </c>
      <c r="AV59" s="80">
        <f>'SO 103 - Kontejner - skla...'!J35</f>
        <v>0</v>
      </c>
      <c r="AW59" s="80">
        <f>'SO 103 - Kontejner - skla...'!J36</f>
        <v>0</v>
      </c>
      <c r="AX59" s="80">
        <f>'SO 103 - Kontejner - skla...'!J37</f>
        <v>0</v>
      </c>
      <c r="AY59" s="80">
        <f>'SO 103 - Kontejner - skla...'!J38</f>
        <v>0</v>
      </c>
      <c r="AZ59" s="80">
        <f>'SO 103 - Kontejner - skla...'!F35</f>
        <v>0</v>
      </c>
      <c r="BA59" s="80">
        <f>'SO 103 - Kontejner - skla...'!F36</f>
        <v>0</v>
      </c>
      <c r="BB59" s="80">
        <f>'SO 103 - Kontejner - skla...'!F37</f>
        <v>0</v>
      </c>
      <c r="BC59" s="80">
        <f>'SO 103 - Kontejner - skla...'!F38</f>
        <v>0</v>
      </c>
      <c r="BD59" s="82">
        <f>'SO 103 - Kontejner - skla...'!F39</f>
        <v>0</v>
      </c>
      <c r="BT59" s="24" t="s">
        <v>79</v>
      </c>
      <c r="BV59" s="24" t="s">
        <v>71</v>
      </c>
      <c r="BW59" s="24" t="s">
        <v>93</v>
      </c>
      <c r="BX59" s="24" t="s">
        <v>83</v>
      </c>
      <c r="CL59" s="24" t="s">
        <v>3</v>
      </c>
    </row>
    <row r="60" spans="1:91" s="3" customFormat="1" ht="16.350000000000001" customHeight="1">
      <c r="A60" s="68" t="s">
        <v>73</v>
      </c>
      <c r="B60" s="42"/>
      <c r="C60" s="9"/>
      <c r="D60" s="9"/>
      <c r="E60" s="307" t="s">
        <v>96</v>
      </c>
      <c r="F60" s="307"/>
      <c r="G60" s="307"/>
      <c r="H60" s="307"/>
      <c r="I60" s="307"/>
      <c r="J60" s="9"/>
      <c r="K60" s="307" t="s">
        <v>97</v>
      </c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3">
        <f>'SO 106 -  Pumptrack'!J32</f>
        <v>0</v>
      </c>
      <c r="AH60" s="304"/>
      <c r="AI60" s="304"/>
      <c r="AJ60" s="304"/>
      <c r="AK60" s="304"/>
      <c r="AL60" s="304"/>
      <c r="AM60" s="304"/>
      <c r="AN60" s="303">
        <f t="shared" si="0"/>
        <v>0</v>
      </c>
      <c r="AO60" s="304"/>
      <c r="AP60" s="304"/>
      <c r="AQ60" s="78" t="s">
        <v>86</v>
      </c>
      <c r="AR60" s="42"/>
      <c r="AS60" s="79">
        <v>0</v>
      </c>
      <c r="AT60" s="80">
        <f t="shared" si="1"/>
        <v>0</v>
      </c>
      <c r="AU60" s="81">
        <f>'SO 106 -  Pumptrack'!P88</f>
        <v>31.574999999999999</v>
      </c>
      <c r="AV60" s="80">
        <f>'SO 106 -  Pumptrack'!J35</f>
        <v>0</v>
      </c>
      <c r="AW60" s="80">
        <f>'SO 106 -  Pumptrack'!J36</f>
        <v>0</v>
      </c>
      <c r="AX60" s="80">
        <f>'SO 106 -  Pumptrack'!J37</f>
        <v>0</v>
      </c>
      <c r="AY60" s="80">
        <f>'SO 106 -  Pumptrack'!J38</f>
        <v>0</v>
      </c>
      <c r="AZ60" s="80">
        <f>'SO 106 -  Pumptrack'!F35</f>
        <v>0</v>
      </c>
      <c r="BA60" s="80">
        <f>'SO 106 -  Pumptrack'!F36</f>
        <v>0</v>
      </c>
      <c r="BB60" s="80">
        <f>'SO 106 -  Pumptrack'!F37</f>
        <v>0</v>
      </c>
      <c r="BC60" s="80">
        <f>'SO 106 -  Pumptrack'!F38</f>
        <v>0</v>
      </c>
      <c r="BD60" s="82">
        <f>'SO 106 -  Pumptrack'!F39</f>
        <v>0</v>
      </c>
      <c r="BT60" s="24" t="s">
        <v>79</v>
      </c>
      <c r="BV60" s="24" t="s">
        <v>71</v>
      </c>
      <c r="BW60" s="24" t="s">
        <v>98</v>
      </c>
      <c r="BX60" s="24" t="s">
        <v>83</v>
      </c>
      <c r="CL60" s="24" t="s">
        <v>3</v>
      </c>
    </row>
    <row r="61" spans="1:91" s="6" customFormat="1" ht="16.350000000000001" customHeight="1">
      <c r="B61" s="69"/>
      <c r="C61" s="70"/>
      <c r="D61" s="289" t="s">
        <v>99</v>
      </c>
      <c r="E61" s="289"/>
      <c r="F61" s="289"/>
      <c r="G61" s="289"/>
      <c r="H61" s="289"/>
      <c r="I61" s="71"/>
      <c r="J61" s="289" t="s">
        <v>100</v>
      </c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302">
        <f>ROUND(SUM(AG62:AG64),2)</f>
        <v>0</v>
      </c>
      <c r="AH61" s="301"/>
      <c r="AI61" s="301"/>
      <c r="AJ61" s="301"/>
      <c r="AK61" s="301"/>
      <c r="AL61" s="301"/>
      <c r="AM61" s="301"/>
      <c r="AN61" s="300">
        <f t="shared" si="0"/>
        <v>0</v>
      </c>
      <c r="AO61" s="301"/>
      <c r="AP61" s="301"/>
      <c r="AQ61" s="72" t="s">
        <v>101</v>
      </c>
      <c r="AR61" s="69"/>
      <c r="AS61" s="73">
        <f>ROUND(SUM(AS62:AS64),2)</f>
        <v>0</v>
      </c>
      <c r="AT61" s="74">
        <f t="shared" si="1"/>
        <v>0</v>
      </c>
      <c r="AU61" s="75">
        <f>ROUND(SUM(AU62:AU64),5)</f>
        <v>504.99988000000002</v>
      </c>
      <c r="AV61" s="74">
        <f>ROUND(AZ61*L29,2)</f>
        <v>0</v>
      </c>
      <c r="AW61" s="74">
        <f>ROUND(BA61*L30,2)</f>
        <v>0</v>
      </c>
      <c r="AX61" s="74">
        <f>ROUND(BB61*L29,2)</f>
        <v>0</v>
      </c>
      <c r="AY61" s="74">
        <f>ROUND(BC61*L30,2)</f>
        <v>0</v>
      </c>
      <c r="AZ61" s="74">
        <f>ROUND(SUM(AZ62:AZ64),2)</f>
        <v>0</v>
      </c>
      <c r="BA61" s="74">
        <f>ROUND(SUM(BA62:BA64),2)</f>
        <v>0</v>
      </c>
      <c r="BB61" s="74">
        <f>ROUND(SUM(BB62:BB64),2)</f>
        <v>0</v>
      </c>
      <c r="BC61" s="74">
        <f>ROUND(SUM(BC62:BC64),2)</f>
        <v>0</v>
      </c>
      <c r="BD61" s="76">
        <f>ROUND(SUM(BD62:BD64),2)</f>
        <v>0</v>
      </c>
      <c r="BS61" s="77" t="s">
        <v>68</v>
      </c>
      <c r="BT61" s="77" t="s">
        <v>77</v>
      </c>
      <c r="BU61" s="77" t="s">
        <v>70</v>
      </c>
      <c r="BV61" s="77" t="s">
        <v>71</v>
      </c>
      <c r="BW61" s="77" t="s">
        <v>102</v>
      </c>
      <c r="BX61" s="77" t="s">
        <v>5</v>
      </c>
      <c r="CL61" s="77" t="s">
        <v>3</v>
      </c>
      <c r="CM61" s="77" t="s">
        <v>79</v>
      </c>
    </row>
    <row r="62" spans="1:91" s="3" customFormat="1" ht="16.350000000000001" customHeight="1">
      <c r="A62" s="68" t="s">
        <v>73</v>
      </c>
      <c r="B62" s="42"/>
      <c r="C62" s="9"/>
      <c r="D62" s="9"/>
      <c r="E62" s="307" t="s">
        <v>103</v>
      </c>
      <c r="F62" s="307"/>
      <c r="G62" s="307"/>
      <c r="H62" s="307"/>
      <c r="I62" s="307"/>
      <c r="J62" s="9"/>
      <c r="K62" s="307" t="s">
        <v>104</v>
      </c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3">
        <f>'SO 201 - Účelová komunikace '!J32</f>
        <v>0</v>
      </c>
      <c r="AH62" s="304"/>
      <c r="AI62" s="304"/>
      <c r="AJ62" s="304"/>
      <c r="AK62" s="304"/>
      <c r="AL62" s="304"/>
      <c r="AM62" s="304"/>
      <c r="AN62" s="303">
        <f t="shared" si="0"/>
        <v>0</v>
      </c>
      <c r="AO62" s="304"/>
      <c r="AP62" s="304"/>
      <c r="AQ62" s="78" t="s">
        <v>86</v>
      </c>
      <c r="AR62" s="42"/>
      <c r="AS62" s="79">
        <v>0</v>
      </c>
      <c r="AT62" s="80">
        <f t="shared" si="1"/>
        <v>0</v>
      </c>
      <c r="AU62" s="81">
        <f>'SO 201 - Účelová komunikace '!P90</f>
        <v>127.28087599999999</v>
      </c>
      <c r="AV62" s="80">
        <f>'SO 201 - Účelová komunikace '!J35</f>
        <v>0</v>
      </c>
      <c r="AW62" s="80">
        <f>'SO 201 - Účelová komunikace '!J36</f>
        <v>0</v>
      </c>
      <c r="AX62" s="80">
        <f>'SO 201 - Účelová komunikace '!J37</f>
        <v>0</v>
      </c>
      <c r="AY62" s="80">
        <f>'SO 201 - Účelová komunikace '!J38</f>
        <v>0</v>
      </c>
      <c r="AZ62" s="80">
        <f>'SO 201 - Účelová komunikace '!F35</f>
        <v>0</v>
      </c>
      <c r="BA62" s="80">
        <f>'SO 201 - Účelová komunikace '!F36</f>
        <v>0</v>
      </c>
      <c r="BB62" s="80">
        <f>'SO 201 - Účelová komunikace '!F37</f>
        <v>0</v>
      </c>
      <c r="BC62" s="80">
        <f>'SO 201 - Účelová komunikace '!F38</f>
        <v>0</v>
      </c>
      <c r="BD62" s="82">
        <f>'SO 201 - Účelová komunikace '!F39</f>
        <v>0</v>
      </c>
      <c r="BT62" s="24" t="s">
        <v>79</v>
      </c>
      <c r="BV62" s="24" t="s">
        <v>71</v>
      </c>
      <c r="BW62" s="24" t="s">
        <v>105</v>
      </c>
      <c r="BX62" s="24" t="s">
        <v>102</v>
      </c>
      <c r="CL62" s="24" t="s">
        <v>3</v>
      </c>
    </row>
    <row r="63" spans="1:91" s="3" customFormat="1" ht="16.350000000000001" customHeight="1">
      <c r="A63" s="68" t="s">
        <v>73</v>
      </c>
      <c r="B63" s="42"/>
      <c r="C63" s="9"/>
      <c r="D63" s="9"/>
      <c r="E63" s="307" t="s">
        <v>106</v>
      </c>
      <c r="F63" s="307"/>
      <c r="G63" s="307"/>
      <c r="H63" s="307"/>
      <c r="I63" s="307"/>
      <c r="J63" s="9"/>
      <c r="K63" s="307" t="s">
        <v>107</v>
      </c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3">
        <f>'SO 202 - Chodníky'!J32</f>
        <v>0</v>
      </c>
      <c r="AH63" s="304"/>
      <c r="AI63" s="304"/>
      <c r="AJ63" s="304"/>
      <c r="AK63" s="304"/>
      <c r="AL63" s="304"/>
      <c r="AM63" s="304"/>
      <c r="AN63" s="303">
        <f t="shared" si="0"/>
        <v>0</v>
      </c>
      <c r="AO63" s="304"/>
      <c r="AP63" s="304"/>
      <c r="AQ63" s="78" t="s">
        <v>86</v>
      </c>
      <c r="AR63" s="42"/>
      <c r="AS63" s="79">
        <v>0</v>
      </c>
      <c r="AT63" s="80">
        <f t="shared" si="1"/>
        <v>0</v>
      </c>
      <c r="AU63" s="81">
        <f>'SO 202 - Chodníky'!P90</f>
        <v>305.55876599999999</v>
      </c>
      <c r="AV63" s="80">
        <f>'SO 202 - Chodníky'!J35</f>
        <v>0</v>
      </c>
      <c r="AW63" s="80">
        <f>'SO 202 - Chodníky'!J36</f>
        <v>0</v>
      </c>
      <c r="AX63" s="80">
        <f>'SO 202 - Chodníky'!J37</f>
        <v>0</v>
      </c>
      <c r="AY63" s="80">
        <f>'SO 202 - Chodníky'!J38</f>
        <v>0</v>
      </c>
      <c r="AZ63" s="80">
        <f>'SO 202 - Chodníky'!F35</f>
        <v>0</v>
      </c>
      <c r="BA63" s="80">
        <f>'SO 202 - Chodníky'!F36</f>
        <v>0</v>
      </c>
      <c r="BB63" s="80">
        <f>'SO 202 - Chodníky'!F37</f>
        <v>0</v>
      </c>
      <c r="BC63" s="80">
        <f>'SO 202 - Chodníky'!F38</f>
        <v>0</v>
      </c>
      <c r="BD63" s="82">
        <f>'SO 202 - Chodníky'!F39</f>
        <v>0</v>
      </c>
      <c r="BT63" s="24" t="s">
        <v>79</v>
      </c>
      <c r="BV63" s="24" t="s">
        <v>71</v>
      </c>
      <c r="BW63" s="24" t="s">
        <v>108</v>
      </c>
      <c r="BX63" s="24" t="s">
        <v>102</v>
      </c>
      <c r="CL63" s="24" t="s">
        <v>3</v>
      </c>
    </row>
    <row r="64" spans="1:91" s="3" customFormat="1" ht="16.350000000000001" customHeight="1">
      <c r="A64" s="68" t="s">
        <v>73</v>
      </c>
      <c r="B64" s="42"/>
      <c r="C64" s="9"/>
      <c r="D64" s="9"/>
      <c r="E64" s="307" t="s">
        <v>109</v>
      </c>
      <c r="F64" s="307"/>
      <c r="G64" s="307"/>
      <c r="H64" s="307"/>
      <c r="I64" s="307"/>
      <c r="J64" s="9"/>
      <c r="K64" s="307" t="s">
        <v>110</v>
      </c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3">
        <f>'SO 203 - Mlatová zpevněná...'!J32</f>
        <v>0</v>
      </c>
      <c r="AH64" s="304"/>
      <c r="AI64" s="304"/>
      <c r="AJ64" s="304"/>
      <c r="AK64" s="304"/>
      <c r="AL64" s="304"/>
      <c r="AM64" s="304"/>
      <c r="AN64" s="303">
        <f t="shared" si="0"/>
        <v>0</v>
      </c>
      <c r="AO64" s="304"/>
      <c r="AP64" s="304"/>
      <c r="AQ64" s="78" t="s">
        <v>86</v>
      </c>
      <c r="AR64" s="42"/>
      <c r="AS64" s="79">
        <v>0</v>
      </c>
      <c r="AT64" s="80">
        <f t="shared" si="1"/>
        <v>0</v>
      </c>
      <c r="AU64" s="81">
        <f>'SO 203 - Mlatová zpevněná...'!P90</f>
        <v>72.160237999999993</v>
      </c>
      <c r="AV64" s="80">
        <f>'SO 203 - Mlatová zpevněná...'!J35</f>
        <v>0</v>
      </c>
      <c r="AW64" s="80">
        <f>'SO 203 - Mlatová zpevněná...'!J36</f>
        <v>0</v>
      </c>
      <c r="AX64" s="80">
        <f>'SO 203 - Mlatová zpevněná...'!J37</f>
        <v>0</v>
      </c>
      <c r="AY64" s="80">
        <f>'SO 203 - Mlatová zpevněná...'!J38</f>
        <v>0</v>
      </c>
      <c r="AZ64" s="80">
        <f>'SO 203 - Mlatová zpevněná...'!F35</f>
        <v>0</v>
      </c>
      <c r="BA64" s="80">
        <f>'SO 203 - Mlatová zpevněná...'!F36</f>
        <v>0</v>
      </c>
      <c r="BB64" s="80">
        <f>'SO 203 - Mlatová zpevněná...'!F37</f>
        <v>0</v>
      </c>
      <c r="BC64" s="80">
        <f>'SO 203 - Mlatová zpevněná...'!F38</f>
        <v>0</v>
      </c>
      <c r="BD64" s="82">
        <f>'SO 203 - Mlatová zpevněná...'!F39</f>
        <v>0</v>
      </c>
      <c r="BT64" s="24" t="s">
        <v>79</v>
      </c>
      <c r="BV64" s="24" t="s">
        <v>71</v>
      </c>
      <c r="BW64" s="24" t="s">
        <v>111</v>
      </c>
      <c r="BX64" s="24" t="s">
        <v>102</v>
      </c>
      <c r="CL64" s="24" t="s">
        <v>3</v>
      </c>
    </row>
    <row r="65" spans="1:91" s="6" customFormat="1" ht="16.350000000000001" customHeight="1">
      <c r="A65" s="68" t="s">
        <v>73</v>
      </c>
      <c r="B65" s="69"/>
      <c r="C65" s="70"/>
      <c r="D65" s="289" t="s">
        <v>112</v>
      </c>
      <c r="E65" s="289"/>
      <c r="F65" s="289"/>
      <c r="G65" s="289"/>
      <c r="H65" s="289"/>
      <c r="I65" s="71"/>
      <c r="J65" s="289" t="s">
        <v>113</v>
      </c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300">
        <f>'SO 301 - Mobiliář'!J30</f>
        <v>0</v>
      </c>
      <c r="AH65" s="301"/>
      <c r="AI65" s="301"/>
      <c r="AJ65" s="301"/>
      <c r="AK65" s="301"/>
      <c r="AL65" s="301"/>
      <c r="AM65" s="301"/>
      <c r="AN65" s="300">
        <f t="shared" si="0"/>
        <v>0</v>
      </c>
      <c r="AO65" s="301"/>
      <c r="AP65" s="301"/>
      <c r="AQ65" s="72" t="s">
        <v>114</v>
      </c>
      <c r="AR65" s="69"/>
      <c r="AS65" s="73">
        <v>0</v>
      </c>
      <c r="AT65" s="74">
        <f t="shared" si="1"/>
        <v>0</v>
      </c>
      <c r="AU65" s="75">
        <f>'SO 301 - Mobiliář'!P83</f>
        <v>25.865054000000001</v>
      </c>
      <c r="AV65" s="74">
        <f>'SO 301 - Mobiliář'!J33</f>
        <v>0</v>
      </c>
      <c r="AW65" s="74">
        <f>'SO 301 - Mobiliář'!J34</f>
        <v>0</v>
      </c>
      <c r="AX65" s="74">
        <f>'SO 301 - Mobiliář'!J35</f>
        <v>0</v>
      </c>
      <c r="AY65" s="74">
        <f>'SO 301 - Mobiliář'!J36</f>
        <v>0</v>
      </c>
      <c r="AZ65" s="74">
        <f>'SO 301 - Mobiliář'!F33</f>
        <v>0</v>
      </c>
      <c r="BA65" s="74">
        <f>'SO 301 - Mobiliář'!F34</f>
        <v>0</v>
      </c>
      <c r="BB65" s="74">
        <f>'SO 301 - Mobiliář'!F35</f>
        <v>0</v>
      </c>
      <c r="BC65" s="74">
        <f>'SO 301 - Mobiliář'!F36</f>
        <v>0</v>
      </c>
      <c r="BD65" s="76">
        <f>'SO 301 - Mobiliář'!F37</f>
        <v>0</v>
      </c>
      <c r="BT65" s="77" t="s">
        <v>77</v>
      </c>
      <c r="BV65" s="77" t="s">
        <v>71</v>
      </c>
      <c r="BW65" s="77" t="s">
        <v>115</v>
      </c>
      <c r="BX65" s="77" t="s">
        <v>5</v>
      </c>
      <c r="CL65" s="77" t="s">
        <v>3</v>
      </c>
      <c r="CM65" s="77" t="s">
        <v>79</v>
      </c>
    </row>
    <row r="66" spans="1:91" s="6" customFormat="1" ht="16.350000000000001" customHeight="1">
      <c r="B66" s="69"/>
      <c r="C66" s="70"/>
      <c r="D66" s="289" t="s">
        <v>116</v>
      </c>
      <c r="E66" s="289"/>
      <c r="F66" s="289"/>
      <c r="G66" s="289"/>
      <c r="H66" s="289"/>
      <c r="I66" s="71"/>
      <c r="J66" s="289" t="s">
        <v>117</v>
      </c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302">
        <f>ROUND(SUM(AG67:AG70),2)</f>
        <v>0</v>
      </c>
      <c r="AH66" s="301"/>
      <c r="AI66" s="301"/>
      <c r="AJ66" s="301"/>
      <c r="AK66" s="301"/>
      <c r="AL66" s="301"/>
      <c r="AM66" s="301"/>
      <c r="AN66" s="300">
        <f t="shared" si="0"/>
        <v>0</v>
      </c>
      <c r="AO66" s="301"/>
      <c r="AP66" s="301"/>
      <c r="AQ66" s="72" t="s">
        <v>82</v>
      </c>
      <c r="AR66" s="69"/>
      <c r="AS66" s="73">
        <f>ROUND(SUM(AS67:AS70),2)</f>
        <v>0</v>
      </c>
      <c r="AT66" s="74">
        <f t="shared" si="1"/>
        <v>0</v>
      </c>
      <c r="AU66" s="75">
        <f>ROUND(SUM(AU67:AU70),5)</f>
        <v>993.16954999999996</v>
      </c>
      <c r="AV66" s="74">
        <f>ROUND(AZ66*L29,2)</f>
        <v>0</v>
      </c>
      <c r="AW66" s="74">
        <f>ROUND(BA66*L30,2)</f>
        <v>0</v>
      </c>
      <c r="AX66" s="74">
        <f>ROUND(BB66*L29,2)</f>
        <v>0</v>
      </c>
      <c r="AY66" s="74">
        <f>ROUND(BC66*L30,2)</f>
        <v>0</v>
      </c>
      <c r="AZ66" s="74">
        <f>ROUND(SUM(AZ67:AZ70),2)</f>
        <v>0</v>
      </c>
      <c r="BA66" s="74">
        <f>ROUND(SUM(BA67:BA70),2)</f>
        <v>0</v>
      </c>
      <c r="BB66" s="74">
        <f>ROUND(SUM(BB67:BB70),2)</f>
        <v>0</v>
      </c>
      <c r="BC66" s="74">
        <f>ROUND(SUM(BC67:BC70),2)</f>
        <v>0</v>
      </c>
      <c r="BD66" s="76">
        <f>ROUND(SUM(BD67:BD70),2)</f>
        <v>0</v>
      </c>
      <c r="BS66" s="77" t="s">
        <v>68</v>
      </c>
      <c r="BT66" s="77" t="s">
        <v>77</v>
      </c>
      <c r="BU66" s="77" t="s">
        <v>70</v>
      </c>
      <c r="BV66" s="77" t="s">
        <v>71</v>
      </c>
      <c r="BW66" s="77" t="s">
        <v>118</v>
      </c>
      <c r="BX66" s="77" t="s">
        <v>5</v>
      </c>
      <c r="CL66" s="77" t="s">
        <v>3</v>
      </c>
      <c r="CM66" s="77" t="s">
        <v>79</v>
      </c>
    </row>
    <row r="67" spans="1:91" s="3" customFormat="1" ht="16.350000000000001" customHeight="1">
      <c r="A67" s="68" t="s">
        <v>73</v>
      </c>
      <c r="B67" s="42"/>
      <c r="C67" s="9"/>
      <c r="D67" s="9"/>
      <c r="E67" s="307" t="s">
        <v>119</v>
      </c>
      <c r="F67" s="307"/>
      <c r="G67" s="307"/>
      <c r="H67" s="307"/>
      <c r="I67" s="307"/>
      <c r="J67" s="9"/>
      <c r="K67" s="307" t="s">
        <v>120</v>
      </c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03">
        <f>'SO 401 - Zeď v. 2,6 m, s ...'!J32</f>
        <v>0</v>
      </c>
      <c r="AH67" s="304"/>
      <c r="AI67" s="304"/>
      <c r="AJ67" s="304"/>
      <c r="AK67" s="304"/>
      <c r="AL67" s="304"/>
      <c r="AM67" s="304"/>
      <c r="AN67" s="303">
        <f t="shared" si="0"/>
        <v>0</v>
      </c>
      <c r="AO67" s="304"/>
      <c r="AP67" s="304"/>
      <c r="AQ67" s="78" t="s">
        <v>86</v>
      </c>
      <c r="AR67" s="42"/>
      <c r="AS67" s="79">
        <v>0</v>
      </c>
      <c r="AT67" s="80">
        <f t="shared" si="1"/>
        <v>0</v>
      </c>
      <c r="AU67" s="81">
        <f>'SO 401 - Zeď v. 2,6 m, s ...'!P92</f>
        <v>321.64489900000001</v>
      </c>
      <c r="AV67" s="80">
        <f>'SO 401 - Zeď v. 2,6 m, s ...'!J35</f>
        <v>0</v>
      </c>
      <c r="AW67" s="80">
        <f>'SO 401 - Zeď v. 2,6 m, s ...'!J36</f>
        <v>0</v>
      </c>
      <c r="AX67" s="80">
        <f>'SO 401 - Zeď v. 2,6 m, s ...'!J37</f>
        <v>0</v>
      </c>
      <c r="AY67" s="80">
        <f>'SO 401 - Zeď v. 2,6 m, s ...'!J38</f>
        <v>0</v>
      </c>
      <c r="AZ67" s="80">
        <f>'SO 401 - Zeď v. 2,6 m, s ...'!F35</f>
        <v>0</v>
      </c>
      <c r="BA67" s="80">
        <f>'SO 401 - Zeď v. 2,6 m, s ...'!F36</f>
        <v>0</v>
      </c>
      <c r="BB67" s="80">
        <f>'SO 401 - Zeď v. 2,6 m, s ...'!F37</f>
        <v>0</v>
      </c>
      <c r="BC67" s="80">
        <f>'SO 401 - Zeď v. 2,6 m, s ...'!F38</f>
        <v>0</v>
      </c>
      <c r="BD67" s="82">
        <f>'SO 401 - Zeď v. 2,6 m, s ...'!F39</f>
        <v>0</v>
      </c>
      <c r="BT67" s="24" t="s">
        <v>79</v>
      </c>
      <c r="BV67" s="24" t="s">
        <v>71</v>
      </c>
      <c r="BW67" s="24" t="s">
        <v>121</v>
      </c>
      <c r="BX67" s="24" t="s">
        <v>118</v>
      </c>
      <c r="CL67" s="24" t="s">
        <v>3</v>
      </c>
    </row>
    <row r="68" spans="1:91" s="3" customFormat="1" ht="16.350000000000001" customHeight="1">
      <c r="A68" s="68" t="s">
        <v>73</v>
      </c>
      <c r="B68" s="42"/>
      <c r="C68" s="9"/>
      <c r="D68" s="9"/>
      <c r="E68" s="307" t="s">
        <v>122</v>
      </c>
      <c r="F68" s="307"/>
      <c r="G68" s="307"/>
      <c r="H68" s="307"/>
      <c r="I68" s="307"/>
      <c r="J68" s="9"/>
      <c r="K68" s="307" t="s">
        <v>123</v>
      </c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3">
        <f>'SO 402 - Opěrná zeď v. 1,...'!J32</f>
        <v>0</v>
      </c>
      <c r="AH68" s="304"/>
      <c r="AI68" s="304"/>
      <c r="AJ68" s="304"/>
      <c r="AK68" s="304"/>
      <c r="AL68" s="304"/>
      <c r="AM68" s="304"/>
      <c r="AN68" s="303">
        <f t="shared" si="0"/>
        <v>0</v>
      </c>
      <c r="AO68" s="304"/>
      <c r="AP68" s="304"/>
      <c r="AQ68" s="78" t="s">
        <v>86</v>
      </c>
      <c r="AR68" s="42"/>
      <c r="AS68" s="79">
        <v>0</v>
      </c>
      <c r="AT68" s="80">
        <f t="shared" si="1"/>
        <v>0</v>
      </c>
      <c r="AU68" s="81">
        <f>'SO 402 - Opěrná zeď v. 1,...'!P91</f>
        <v>315.95392900000002</v>
      </c>
      <c r="AV68" s="80">
        <f>'SO 402 - Opěrná zeď v. 1,...'!J35</f>
        <v>0</v>
      </c>
      <c r="AW68" s="80">
        <f>'SO 402 - Opěrná zeď v. 1,...'!J36</f>
        <v>0</v>
      </c>
      <c r="AX68" s="80">
        <f>'SO 402 - Opěrná zeď v. 1,...'!J37</f>
        <v>0</v>
      </c>
      <c r="AY68" s="80">
        <f>'SO 402 - Opěrná zeď v. 1,...'!J38</f>
        <v>0</v>
      </c>
      <c r="AZ68" s="80">
        <f>'SO 402 - Opěrná zeď v. 1,...'!F35</f>
        <v>0</v>
      </c>
      <c r="BA68" s="80">
        <f>'SO 402 - Opěrná zeď v. 1,...'!F36</f>
        <v>0</v>
      </c>
      <c r="BB68" s="80">
        <f>'SO 402 - Opěrná zeď v. 1,...'!F37</f>
        <v>0</v>
      </c>
      <c r="BC68" s="80">
        <f>'SO 402 - Opěrná zeď v. 1,...'!F38</f>
        <v>0</v>
      </c>
      <c r="BD68" s="82">
        <f>'SO 402 - Opěrná zeď v. 1,...'!F39</f>
        <v>0</v>
      </c>
      <c r="BT68" s="24" t="s">
        <v>79</v>
      </c>
      <c r="BV68" s="24" t="s">
        <v>71</v>
      </c>
      <c r="BW68" s="24" t="s">
        <v>124</v>
      </c>
      <c r="BX68" s="24" t="s">
        <v>118</v>
      </c>
      <c r="CL68" s="24" t="s">
        <v>3</v>
      </c>
    </row>
    <row r="69" spans="1:91" s="3" customFormat="1" ht="16.350000000000001" customHeight="1">
      <c r="A69" s="68" t="s">
        <v>73</v>
      </c>
      <c r="B69" s="42"/>
      <c r="C69" s="9"/>
      <c r="D69" s="9"/>
      <c r="E69" s="307" t="s">
        <v>125</v>
      </c>
      <c r="F69" s="307"/>
      <c r="G69" s="307"/>
      <c r="H69" s="307"/>
      <c r="I69" s="307"/>
      <c r="J69" s="9"/>
      <c r="K69" s="307" t="s">
        <v>126</v>
      </c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07"/>
      <c r="W69" s="307"/>
      <c r="X69" s="307"/>
      <c r="Y69" s="307"/>
      <c r="Z69" s="307"/>
      <c r="AA69" s="307"/>
      <c r="AB69" s="307"/>
      <c r="AC69" s="307"/>
      <c r="AD69" s="307"/>
      <c r="AE69" s="307"/>
      <c r="AF69" s="307"/>
      <c r="AG69" s="303">
        <f>'SO 403 - Opěrná zeď v.0,6 m '!J32</f>
        <v>0</v>
      </c>
      <c r="AH69" s="304"/>
      <c r="AI69" s="304"/>
      <c r="AJ69" s="304"/>
      <c r="AK69" s="304"/>
      <c r="AL69" s="304"/>
      <c r="AM69" s="304"/>
      <c r="AN69" s="303">
        <f t="shared" si="0"/>
        <v>0</v>
      </c>
      <c r="AO69" s="304"/>
      <c r="AP69" s="304"/>
      <c r="AQ69" s="78" t="s">
        <v>86</v>
      </c>
      <c r="AR69" s="42"/>
      <c r="AS69" s="79">
        <v>0</v>
      </c>
      <c r="AT69" s="80">
        <f t="shared" si="1"/>
        <v>0</v>
      </c>
      <c r="AU69" s="81">
        <f>'SO 403 - Opěrná zeď v.0,6 m '!P91</f>
        <v>216.79979500000002</v>
      </c>
      <c r="AV69" s="80">
        <f>'SO 403 - Opěrná zeď v.0,6 m '!J35</f>
        <v>0</v>
      </c>
      <c r="AW69" s="80">
        <f>'SO 403 - Opěrná zeď v.0,6 m '!J36</f>
        <v>0</v>
      </c>
      <c r="AX69" s="80">
        <f>'SO 403 - Opěrná zeď v.0,6 m '!J37</f>
        <v>0</v>
      </c>
      <c r="AY69" s="80">
        <f>'SO 403 - Opěrná zeď v.0,6 m '!J38</f>
        <v>0</v>
      </c>
      <c r="AZ69" s="80">
        <f>'SO 403 - Opěrná zeď v.0,6 m '!F35</f>
        <v>0</v>
      </c>
      <c r="BA69" s="80">
        <f>'SO 403 - Opěrná zeď v.0,6 m '!F36</f>
        <v>0</v>
      </c>
      <c r="BB69" s="80">
        <f>'SO 403 - Opěrná zeď v.0,6 m '!F37</f>
        <v>0</v>
      </c>
      <c r="BC69" s="80">
        <f>'SO 403 - Opěrná zeď v.0,6 m '!F38</f>
        <v>0</v>
      </c>
      <c r="BD69" s="82">
        <f>'SO 403 - Opěrná zeď v.0,6 m '!F39</f>
        <v>0</v>
      </c>
      <c r="BT69" s="24" t="s">
        <v>79</v>
      </c>
      <c r="BV69" s="24" t="s">
        <v>71</v>
      </c>
      <c r="BW69" s="24" t="s">
        <v>127</v>
      </c>
      <c r="BX69" s="24" t="s">
        <v>118</v>
      </c>
      <c r="CL69" s="24" t="s">
        <v>3</v>
      </c>
    </row>
    <row r="70" spans="1:91" s="3" customFormat="1" ht="16.350000000000001" customHeight="1">
      <c r="A70" s="68" t="s">
        <v>73</v>
      </c>
      <c r="B70" s="42"/>
      <c r="C70" s="9"/>
      <c r="D70" s="9"/>
      <c r="E70" s="307" t="s">
        <v>128</v>
      </c>
      <c r="F70" s="307"/>
      <c r="G70" s="307"/>
      <c r="H70" s="307"/>
      <c r="I70" s="307"/>
      <c r="J70" s="9"/>
      <c r="K70" s="307" t="s">
        <v>129</v>
      </c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3">
        <f>'SO 404 - Opěrná zeď v.0,5 m '!J32</f>
        <v>0</v>
      </c>
      <c r="AH70" s="304"/>
      <c r="AI70" s="304"/>
      <c r="AJ70" s="304"/>
      <c r="AK70" s="304"/>
      <c r="AL70" s="304"/>
      <c r="AM70" s="304"/>
      <c r="AN70" s="303">
        <f t="shared" si="0"/>
        <v>0</v>
      </c>
      <c r="AO70" s="304"/>
      <c r="AP70" s="304"/>
      <c r="AQ70" s="78" t="s">
        <v>86</v>
      </c>
      <c r="AR70" s="42"/>
      <c r="AS70" s="79">
        <v>0</v>
      </c>
      <c r="AT70" s="80">
        <f t="shared" si="1"/>
        <v>0</v>
      </c>
      <c r="AU70" s="81">
        <f>'SO 404 - Opěrná zeď v.0,5 m '!P91</f>
        <v>138.77092500000001</v>
      </c>
      <c r="AV70" s="80">
        <f>'SO 404 - Opěrná zeď v.0,5 m '!J35</f>
        <v>0</v>
      </c>
      <c r="AW70" s="80">
        <f>'SO 404 - Opěrná zeď v.0,5 m '!J36</f>
        <v>0</v>
      </c>
      <c r="AX70" s="80">
        <f>'SO 404 - Opěrná zeď v.0,5 m '!J37</f>
        <v>0</v>
      </c>
      <c r="AY70" s="80">
        <f>'SO 404 - Opěrná zeď v.0,5 m '!J38</f>
        <v>0</v>
      </c>
      <c r="AZ70" s="80">
        <f>'SO 404 - Opěrná zeď v.0,5 m '!F35</f>
        <v>0</v>
      </c>
      <c r="BA70" s="80">
        <f>'SO 404 - Opěrná zeď v.0,5 m '!F36</f>
        <v>0</v>
      </c>
      <c r="BB70" s="80">
        <f>'SO 404 - Opěrná zeď v.0,5 m '!F37</f>
        <v>0</v>
      </c>
      <c r="BC70" s="80">
        <f>'SO 404 - Opěrná zeď v.0,5 m '!F38</f>
        <v>0</v>
      </c>
      <c r="BD70" s="82">
        <f>'SO 404 - Opěrná zeď v.0,5 m '!F39</f>
        <v>0</v>
      </c>
      <c r="BT70" s="24" t="s">
        <v>79</v>
      </c>
      <c r="BV70" s="24" t="s">
        <v>71</v>
      </c>
      <c r="BW70" s="24" t="s">
        <v>130</v>
      </c>
      <c r="BX70" s="24" t="s">
        <v>118</v>
      </c>
      <c r="CL70" s="24" t="s">
        <v>3</v>
      </c>
    </row>
    <row r="71" spans="1:91" s="6" customFormat="1" ht="16.350000000000001" customHeight="1">
      <c r="B71" s="69"/>
      <c r="C71" s="70"/>
      <c r="D71" s="289" t="s">
        <v>131</v>
      </c>
      <c r="E71" s="289"/>
      <c r="F71" s="289"/>
      <c r="G71" s="289"/>
      <c r="H71" s="289"/>
      <c r="I71" s="71"/>
      <c r="J71" s="289" t="s">
        <v>132</v>
      </c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302">
        <f>ROUND(SUM(AG72:AG73),2)</f>
        <v>0</v>
      </c>
      <c r="AH71" s="301"/>
      <c r="AI71" s="301"/>
      <c r="AJ71" s="301"/>
      <c r="AK71" s="301"/>
      <c r="AL71" s="301"/>
      <c r="AM71" s="301"/>
      <c r="AN71" s="300">
        <f t="shared" si="0"/>
        <v>0</v>
      </c>
      <c r="AO71" s="301"/>
      <c r="AP71" s="301"/>
      <c r="AQ71" s="72" t="s">
        <v>101</v>
      </c>
      <c r="AR71" s="69"/>
      <c r="AS71" s="73">
        <f>ROUND(SUM(AS72:AS73),2)</f>
        <v>0</v>
      </c>
      <c r="AT71" s="74">
        <f t="shared" si="1"/>
        <v>0</v>
      </c>
      <c r="AU71" s="75">
        <f>ROUND(SUM(AU72:AU73),5)</f>
        <v>753.59416999999996</v>
      </c>
      <c r="AV71" s="74">
        <f>ROUND(AZ71*L29,2)</f>
        <v>0</v>
      </c>
      <c r="AW71" s="74">
        <f>ROUND(BA71*L30,2)</f>
        <v>0</v>
      </c>
      <c r="AX71" s="74">
        <f>ROUND(BB71*L29,2)</f>
        <v>0</v>
      </c>
      <c r="AY71" s="74">
        <f>ROUND(BC71*L30,2)</f>
        <v>0</v>
      </c>
      <c r="AZ71" s="74">
        <f>ROUND(SUM(AZ72:AZ73),2)</f>
        <v>0</v>
      </c>
      <c r="BA71" s="74">
        <f>ROUND(SUM(BA72:BA73),2)</f>
        <v>0</v>
      </c>
      <c r="BB71" s="74">
        <f>ROUND(SUM(BB72:BB73),2)</f>
        <v>0</v>
      </c>
      <c r="BC71" s="74">
        <f>ROUND(SUM(BC72:BC73),2)</f>
        <v>0</v>
      </c>
      <c r="BD71" s="76">
        <f>ROUND(SUM(BD72:BD73),2)</f>
        <v>0</v>
      </c>
      <c r="BS71" s="77" t="s">
        <v>68</v>
      </c>
      <c r="BT71" s="77" t="s">
        <v>77</v>
      </c>
      <c r="BU71" s="77" t="s">
        <v>70</v>
      </c>
      <c r="BV71" s="77" t="s">
        <v>71</v>
      </c>
      <c r="BW71" s="77" t="s">
        <v>133</v>
      </c>
      <c r="BX71" s="77" t="s">
        <v>5</v>
      </c>
      <c r="CL71" s="77" t="s">
        <v>3</v>
      </c>
      <c r="CM71" s="77" t="s">
        <v>79</v>
      </c>
    </row>
    <row r="72" spans="1:91" s="3" customFormat="1" ht="22.35" customHeight="1">
      <c r="A72" s="68" t="s">
        <v>73</v>
      </c>
      <c r="B72" s="42"/>
      <c r="C72" s="9"/>
      <c r="D72" s="9"/>
      <c r="E72" s="307" t="s">
        <v>134</v>
      </c>
      <c r="F72" s="307"/>
      <c r="G72" s="307"/>
      <c r="H72" s="307"/>
      <c r="I72" s="307"/>
      <c r="J72" s="9"/>
      <c r="K72" s="307" t="s">
        <v>135</v>
      </c>
      <c r="L72" s="307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303">
        <f>'SO 501 - Areálové rozvody...'!J32</f>
        <v>0</v>
      </c>
      <c r="AH72" s="304"/>
      <c r="AI72" s="304"/>
      <c r="AJ72" s="304"/>
      <c r="AK72" s="304"/>
      <c r="AL72" s="304"/>
      <c r="AM72" s="304"/>
      <c r="AN72" s="303">
        <f t="shared" si="0"/>
        <v>0</v>
      </c>
      <c r="AO72" s="304"/>
      <c r="AP72" s="304"/>
      <c r="AQ72" s="78" t="s">
        <v>86</v>
      </c>
      <c r="AR72" s="42"/>
      <c r="AS72" s="79">
        <v>0</v>
      </c>
      <c r="AT72" s="80">
        <f t="shared" si="1"/>
        <v>0</v>
      </c>
      <c r="AU72" s="81">
        <f>'SO 501 - Areálové rozvody...'!P94</f>
        <v>302.17664000000002</v>
      </c>
      <c r="AV72" s="80">
        <f>'SO 501 - Areálové rozvody...'!J35</f>
        <v>0</v>
      </c>
      <c r="AW72" s="80">
        <f>'SO 501 - Areálové rozvody...'!J36</f>
        <v>0</v>
      </c>
      <c r="AX72" s="80">
        <f>'SO 501 - Areálové rozvody...'!J37</f>
        <v>0</v>
      </c>
      <c r="AY72" s="80">
        <f>'SO 501 - Areálové rozvody...'!J38</f>
        <v>0</v>
      </c>
      <c r="AZ72" s="80">
        <f>'SO 501 - Areálové rozvody...'!F35</f>
        <v>0</v>
      </c>
      <c r="BA72" s="80">
        <f>'SO 501 - Areálové rozvody...'!F36</f>
        <v>0</v>
      </c>
      <c r="BB72" s="80">
        <f>'SO 501 - Areálové rozvody...'!F37</f>
        <v>0</v>
      </c>
      <c r="BC72" s="80">
        <f>'SO 501 - Areálové rozvody...'!F38</f>
        <v>0</v>
      </c>
      <c r="BD72" s="82">
        <f>'SO 501 - Areálové rozvody...'!F39</f>
        <v>0</v>
      </c>
      <c r="BT72" s="24" t="s">
        <v>79</v>
      </c>
      <c r="BV72" s="24" t="s">
        <v>71</v>
      </c>
      <c r="BW72" s="24" t="s">
        <v>136</v>
      </c>
      <c r="BX72" s="24" t="s">
        <v>133</v>
      </c>
      <c r="CL72" s="24" t="s">
        <v>3</v>
      </c>
    </row>
    <row r="73" spans="1:91" s="3" customFormat="1" ht="16.350000000000001" customHeight="1">
      <c r="A73" s="68" t="s">
        <v>73</v>
      </c>
      <c r="B73" s="42"/>
      <c r="C73" s="9"/>
      <c r="D73" s="9"/>
      <c r="E73" s="307" t="s">
        <v>137</v>
      </c>
      <c r="F73" s="307"/>
      <c r="G73" s="307"/>
      <c r="H73" s="307"/>
      <c r="I73" s="307"/>
      <c r="J73" s="9"/>
      <c r="K73" s="307" t="s">
        <v>138</v>
      </c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3">
        <f>'SO 502 - Nakládání s dešť...'!J32</f>
        <v>0</v>
      </c>
      <c r="AH73" s="304"/>
      <c r="AI73" s="304"/>
      <c r="AJ73" s="304"/>
      <c r="AK73" s="304"/>
      <c r="AL73" s="304"/>
      <c r="AM73" s="304"/>
      <c r="AN73" s="303">
        <f t="shared" si="0"/>
        <v>0</v>
      </c>
      <c r="AO73" s="304"/>
      <c r="AP73" s="304"/>
      <c r="AQ73" s="78" t="s">
        <v>86</v>
      </c>
      <c r="AR73" s="42"/>
      <c r="AS73" s="79">
        <v>0</v>
      </c>
      <c r="AT73" s="80">
        <f t="shared" si="1"/>
        <v>0</v>
      </c>
      <c r="AU73" s="81">
        <f>'SO 502 - Nakládání s dešť...'!P94</f>
        <v>451.417528</v>
      </c>
      <c r="AV73" s="80">
        <f>'SO 502 - Nakládání s dešť...'!J35</f>
        <v>0</v>
      </c>
      <c r="AW73" s="80">
        <f>'SO 502 - Nakládání s dešť...'!J36</f>
        <v>0</v>
      </c>
      <c r="AX73" s="80">
        <f>'SO 502 - Nakládání s dešť...'!J37</f>
        <v>0</v>
      </c>
      <c r="AY73" s="80">
        <f>'SO 502 - Nakládání s dešť...'!J38</f>
        <v>0</v>
      </c>
      <c r="AZ73" s="80">
        <f>'SO 502 - Nakládání s dešť...'!F35</f>
        <v>0</v>
      </c>
      <c r="BA73" s="80">
        <f>'SO 502 - Nakládání s dešť...'!F36</f>
        <v>0</v>
      </c>
      <c r="BB73" s="80">
        <f>'SO 502 - Nakládání s dešť...'!F37</f>
        <v>0</v>
      </c>
      <c r="BC73" s="80">
        <f>'SO 502 - Nakládání s dešť...'!F38</f>
        <v>0</v>
      </c>
      <c r="BD73" s="82">
        <f>'SO 502 - Nakládání s dešť...'!F39</f>
        <v>0</v>
      </c>
      <c r="BT73" s="24" t="s">
        <v>79</v>
      </c>
      <c r="BV73" s="24" t="s">
        <v>71</v>
      </c>
      <c r="BW73" s="24" t="s">
        <v>139</v>
      </c>
      <c r="BX73" s="24" t="s">
        <v>133</v>
      </c>
      <c r="CL73" s="24" t="s">
        <v>3</v>
      </c>
    </row>
    <row r="74" spans="1:91" s="6" customFormat="1" ht="16.350000000000001" customHeight="1">
      <c r="A74" s="68" t="s">
        <v>73</v>
      </c>
      <c r="B74" s="69"/>
      <c r="C74" s="70"/>
      <c r="D74" s="289" t="s">
        <v>140</v>
      </c>
      <c r="E74" s="289"/>
      <c r="F74" s="289"/>
      <c r="G74" s="289"/>
      <c r="H74" s="289"/>
      <c r="I74" s="71"/>
      <c r="J74" s="289" t="s">
        <v>2262</v>
      </c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300">
        <f>'SO 601 - Silnoproudá elek...'!J30</f>
        <v>0</v>
      </c>
      <c r="AH74" s="301"/>
      <c r="AI74" s="301"/>
      <c r="AJ74" s="301"/>
      <c r="AK74" s="301"/>
      <c r="AL74" s="301"/>
      <c r="AM74" s="301"/>
      <c r="AN74" s="300">
        <f t="shared" si="0"/>
        <v>0</v>
      </c>
      <c r="AO74" s="301"/>
      <c r="AP74" s="301"/>
      <c r="AQ74" s="72" t="s">
        <v>101</v>
      </c>
      <c r="AR74" s="69"/>
      <c r="AS74" s="73">
        <v>0</v>
      </c>
      <c r="AT74" s="74">
        <f t="shared" si="1"/>
        <v>0</v>
      </c>
      <c r="AU74" s="75">
        <f>'SO 601 - Silnoproudá elek...'!P81</f>
        <v>0</v>
      </c>
      <c r="AV74" s="74">
        <f>'SO 601 - Silnoproudá elek...'!J33</f>
        <v>0</v>
      </c>
      <c r="AW74" s="74">
        <f>'SO 601 - Silnoproudá elek...'!J34</f>
        <v>0</v>
      </c>
      <c r="AX74" s="74">
        <f>'SO 601 - Silnoproudá elek...'!J35</f>
        <v>0</v>
      </c>
      <c r="AY74" s="74">
        <f>'SO 601 - Silnoproudá elek...'!J36</f>
        <v>0</v>
      </c>
      <c r="AZ74" s="74">
        <f>'SO 601 - Silnoproudá elek...'!F33</f>
        <v>0</v>
      </c>
      <c r="BA74" s="74">
        <f>'SO 601 - Silnoproudá elek...'!F34</f>
        <v>0</v>
      </c>
      <c r="BB74" s="74">
        <f>'SO 601 - Silnoproudá elek...'!F35</f>
        <v>0</v>
      </c>
      <c r="BC74" s="74">
        <f>'SO 601 - Silnoproudá elek...'!F36</f>
        <v>0</v>
      </c>
      <c r="BD74" s="76">
        <f>'SO 601 - Silnoproudá elek...'!F37</f>
        <v>0</v>
      </c>
      <c r="BT74" s="77" t="s">
        <v>77</v>
      </c>
      <c r="BV74" s="77" t="s">
        <v>71</v>
      </c>
      <c r="BW74" s="77" t="s">
        <v>141</v>
      </c>
      <c r="BX74" s="77" t="s">
        <v>5</v>
      </c>
      <c r="CL74" s="77" t="s">
        <v>3</v>
      </c>
      <c r="CM74" s="77" t="s">
        <v>79</v>
      </c>
    </row>
    <row r="75" spans="1:91" s="6" customFormat="1" ht="16.350000000000001" customHeight="1">
      <c r="A75" s="68" t="s">
        <v>73</v>
      </c>
      <c r="B75" s="69"/>
      <c r="C75" s="70"/>
      <c r="D75" s="289" t="s">
        <v>142</v>
      </c>
      <c r="E75" s="289"/>
      <c r="F75" s="289"/>
      <c r="G75" s="289"/>
      <c r="H75" s="289"/>
      <c r="I75" s="71"/>
      <c r="J75" s="289" t="s">
        <v>143</v>
      </c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300">
        <f>'SO 701 - Veřejné osvětlení'!J30</f>
        <v>0</v>
      </c>
      <c r="AH75" s="301"/>
      <c r="AI75" s="301"/>
      <c r="AJ75" s="301"/>
      <c r="AK75" s="301"/>
      <c r="AL75" s="301"/>
      <c r="AM75" s="301"/>
      <c r="AN75" s="300">
        <f t="shared" si="0"/>
        <v>0</v>
      </c>
      <c r="AO75" s="301"/>
      <c r="AP75" s="301"/>
      <c r="AQ75" s="72" t="s">
        <v>101</v>
      </c>
      <c r="AR75" s="69"/>
      <c r="AS75" s="73">
        <v>0</v>
      </c>
      <c r="AT75" s="74">
        <f t="shared" si="1"/>
        <v>0</v>
      </c>
      <c r="AU75" s="75">
        <f>'SO 701 - Veřejné osvětlení'!P85</f>
        <v>0</v>
      </c>
      <c r="AV75" s="74">
        <f>'SO 701 - Veřejné osvětlení'!J33</f>
        <v>0</v>
      </c>
      <c r="AW75" s="74">
        <f>'SO 701 - Veřejné osvětlení'!J34</f>
        <v>0</v>
      </c>
      <c r="AX75" s="74">
        <f>'SO 701 - Veřejné osvětlení'!J35</f>
        <v>0</v>
      </c>
      <c r="AY75" s="74">
        <f>'SO 701 - Veřejné osvětlení'!J36</f>
        <v>0</v>
      </c>
      <c r="AZ75" s="74">
        <f>'SO 701 - Veřejné osvětlení'!F33</f>
        <v>0</v>
      </c>
      <c r="BA75" s="74">
        <f>'SO 701 - Veřejné osvětlení'!F34</f>
        <v>0</v>
      </c>
      <c r="BB75" s="74">
        <f>'SO 701 - Veřejné osvětlení'!F35</f>
        <v>0</v>
      </c>
      <c r="BC75" s="74">
        <f>'SO 701 - Veřejné osvětlení'!F36</f>
        <v>0</v>
      </c>
      <c r="BD75" s="76">
        <f>'SO 701 - Veřejné osvětlení'!F37</f>
        <v>0</v>
      </c>
      <c r="BT75" s="77" t="s">
        <v>77</v>
      </c>
      <c r="BV75" s="77" t="s">
        <v>71</v>
      </c>
      <c r="BW75" s="77" t="s">
        <v>144</v>
      </c>
      <c r="BX75" s="77" t="s">
        <v>5</v>
      </c>
      <c r="CL75" s="77" t="s">
        <v>3</v>
      </c>
      <c r="CM75" s="77" t="s">
        <v>79</v>
      </c>
    </row>
    <row r="76" spans="1:91" s="6" customFormat="1" ht="16.350000000000001" customHeight="1">
      <c r="A76" s="68" t="s">
        <v>73</v>
      </c>
      <c r="B76" s="69"/>
      <c r="C76" s="70"/>
      <c r="D76" s="289" t="s">
        <v>145</v>
      </c>
      <c r="E76" s="289"/>
      <c r="F76" s="289"/>
      <c r="G76" s="289"/>
      <c r="H76" s="289"/>
      <c r="I76" s="71"/>
      <c r="J76" s="289" t="s">
        <v>146</v>
      </c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300">
        <f>'SO 801 - Revitalizace zeleně'!J30</f>
        <v>0</v>
      </c>
      <c r="AH76" s="301"/>
      <c r="AI76" s="301"/>
      <c r="AJ76" s="301"/>
      <c r="AK76" s="301"/>
      <c r="AL76" s="301"/>
      <c r="AM76" s="301"/>
      <c r="AN76" s="300">
        <f t="shared" si="0"/>
        <v>0</v>
      </c>
      <c r="AO76" s="301"/>
      <c r="AP76" s="301"/>
      <c r="AQ76" s="72" t="s">
        <v>82</v>
      </c>
      <c r="AR76" s="69"/>
      <c r="AS76" s="73">
        <v>0</v>
      </c>
      <c r="AT76" s="74">
        <f t="shared" si="1"/>
        <v>0</v>
      </c>
      <c r="AU76" s="75">
        <f>'SO 801 - Revitalizace zeleně'!P85</f>
        <v>0</v>
      </c>
      <c r="AV76" s="74">
        <f>'SO 801 - Revitalizace zeleně'!J33</f>
        <v>0</v>
      </c>
      <c r="AW76" s="74">
        <f>'SO 801 - Revitalizace zeleně'!J34</f>
        <v>0</v>
      </c>
      <c r="AX76" s="74">
        <f>'SO 801 - Revitalizace zeleně'!J35</f>
        <v>0</v>
      </c>
      <c r="AY76" s="74">
        <f>'SO 801 - Revitalizace zeleně'!J36</f>
        <v>0</v>
      </c>
      <c r="AZ76" s="74">
        <f>'SO 801 - Revitalizace zeleně'!F33</f>
        <v>0</v>
      </c>
      <c r="BA76" s="74">
        <f>'SO 801 - Revitalizace zeleně'!F34</f>
        <v>0</v>
      </c>
      <c r="BB76" s="74">
        <f>'SO 801 - Revitalizace zeleně'!F35</f>
        <v>0</v>
      </c>
      <c r="BC76" s="74">
        <f>'SO 801 - Revitalizace zeleně'!F36</f>
        <v>0</v>
      </c>
      <c r="BD76" s="76">
        <f>'SO 801 - Revitalizace zeleně'!F37</f>
        <v>0</v>
      </c>
      <c r="BT76" s="77" t="s">
        <v>77</v>
      </c>
      <c r="BV76" s="77" t="s">
        <v>71</v>
      </c>
      <c r="BW76" s="77" t="s">
        <v>147</v>
      </c>
      <c r="BX76" s="77" t="s">
        <v>5</v>
      </c>
      <c r="CL76" s="77" t="s">
        <v>3</v>
      </c>
      <c r="CM76" s="77" t="s">
        <v>79</v>
      </c>
    </row>
    <row r="77" spans="1:91" s="6" customFormat="1" ht="23.7" customHeight="1">
      <c r="B77" s="69"/>
      <c r="C77" s="70"/>
      <c r="D77" s="289" t="s">
        <v>148</v>
      </c>
      <c r="E77" s="289"/>
      <c r="F77" s="289"/>
      <c r="G77" s="289"/>
      <c r="H77" s="289"/>
      <c r="I77" s="71"/>
      <c r="J77" s="289" t="s">
        <v>149</v>
      </c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302">
        <f>ROUND(SUM(AG78:AG82),2)</f>
        <v>0</v>
      </c>
      <c r="AH77" s="301"/>
      <c r="AI77" s="301"/>
      <c r="AJ77" s="301"/>
      <c r="AK77" s="301"/>
      <c r="AL77" s="301"/>
      <c r="AM77" s="301"/>
      <c r="AN77" s="300">
        <f t="shared" si="0"/>
        <v>0</v>
      </c>
      <c r="AO77" s="301"/>
      <c r="AP77" s="301"/>
      <c r="AQ77" s="72" t="s">
        <v>82</v>
      </c>
      <c r="AR77" s="69"/>
      <c r="AS77" s="73">
        <f>ROUND(SUM(AS78:AS82),2)</f>
        <v>0</v>
      </c>
      <c r="AT77" s="74">
        <f t="shared" si="1"/>
        <v>0</v>
      </c>
      <c r="AU77" s="75">
        <f>ROUND(SUM(AU78:AU82),5)</f>
        <v>2540.48</v>
      </c>
      <c r="AV77" s="74">
        <f>ROUND(AZ77*L29,2)</f>
        <v>0</v>
      </c>
      <c r="AW77" s="74">
        <f>ROUND(BA77*L30,2)</f>
        <v>0</v>
      </c>
      <c r="AX77" s="74">
        <f>ROUND(BB77*L29,2)</f>
        <v>0</v>
      </c>
      <c r="AY77" s="74">
        <f>ROUND(BC77*L30,2)</f>
        <v>0</v>
      </c>
      <c r="AZ77" s="74">
        <f>ROUND(SUM(AZ78:AZ82),2)</f>
        <v>0</v>
      </c>
      <c r="BA77" s="74">
        <f>ROUND(SUM(BA78:BA82),2)</f>
        <v>0</v>
      </c>
      <c r="BB77" s="74">
        <f>ROUND(SUM(BB78:BB82),2)</f>
        <v>0</v>
      </c>
      <c r="BC77" s="74">
        <f>ROUND(SUM(BC78:BC82),2)</f>
        <v>0</v>
      </c>
      <c r="BD77" s="76">
        <f>ROUND(SUM(BD78:BD82),2)</f>
        <v>0</v>
      </c>
      <c r="BS77" s="77" t="s">
        <v>68</v>
      </c>
      <c r="BT77" s="77" t="s">
        <v>77</v>
      </c>
      <c r="BU77" s="77" t="s">
        <v>70</v>
      </c>
      <c r="BV77" s="77" t="s">
        <v>71</v>
      </c>
      <c r="BW77" s="77" t="s">
        <v>150</v>
      </c>
      <c r="BX77" s="77" t="s">
        <v>5</v>
      </c>
      <c r="CL77" s="77" t="s">
        <v>3</v>
      </c>
      <c r="CM77" s="77" t="s">
        <v>79</v>
      </c>
    </row>
    <row r="78" spans="1:91" s="3" customFormat="1" ht="22.35" customHeight="1">
      <c r="A78" s="68" t="s">
        <v>73</v>
      </c>
      <c r="B78" s="42"/>
      <c r="C78" s="9"/>
      <c r="D78" s="9"/>
      <c r="E78" s="307" t="s">
        <v>151</v>
      </c>
      <c r="F78" s="307"/>
      <c r="G78" s="307"/>
      <c r="H78" s="307"/>
      <c r="I78" s="307"/>
      <c r="J78" s="9"/>
      <c r="K78" s="307" t="s">
        <v>152</v>
      </c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3">
        <f>'SO TÚ 101 - Zpevněné ploc...'!J32</f>
        <v>0</v>
      </c>
      <c r="AH78" s="304"/>
      <c r="AI78" s="304"/>
      <c r="AJ78" s="304"/>
      <c r="AK78" s="304"/>
      <c r="AL78" s="304"/>
      <c r="AM78" s="304"/>
      <c r="AN78" s="303">
        <f t="shared" si="0"/>
        <v>0</v>
      </c>
      <c r="AO78" s="304"/>
      <c r="AP78" s="304"/>
      <c r="AQ78" s="78" t="s">
        <v>86</v>
      </c>
      <c r="AR78" s="42"/>
      <c r="AS78" s="79">
        <v>0</v>
      </c>
      <c r="AT78" s="80">
        <f t="shared" si="1"/>
        <v>0</v>
      </c>
      <c r="AU78" s="81">
        <f>'SO TÚ 101 - Zpevněné ploc...'!P90</f>
        <v>689.79406599999993</v>
      </c>
      <c r="AV78" s="80">
        <f>'SO TÚ 101 - Zpevněné ploc...'!J35</f>
        <v>0</v>
      </c>
      <c r="AW78" s="80">
        <f>'SO TÚ 101 - Zpevněné ploc...'!J36</f>
        <v>0</v>
      </c>
      <c r="AX78" s="80">
        <f>'SO TÚ 101 - Zpevněné ploc...'!J37</f>
        <v>0</v>
      </c>
      <c r="AY78" s="80">
        <f>'SO TÚ 101 - Zpevněné ploc...'!J38</f>
        <v>0</v>
      </c>
      <c r="AZ78" s="80">
        <f>'SO TÚ 101 - Zpevněné ploc...'!F35</f>
        <v>0</v>
      </c>
      <c r="BA78" s="80">
        <f>'SO TÚ 101 - Zpevněné ploc...'!F36</f>
        <v>0</v>
      </c>
      <c r="BB78" s="80">
        <f>'SO TÚ 101 - Zpevněné ploc...'!F37</f>
        <v>0</v>
      </c>
      <c r="BC78" s="80">
        <f>'SO TÚ 101 - Zpevněné ploc...'!F38</f>
        <v>0</v>
      </c>
      <c r="BD78" s="82">
        <f>'SO TÚ 101 - Zpevněné ploc...'!F39</f>
        <v>0</v>
      </c>
      <c r="BT78" s="24" t="s">
        <v>79</v>
      </c>
      <c r="BV78" s="24" t="s">
        <v>71</v>
      </c>
      <c r="BW78" s="24" t="s">
        <v>153</v>
      </c>
      <c r="BX78" s="24" t="s">
        <v>150</v>
      </c>
      <c r="CL78" s="24" t="s">
        <v>3</v>
      </c>
    </row>
    <row r="79" spans="1:91" s="3" customFormat="1" ht="22.35" customHeight="1">
      <c r="A79" s="68" t="s">
        <v>73</v>
      </c>
      <c r="B79" s="42"/>
      <c r="C79" s="9"/>
      <c r="D79" s="9"/>
      <c r="E79" s="307" t="s">
        <v>154</v>
      </c>
      <c r="F79" s="307"/>
      <c r="G79" s="307"/>
      <c r="H79" s="307"/>
      <c r="I79" s="307"/>
      <c r="J79" s="9"/>
      <c r="K79" s="307" t="s">
        <v>152</v>
      </c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3">
        <f>'SO TÚ 102 - Zpevněné ploc...'!J32</f>
        <v>0</v>
      </c>
      <c r="AH79" s="304"/>
      <c r="AI79" s="304"/>
      <c r="AJ79" s="304"/>
      <c r="AK79" s="304"/>
      <c r="AL79" s="304"/>
      <c r="AM79" s="304"/>
      <c r="AN79" s="303">
        <f t="shared" si="0"/>
        <v>0</v>
      </c>
      <c r="AO79" s="304"/>
      <c r="AP79" s="304"/>
      <c r="AQ79" s="78" t="s">
        <v>86</v>
      </c>
      <c r="AR79" s="42"/>
      <c r="AS79" s="79">
        <v>0</v>
      </c>
      <c r="AT79" s="80">
        <f t="shared" si="1"/>
        <v>0</v>
      </c>
      <c r="AU79" s="81">
        <f>'SO TÚ 102 - Zpevněné ploc...'!P90</f>
        <v>425.91202899999996</v>
      </c>
      <c r="AV79" s="80">
        <f>'SO TÚ 102 - Zpevněné ploc...'!J35</f>
        <v>0</v>
      </c>
      <c r="AW79" s="80">
        <f>'SO TÚ 102 - Zpevněné ploc...'!J36</f>
        <v>0</v>
      </c>
      <c r="AX79" s="80">
        <f>'SO TÚ 102 - Zpevněné ploc...'!J37</f>
        <v>0</v>
      </c>
      <c r="AY79" s="80">
        <f>'SO TÚ 102 - Zpevněné ploc...'!J38</f>
        <v>0</v>
      </c>
      <c r="AZ79" s="80">
        <f>'SO TÚ 102 - Zpevněné ploc...'!F35</f>
        <v>0</v>
      </c>
      <c r="BA79" s="80">
        <f>'SO TÚ 102 - Zpevněné ploc...'!F36</f>
        <v>0</v>
      </c>
      <c r="BB79" s="80">
        <f>'SO TÚ 102 - Zpevněné ploc...'!F37</f>
        <v>0</v>
      </c>
      <c r="BC79" s="80">
        <f>'SO TÚ 102 - Zpevněné ploc...'!F38</f>
        <v>0</v>
      </c>
      <c r="BD79" s="82">
        <f>'SO TÚ 102 - Zpevněné ploc...'!F39</f>
        <v>0</v>
      </c>
      <c r="BT79" s="24" t="s">
        <v>79</v>
      </c>
      <c r="BV79" s="24" t="s">
        <v>71</v>
      </c>
      <c r="BW79" s="24" t="s">
        <v>155</v>
      </c>
      <c r="BX79" s="24" t="s">
        <v>150</v>
      </c>
      <c r="CL79" s="24" t="s">
        <v>3</v>
      </c>
    </row>
    <row r="80" spans="1:91" s="3" customFormat="1" ht="22.35" customHeight="1">
      <c r="A80" s="68" t="s">
        <v>73</v>
      </c>
      <c r="B80" s="42"/>
      <c r="C80" s="9"/>
      <c r="D80" s="9"/>
      <c r="E80" s="307" t="s">
        <v>156</v>
      </c>
      <c r="F80" s="307"/>
      <c r="G80" s="307"/>
      <c r="H80" s="307"/>
      <c r="I80" s="307"/>
      <c r="J80" s="9"/>
      <c r="K80" s="307" t="s">
        <v>157</v>
      </c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3">
        <f>'SO TÚ 201 - Terénní úprav...'!J32</f>
        <v>0</v>
      </c>
      <c r="AH80" s="304"/>
      <c r="AI80" s="304"/>
      <c r="AJ80" s="304"/>
      <c r="AK80" s="304"/>
      <c r="AL80" s="304"/>
      <c r="AM80" s="304"/>
      <c r="AN80" s="303">
        <f t="shared" si="0"/>
        <v>0</v>
      </c>
      <c r="AO80" s="304"/>
      <c r="AP80" s="304"/>
      <c r="AQ80" s="78" t="s">
        <v>86</v>
      </c>
      <c r="AR80" s="42"/>
      <c r="AS80" s="79">
        <v>0</v>
      </c>
      <c r="AT80" s="80">
        <f t="shared" si="1"/>
        <v>0</v>
      </c>
      <c r="AU80" s="81">
        <f>'SO TÚ 201 - Terénní úprav...'!P87</f>
        <v>402.45799999999997</v>
      </c>
      <c r="AV80" s="80">
        <f>'SO TÚ 201 - Terénní úprav...'!J35</f>
        <v>0</v>
      </c>
      <c r="AW80" s="80">
        <f>'SO TÚ 201 - Terénní úprav...'!J36</f>
        <v>0</v>
      </c>
      <c r="AX80" s="80">
        <f>'SO TÚ 201 - Terénní úprav...'!J37</f>
        <v>0</v>
      </c>
      <c r="AY80" s="80">
        <f>'SO TÚ 201 - Terénní úprav...'!J38</f>
        <v>0</v>
      </c>
      <c r="AZ80" s="80">
        <f>'SO TÚ 201 - Terénní úprav...'!F35</f>
        <v>0</v>
      </c>
      <c r="BA80" s="80">
        <f>'SO TÚ 201 - Terénní úprav...'!F36</f>
        <v>0</v>
      </c>
      <c r="BB80" s="80">
        <f>'SO TÚ 201 - Terénní úprav...'!F37</f>
        <v>0</v>
      </c>
      <c r="BC80" s="80">
        <f>'SO TÚ 201 - Terénní úprav...'!F38</f>
        <v>0</v>
      </c>
      <c r="BD80" s="82">
        <f>'SO TÚ 201 - Terénní úprav...'!F39</f>
        <v>0</v>
      </c>
      <c r="BT80" s="24" t="s">
        <v>79</v>
      </c>
      <c r="BV80" s="24" t="s">
        <v>71</v>
      </c>
      <c r="BW80" s="24" t="s">
        <v>158</v>
      </c>
      <c r="BX80" s="24" t="s">
        <v>150</v>
      </c>
      <c r="CL80" s="24" t="s">
        <v>3</v>
      </c>
    </row>
    <row r="81" spans="1:90" s="3" customFormat="1" ht="22.35" customHeight="1">
      <c r="A81" s="68" t="s">
        <v>73</v>
      </c>
      <c r="B81" s="42"/>
      <c r="C81" s="9"/>
      <c r="D81" s="9"/>
      <c r="E81" s="307" t="s">
        <v>159</v>
      </c>
      <c r="F81" s="307"/>
      <c r="G81" s="307"/>
      <c r="H81" s="307"/>
      <c r="I81" s="307"/>
      <c r="J81" s="9"/>
      <c r="K81" s="307" t="s">
        <v>157</v>
      </c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3">
        <f>'SO TÚ 202 - Terénní úprav...'!J32</f>
        <v>0</v>
      </c>
      <c r="AH81" s="304"/>
      <c r="AI81" s="304"/>
      <c r="AJ81" s="304"/>
      <c r="AK81" s="304"/>
      <c r="AL81" s="304"/>
      <c r="AM81" s="304"/>
      <c r="AN81" s="303">
        <f t="shared" si="0"/>
        <v>0</v>
      </c>
      <c r="AO81" s="304"/>
      <c r="AP81" s="304"/>
      <c r="AQ81" s="78" t="s">
        <v>86</v>
      </c>
      <c r="AR81" s="42"/>
      <c r="AS81" s="79">
        <v>0</v>
      </c>
      <c r="AT81" s="80">
        <f t="shared" si="1"/>
        <v>0</v>
      </c>
      <c r="AU81" s="81">
        <f>'SO TÚ 202 - Terénní úprav...'!P87</f>
        <v>274.61840000000001</v>
      </c>
      <c r="AV81" s="80">
        <f>'SO TÚ 202 - Terénní úprav...'!J35</f>
        <v>0</v>
      </c>
      <c r="AW81" s="80">
        <f>'SO TÚ 202 - Terénní úprav...'!J36</f>
        <v>0</v>
      </c>
      <c r="AX81" s="80">
        <f>'SO TÚ 202 - Terénní úprav...'!J37</f>
        <v>0</v>
      </c>
      <c r="AY81" s="80">
        <f>'SO TÚ 202 - Terénní úprav...'!J38</f>
        <v>0</v>
      </c>
      <c r="AZ81" s="80">
        <f>'SO TÚ 202 - Terénní úprav...'!F35</f>
        <v>0</v>
      </c>
      <c r="BA81" s="80">
        <f>'SO TÚ 202 - Terénní úprav...'!F36</f>
        <v>0</v>
      </c>
      <c r="BB81" s="80">
        <f>'SO TÚ 202 - Terénní úprav...'!F37</f>
        <v>0</v>
      </c>
      <c r="BC81" s="80">
        <f>'SO TÚ 202 - Terénní úprav...'!F38</f>
        <v>0</v>
      </c>
      <c r="BD81" s="82">
        <f>'SO TÚ 202 - Terénní úprav...'!F39</f>
        <v>0</v>
      </c>
      <c r="BT81" s="24" t="s">
        <v>79</v>
      </c>
      <c r="BV81" s="24" t="s">
        <v>71</v>
      </c>
      <c r="BW81" s="24" t="s">
        <v>160</v>
      </c>
      <c r="BX81" s="24" t="s">
        <v>150</v>
      </c>
      <c r="CL81" s="24" t="s">
        <v>3</v>
      </c>
    </row>
    <row r="82" spans="1:90" s="3" customFormat="1" ht="22.35" customHeight="1">
      <c r="A82" s="68" t="s">
        <v>73</v>
      </c>
      <c r="B82" s="42"/>
      <c r="C82" s="9"/>
      <c r="D82" s="9"/>
      <c r="E82" s="307" t="s">
        <v>161</v>
      </c>
      <c r="F82" s="307"/>
      <c r="G82" s="307"/>
      <c r="H82" s="307"/>
      <c r="I82" s="307"/>
      <c r="J82" s="9"/>
      <c r="K82" s="307" t="s">
        <v>157</v>
      </c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3">
        <f>'SO TÚ 301 - Terénní úprav...'!J32</f>
        <v>0</v>
      </c>
      <c r="AH82" s="304"/>
      <c r="AI82" s="304"/>
      <c r="AJ82" s="304"/>
      <c r="AK82" s="304"/>
      <c r="AL82" s="304"/>
      <c r="AM82" s="304"/>
      <c r="AN82" s="303">
        <f t="shared" si="0"/>
        <v>0</v>
      </c>
      <c r="AO82" s="304"/>
      <c r="AP82" s="304"/>
      <c r="AQ82" s="78" t="s">
        <v>86</v>
      </c>
      <c r="AR82" s="42"/>
      <c r="AS82" s="83">
        <v>0</v>
      </c>
      <c r="AT82" s="84">
        <f t="shared" si="1"/>
        <v>0</v>
      </c>
      <c r="AU82" s="85">
        <f>'SO TÚ 301 - Terénní úprav...'!P87</f>
        <v>747.69749999999999</v>
      </c>
      <c r="AV82" s="84">
        <f>'SO TÚ 301 - Terénní úprav...'!J35</f>
        <v>0</v>
      </c>
      <c r="AW82" s="84">
        <f>'SO TÚ 301 - Terénní úprav...'!J36</f>
        <v>0</v>
      </c>
      <c r="AX82" s="84">
        <f>'SO TÚ 301 - Terénní úprav...'!J37</f>
        <v>0</v>
      </c>
      <c r="AY82" s="84">
        <f>'SO TÚ 301 - Terénní úprav...'!J38</f>
        <v>0</v>
      </c>
      <c r="AZ82" s="84">
        <f>'SO TÚ 301 - Terénní úprav...'!F35</f>
        <v>0</v>
      </c>
      <c r="BA82" s="84">
        <f>'SO TÚ 301 - Terénní úprav...'!F36</f>
        <v>0</v>
      </c>
      <c r="BB82" s="84">
        <f>'SO TÚ 301 - Terénní úprav...'!F37</f>
        <v>0</v>
      </c>
      <c r="BC82" s="84">
        <f>'SO TÚ 301 - Terénní úprav...'!F38</f>
        <v>0</v>
      </c>
      <c r="BD82" s="86">
        <f>'SO TÚ 301 - Terénní úprav...'!F39</f>
        <v>0</v>
      </c>
      <c r="BT82" s="24" t="s">
        <v>79</v>
      </c>
      <c r="BV82" s="24" t="s">
        <v>71</v>
      </c>
      <c r="BW82" s="24" t="s">
        <v>162</v>
      </c>
      <c r="BX82" s="24" t="s">
        <v>150</v>
      </c>
      <c r="CL82" s="24" t="s">
        <v>3</v>
      </c>
    </row>
    <row r="83" spans="1:90" s="1" customFormat="1" ht="30" customHeight="1">
      <c r="B83" s="29"/>
      <c r="AR83" s="29"/>
    </row>
    <row r="84" spans="1:90" s="1" customFormat="1" ht="6.9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29"/>
    </row>
  </sheetData>
  <mergeCells count="148">
    <mergeCell ref="E62:I62"/>
    <mergeCell ref="K62:AF62"/>
    <mergeCell ref="E63:I63"/>
    <mergeCell ref="K63:AF63"/>
    <mergeCell ref="K64:AF64"/>
    <mergeCell ref="E64:I64"/>
    <mergeCell ref="D65:H65"/>
    <mergeCell ref="J65:AF65"/>
    <mergeCell ref="D66:H66"/>
    <mergeCell ref="J66:AF66"/>
    <mergeCell ref="J75:AF75"/>
    <mergeCell ref="D75:H75"/>
    <mergeCell ref="D76:H76"/>
    <mergeCell ref="J76:AF76"/>
    <mergeCell ref="E67:I67"/>
    <mergeCell ref="K67:AF67"/>
    <mergeCell ref="E68:I68"/>
    <mergeCell ref="K68:AF68"/>
    <mergeCell ref="K69:AF69"/>
    <mergeCell ref="E69:I69"/>
    <mergeCell ref="E70:I70"/>
    <mergeCell ref="K70:AF70"/>
    <mergeCell ref="D71:H71"/>
    <mergeCell ref="J71:AF71"/>
    <mergeCell ref="AG65:AM65"/>
    <mergeCell ref="AN65:AP65"/>
    <mergeCell ref="AN66:AP66"/>
    <mergeCell ref="AG66:AM66"/>
    <mergeCell ref="AN67:AP67"/>
    <mergeCell ref="AG67:AM67"/>
    <mergeCell ref="AG68:AM68"/>
    <mergeCell ref="AN68:AP68"/>
    <mergeCell ref="AG69:AM69"/>
    <mergeCell ref="AN69:AP69"/>
    <mergeCell ref="AN60:AP60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72:AP72"/>
    <mergeCell ref="AG72:AM72"/>
    <mergeCell ref="AG73:AM73"/>
    <mergeCell ref="AN73:AP73"/>
    <mergeCell ref="AN74:AP74"/>
    <mergeCell ref="AG74:AM74"/>
    <mergeCell ref="E81:I81"/>
    <mergeCell ref="K81:AF81"/>
    <mergeCell ref="E82:I82"/>
    <mergeCell ref="K82:AF82"/>
    <mergeCell ref="D77:H77"/>
    <mergeCell ref="J77:AF77"/>
    <mergeCell ref="E78:I78"/>
    <mergeCell ref="K78:AF78"/>
    <mergeCell ref="E79:I79"/>
    <mergeCell ref="K79:AF79"/>
    <mergeCell ref="E80:I80"/>
    <mergeCell ref="K80:AF80"/>
    <mergeCell ref="K72:AF72"/>
    <mergeCell ref="E72:I72"/>
    <mergeCell ref="E73:I73"/>
    <mergeCell ref="K73:AF73"/>
    <mergeCell ref="J74:AF74"/>
    <mergeCell ref="D74:H74"/>
    <mergeCell ref="AN79:AP79"/>
    <mergeCell ref="AG79:AM79"/>
    <mergeCell ref="AN80:AP80"/>
    <mergeCell ref="AG80:AM80"/>
    <mergeCell ref="AN81:AP81"/>
    <mergeCell ref="AG81:AM81"/>
    <mergeCell ref="AN82:AP82"/>
    <mergeCell ref="AG82:AM82"/>
    <mergeCell ref="L45:AO45"/>
    <mergeCell ref="I52:AF52"/>
    <mergeCell ref="E60:I60"/>
    <mergeCell ref="K60:AF60"/>
    <mergeCell ref="AN75:AP75"/>
    <mergeCell ref="AG75:AM75"/>
    <mergeCell ref="AN76:AP76"/>
    <mergeCell ref="AG76:AM76"/>
    <mergeCell ref="AN77:AP77"/>
    <mergeCell ref="AG77:AM77"/>
    <mergeCell ref="AN78:AP78"/>
    <mergeCell ref="AG78:AM78"/>
    <mergeCell ref="AG70:AM70"/>
    <mergeCell ref="AN70:AP70"/>
    <mergeCell ref="AG71:AM71"/>
    <mergeCell ref="AN71:AP71"/>
    <mergeCell ref="W33:AE33"/>
    <mergeCell ref="C52:G52"/>
    <mergeCell ref="J55:AF55"/>
    <mergeCell ref="D55:H55"/>
    <mergeCell ref="D56:H56"/>
    <mergeCell ref="J56:AF56"/>
    <mergeCell ref="K57:AF57"/>
    <mergeCell ref="E57:I57"/>
    <mergeCell ref="E58:I58"/>
    <mergeCell ref="J61:AF61"/>
    <mergeCell ref="D61:H61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G57:AM57"/>
    <mergeCell ref="AN57:AP57"/>
    <mergeCell ref="AG58:AM58"/>
    <mergeCell ref="AN58:AP58"/>
    <mergeCell ref="AN59:AP59"/>
    <mergeCell ref="AG59:AM59"/>
    <mergeCell ref="AG54:AM54"/>
    <mergeCell ref="AN54:AP54"/>
    <mergeCell ref="K58:AF58"/>
    <mergeCell ref="K59:AF59"/>
    <mergeCell ref="E59:I59"/>
    <mergeCell ref="AG60:AM60"/>
    <mergeCell ref="AK33:AO33"/>
    <mergeCell ref="AK35:AO35"/>
    <mergeCell ref="X35:AB35"/>
    <mergeCell ref="AR2:BE2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3:P33"/>
  </mergeCells>
  <hyperlinks>
    <hyperlink ref="A55" location="'SO 000 - Vedlejší a ostat...'!C2" display="/" xr:uid="{00000000-0004-0000-0000-000000000000}"/>
    <hyperlink ref="A57" location="'SO 101 - Skatepark '!C2" display="/" xr:uid="{00000000-0004-0000-0000-000001000000}"/>
    <hyperlink ref="A58" location="'SO 102 - Kontejner – soci...'!C2" display="/" xr:uid="{00000000-0004-0000-0000-000002000000}"/>
    <hyperlink ref="A59" location="'SO 103 - Kontejner - skla...'!C2" display="/" xr:uid="{00000000-0004-0000-0000-000003000000}"/>
    <hyperlink ref="A60" location="'SO 106 -  Pumptrack'!C2" display="/" xr:uid="{00000000-0004-0000-0000-000006000000}"/>
    <hyperlink ref="A62" location="'SO 201 - Účelová komunikace '!C2" display="/" xr:uid="{00000000-0004-0000-0000-000007000000}"/>
    <hyperlink ref="A63" location="'SO 202 - Chodníky'!C2" display="/" xr:uid="{00000000-0004-0000-0000-000008000000}"/>
    <hyperlink ref="A64" location="'SO 203 - Mlatová zpevněná...'!C2" display="/" xr:uid="{00000000-0004-0000-0000-000009000000}"/>
    <hyperlink ref="A65" location="'SO 301 - Mobiliář'!C2" display="/" xr:uid="{00000000-0004-0000-0000-00000A000000}"/>
    <hyperlink ref="A67" location="'SO 401 - Zeď v. 2,6 m, s ...'!C2" display="/" xr:uid="{00000000-0004-0000-0000-00000B000000}"/>
    <hyperlink ref="A68" location="'SO 402 - Opěrná zeď v. 1,...'!C2" display="/" xr:uid="{00000000-0004-0000-0000-00000C000000}"/>
    <hyperlink ref="A69" location="'SO 403 - Opěrná zeď v.0,6 m '!C2" display="/" xr:uid="{00000000-0004-0000-0000-00000D000000}"/>
    <hyperlink ref="A70" location="'SO 404 - Opěrná zeď v.0,5 m '!C2" display="/" xr:uid="{00000000-0004-0000-0000-00000E000000}"/>
    <hyperlink ref="A72" location="'SO 501 - Areálové rozvody...'!C2" display="/" xr:uid="{00000000-0004-0000-0000-00000F000000}"/>
    <hyperlink ref="A73" location="'SO 502 - Nakládání s dešť...'!C2" display="/" xr:uid="{00000000-0004-0000-0000-000010000000}"/>
    <hyperlink ref="A74" location="'SO 601 - Silnoproudá elek...'!C2" display="/" xr:uid="{00000000-0004-0000-0000-000011000000}"/>
    <hyperlink ref="A75" location="'SO 701 - Veřejné osvětlení'!C2" display="/" xr:uid="{00000000-0004-0000-0000-000012000000}"/>
    <hyperlink ref="A76" location="'SO 801 - Revitalizace zeleně'!C2" display="/" xr:uid="{00000000-0004-0000-0000-000013000000}"/>
    <hyperlink ref="A78" location="'SO TÚ 101 - Zpevněné ploc...'!C2" display="/" xr:uid="{00000000-0004-0000-0000-000015000000}"/>
    <hyperlink ref="A79" location="'SO TÚ 102 - Zpevněné ploc...'!C2" display="/" xr:uid="{00000000-0004-0000-0000-000016000000}"/>
    <hyperlink ref="A80" location="'SO TÚ 201 - Terénní úprav...'!C2" display="/" xr:uid="{00000000-0004-0000-0000-000017000000}"/>
    <hyperlink ref="A81" location="'SO TÚ 202 - Terénní úprav...'!C2" display="/" xr:uid="{00000000-0004-0000-0000-000018000000}"/>
    <hyperlink ref="A82" location="'SO TÚ 301 - Terénní úprav...'!C2" display="/" xr:uid="{00000000-0004-0000-00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9"/>
  <sheetViews>
    <sheetView showGridLines="0" topLeftCell="A61" workbookViewId="0">
      <selection activeCell="I108" sqref="I108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4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78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46" s="1" customFormat="1" ht="12" customHeight="1">
      <c r="B8" s="29"/>
      <c r="D8" s="26" t="s">
        <v>164</v>
      </c>
      <c r="L8" s="29"/>
    </row>
    <row r="9" spans="2:46" s="1" customFormat="1" ht="16.350000000000001" customHeight="1">
      <c r="B9" s="29"/>
      <c r="E9" s="309" t="s">
        <v>165</v>
      </c>
      <c r="F9" s="313"/>
      <c r="G9" s="313"/>
      <c r="H9" s="313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26. 9. 2022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">
        <v>3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3</v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6" t="s">
        <v>27</v>
      </c>
      <c r="I17" s="26" t="s">
        <v>24</v>
      </c>
      <c r="J17" s="24" t="s">
        <v>3</v>
      </c>
      <c r="L17" s="29"/>
    </row>
    <row r="18" spans="2:12" s="1" customFormat="1" ht="18" customHeight="1">
      <c r="B18" s="29"/>
      <c r="E18" s="24" t="s">
        <v>1</v>
      </c>
      <c r="I18" s="26" t="s">
        <v>26</v>
      </c>
      <c r="J18" s="24" t="s">
        <v>3</v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6" t="s">
        <v>28</v>
      </c>
      <c r="I20" s="26" t="s">
        <v>24</v>
      </c>
      <c r="J20" s="24" t="s">
        <v>3</v>
      </c>
      <c r="L20" s="29"/>
    </row>
    <row r="21" spans="2:12" s="1" customFormat="1" ht="18" customHeight="1">
      <c r="B21" s="29"/>
      <c r="E21" s="24" t="s">
        <v>29</v>
      </c>
      <c r="I21" s="26" t="s">
        <v>26</v>
      </c>
      <c r="J21" s="24" t="s">
        <v>3</v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6" t="s">
        <v>33</v>
      </c>
      <c r="L26" s="29"/>
    </row>
    <row r="27" spans="2:12" s="7" customFormat="1" ht="16.350000000000001" customHeight="1">
      <c r="B27" s="88"/>
      <c r="E27" s="285" t="s">
        <v>3</v>
      </c>
      <c r="F27" s="285"/>
      <c r="G27" s="285"/>
      <c r="H27" s="285"/>
      <c r="L27" s="88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9" t="s">
        <v>35</v>
      </c>
      <c r="J30" s="60">
        <f>ROUND(J85, 2)</f>
        <v>0</v>
      </c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>
      <c r="B32" s="29"/>
      <c r="F32" s="32" t="s">
        <v>37</v>
      </c>
      <c r="I32" s="32" t="s">
        <v>36</v>
      </c>
      <c r="J32" s="32" t="s">
        <v>38</v>
      </c>
      <c r="L32" s="29"/>
    </row>
    <row r="33" spans="2:12" s="1" customFormat="1" ht="14.4" customHeight="1">
      <c r="B33" s="29"/>
      <c r="D33" s="49" t="s">
        <v>39</v>
      </c>
      <c r="E33" s="26" t="s">
        <v>40</v>
      </c>
      <c r="F33" s="80">
        <f>ROUND((SUM(BE85:BE108)),  2)</f>
        <v>0</v>
      </c>
      <c r="I33" s="90">
        <v>0.21</v>
      </c>
      <c r="J33" s="80">
        <f>ROUND(((SUM(BE85:BE108))*I33),  2)</f>
        <v>0</v>
      </c>
      <c r="L33" s="29"/>
    </row>
    <row r="34" spans="2:12" s="1" customFormat="1" ht="14.4" customHeight="1">
      <c r="B34" s="29"/>
      <c r="E34" s="26" t="s">
        <v>41</v>
      </c>
      <c r="F34" s="80">
        <f>ROUND((SUM(BF85:BF108)),  2)</f>
        <v>0</v>
      </c>
      <c r="I34" s="90">
        <v>0.15</v>
      </c>
      <c r="J34" s="80">
        <f>ROUND(((SUM(BF85:BF108))*I34),  2)</f>
        <v>0</v>
      </c>
      <c r="L34" s="29"/>
    </row>
    <row r="35" spans="2:12" s="1" customFormat="1" ht="14.4" hidden="1" customHeight="1">
      <c r="B35" s="29"/>
      <c r="E35" s="26" t="s">
        <v>42</v>
      </c>
      <c r="F35" s="80">
        <f>ROUND((SUM(BG85:BG108)),  2)</f>
        <v>0</v>
      </c>
      <c r="I35" s="90">
        <v>0.21</v>
      </c>
      <c r="J35" s="80">
        <f>0</f>
        <v>0</v>
      </c>
      <c r="L35" s="29"/>
    </row>
    <row r="36" spans="2:12" s="1" customFormat="1" ht="14.4" hidden="1" customHeight="1">
      <c r="B36" s="29"/>
      <c r="E36" s="26" t="s">
        <v>43</v>
      </c>
      <c r="F36" s="80">
        <f>ROUND((SUM(BH85:BH108)),  2)</f>
        <v>0</v>
      </c>
      <c r="I36" s="90">
        <v>0.15</v>
      </c>
      <c r="J36" s="80">
        <f>0</f>
        <v>0</v>
      </c>
      <c r="L36" s="29"/>
    </row>
    <row r="37" spans="2:12" s="1" customFormat="1" ht="14.4" hidden="1" customHeight="1">
      <c r="B37" s="29"/>
      <c r="E37" s="26" t="s">
        <v>44</v>
      </c>
      <c r="F37" s="80">
        <f>ROUND((SUM(BI85:BI108)),  2)</f>
        <v>0</v>
      </c>
      <c r="I37" s="90">
        <v>0</v>
      </c>
      <c r="J37" s="80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91"/>
      <c r="D39" s="92" t="s">
        <v>45</v>
      </c>
      <c r="E39" s="51"/>
      <c r="F39" s="51"/>
      <c r="G39" s="93" t="s">
        <v>46</v>
      </c>
      <c r="H39" s="94" t="s">
        <v>47</v>
      </c>
      <c r="I39" s="51"/>
      <c r="J39" s="95">
        <f>SUM(J30:J37)</f>
        <v>0</v>
      </c>
      <c r="K39" s="96"/>
      <c r="L39" s="29"/>
    </row>
    <row r="40" spans="2:12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>
      <c r="B45" s="29"/>
      <c r="C45" s="21" t="s">
        <v>166</v>
      </c>
      <c r="L45" s="29"/>
    </row>
    <row r="46" spans="2:12" s="1" customFormat="1" ht="6.9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350000000000001" customHeight="1">
      <c r="B48" s="29"/>
      <c r="E48" s="311" t="str">
        <f>E7</f>
        <v>REVITALIZACE SPORTOVNÍ ZÓNY STREETPARK</v>
      </c>
      <c r="F48" s="312"/>
      <c r="G48" s="312"/>
      <c r="H48" s="312"/>
      <c r="L48" s="29"/>
    </row>
    <row r="49" spans="2:47" s="1" customFormat="1" ht="12" customHeight="1">
      <c r="B49" s="29"/>
      <c r="C49" s="26" t="s">
        <v>164</v>
      </c>
      <c r="L49" s="29"/>
    </row>
    <row r="50" spans="2:47" s="1" customFormat="1" ht="16.350000000000001" customHeight="1">
      <c r="B50" s="29"/>
      <c r="E50" s="309" t="str">
        <f>E9</f>
        <v>SO 000 - Vedlejší a ostatní náklady</v>
      </c>
      <c r="F50" s="313"/>
      <c r="G50" s="313"/>
      <c r="H50" s="313"/>
      <c r="L50" s="29"/>
    </row>
    <row r="51" spans="2:47" s="1" customFormat="1" ht="6.9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 xml:space="preserve"> Žďár nad Sázavou</v>
      </c>
      <c r="I52" s="26" t="s">
        <v>21</v>
      </c>
      <c r="J52" s="46" t="str">
        <f>IF(J12="","",J12)</f>
        <v>26. 9. 2022</v>
      </c>
      <c r="L52" s="29"/>
    </row>
    <row r="53" spans="2:47" s="1" customFormat="1" ht="6.9" customHeight="1">
      <c r="B53" s="29"/>
      <c r="L53" s="29"/>
    </row>
    <row r="54" spans="2:47" s="1" customFormat="1" ht="24.75" customHeight="1">
      <c r="B54" s="29"/>
      <c r="C54" s="26" t="s">
        <v>23</v>
      </c>
      <c r="F54" s="24" t="str">
        <f>E15</f>
        <v>Město Žďár nad Sázavou</v>
      </c>
      <c r="I54" s="26" t="s">
        <v>28</v>
      </c>
      <c r="J54" s="27" t="str">
        <f>E21</f>
        <v>Grimm Architekti s.r.o.</v>
      </c>
      <c r="L54" s="29"/>
    </row>
    <row r="55" spans="2:47" s="1" customFormat="1" ht="15.3" customHeight="1">
      <c r="B55" s="29"/>
      <c r="C55" s="26" t="s">
        <v>27</v>
      </c>
      <c r="F55" s="24" t="str">
        <f>IF(E18="","",E18)</f>
        <v>VZ</v>
      </c>
      <c r="I55" s="26" t="s">
        <v>31</v>
      </c>
      <c r="J55" s="27" t="str">
        <f>E24</f>
        <v xml:space="preserve"> 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7" t="s">
        <v>167</v>
      </c>
      <c r="D57" s="91"/>
      <c r="E57" s="91"/>
      <c r="F57" s="91"/>
      <c r="G57" s="91"/>
      <c r="H57" s="91"/>
      <c r="I57" s="91"/>
      <c r="J57" s="98" t="s">
        <v>168</v>
      </c>
      <c r="K57" s="91"/>
      <c r="L57" s="29"/>
    </row>
    <row r="58" spans="2:47" s="1" customFormat="1" ht="10.35" customHeight="1">
      <c r="B58" s="29"/>
      <c r="L58" s="29"/>
    </row>
    <row r="59" spans="2:47" s="1" customFormat="1" ht="22.8" customHeight="1">
      <c r="B59" s="29"/>
      <c r="C59" s="99" t="s">
        <v>67</v>
      </c>
      <c r="J59" s="60">
        <f>J85</f>
        <v>0</v>
      </c>
      <c r="L59" s="29"/>
      <c r="AU59" s="17" t="s">
        <v>169</v>
      </c>
    </row>
    <row r="60" spans="2:47" s="8" customFormat="1" ht="24.9" customHeight="1">
      <c r="B60" s="100"/>
      <c r="D60" s="101" t="s">
        <v>170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95" customHeight="1">
      <c r="B61" s="104"/>
      <c r="D61" s="105" t="s">
        <v>171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8" customFormat="1" ht="24.9" customHeight="1">
      <c r="B62" s="100"/>
      <c r="D62" s="101" t="s">
        <v>172</v>
      </c>
      <c r="E62" s="102"/>
      <c r="F62" s="102"/>
      <c r="G62" s="102"/>
      <c r="H62" s="102"/>
      <c r="I62" s="102"/>
      <c r="J62" s="103">
        <f>J93</f>
        <v>0</v>
      </c>
      <c r="L62" s="100"/>
    </row>
    <row r="63" spans="2:47" s="9" customFormat="1" ht="19.95" customHeight="1">
      <c r="B63" s="104"/>
      <c r="D63" s="105" t="s">
        <v>173</v>
      </c>
      <c r="E63" s="106"/>
      <c r="F63" s="106"/>
      <c r="G63" s="106"/>
      <c r="H63" s="106"/>
      <c r="I63" s="106"/>
      <c r="J63" s="107">
        <f>J94</f>
        <v>0</v>
      </c>
      <c r="L63" s="104"/>
    </row>
    <row r="64" spans="2:47" s="9" customFormat="1" ht="19.95" customHeight="1">
      <c r="B64" s="104"/>
      <c r="D64" s="105" t="s">
        <v>174</v>
      </c>
      <c r="E64" s="106"/>
      <c r="F64" s="106"/>
      <c r="G64" s="106"/>
      <c r="H64" s="106"/>
      <c r="I64" s="106"/>
      <c r="J64" s="107">
        <f>J101</f>
        <v>0</v>
      </c>
      <c r="L64" s="104"/>
    </row>
    <row r="65" spans="2:12" s="9" customFormat="1" ht="19.95" customHeight="1">
      <c r="B65" s="104"/>
      <c r="D65" s="105" t="s">
        <v>175</v>
      </c>
      <c r="E65" s="106"/>
      <c r="F65" s="106"/>
      <c r="G65" s="106"/>
      <c r="H65" s="106"/>
      <c r="I65" s="106"/>
      <c r="J65" s="107">
        <f>J104</f>
        <v>0</v>
      </c>
      <c r="L65" s="104"/>
    </row>
    <row r="66" spans="2:12" s="1" customFormat="1" ht="21.75" customHeight="1">
      <c r="B66" s="29"/>
      <c r="L66" s="29"/>
    </row>
    <row r="67" spans="2:12" s="1" customFormat="1" ht="6.9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9"/>
    </row>
    <row r="71" spans="2:12" s="1" customFormat="1" ht="6.9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29"/>
    </row>
    <row r="72" spans="2:12" s="1" customFormat="1" ht="24.9" customHeight="1">
      <c r="B72" s="29"/>
      <c r="C72" s="21" t="s">
        <v>176</v>
      </c>
      <c r="L72" s="29"/>
    </row>
    <row r="73" spans="2:12" s="1" customFormat="1" ht="6.9" customHeight="1">
      <c r="B73" s="29"/>
      <c r="L73" s="29"/>
    </row>
    <row r="74" spans="2:12" s="1" customFormat="1" ht="12" customHeight="1">
      <c r="B74" s="29"/>
      <c r="C74" s="26" t="s">
        <v>15</v>
      </c>
      <c r="L74" s="29"/>
    </row>
    <row r="75" spans="2:12" s="1" customFormat="1" ht="16.350000000000001" customHeight="1">
      <c r="B75" s="29"/>
      <c r="E75" s="311" t="str">
        <f>E7</f>
        <v>REVITALIZACE SPORTOVNÍ ZÓNY STREETPARK</v>
      </c>
      <c r="F75" s="312"/>
      <c r="G75" s="312"/>
      <c r="H75" s="312"/>
      <c r="L75" s="29"/>
    </row>
    <row r="76" spans="2:12" s="1" customFormat="1" ht="12" customHeight="1">
      <c r="B76" s="29"/>
      <c r="C76" s="26" t="s">
        <v>164</v>
      </c>
      <c r="L76" s="29"/>
    </row>
    <row r="77" spans="2:12" s="1" customFormat="1" ht="16.350000000000001" customHeight="1">
      <c r="B77" s="29"/>
      <c r="E77" s="309" t="str">
        <f>E9</f>
        <v>SO 000 - Vedlejší a ostatní náklady</v>
      </c>
      <c r="F77" s="313"/>
      <c r="G77" s="313"/>
      <c r="H77" s="313"/>
      <c r="L77" s="29"/>
    </row>
    <row r="78" spans="2:12" s="1" customFormat="1" ht="6.9" customHeight="1">
      <c r="B78" s="29"/>
      <c r="L78" s="29"/>
    </row>
    <row r="79" spans="2:12" s="1" customFormat="1" ht="12" customHeight="1">
      <c r="B79" s="29"/>
      <c r="C79" s="26" t="s">
        <v>19</v>
      </c>
      <c r="F79" s="24" t="str">
        <f>F12</f>
        <v xml:space="preserve"> Žďár nad Sázavou</v>
      </c>
      <c r="I79" s="26" t="s">
        <v>21</v>
      </c>
      <c r="J79" s="46" t="str">
        <f>IF(J12="","",J12)</f>
        <v>26. 9. 2022</v>
      </c>
      <c r="L79" s="29"/>
    </row>
    <row r="80" spans="2:12" s="1" customFormat="1" ht="6.9" customHeight="1">
      <c r="B80" s="29"/>
      <c r="L80" s="29"/>
    </row>
    <row r="81" spans="2:65" s="1" customFormat="1" ht="24.75" customHeight="1">
      <c r="B81" s="29"/>
      <c r="C81" s="26" t="s">
        <v>23</v>
      </c>
      <c r="F81" s="24" t="str">
        <f>E15</f>
        <v>Město Žďár nad Sázavou</v>
      </c>
      <c r="I81" s="26" t="s">
        <v>28</v>
      </c>
      <c r="J81" s="27" t="str">
        <f>E21</f>
        <v>Grimm Architekti s.r.o.</v>
      </c>
      <c r="L81" s="29"/>
    </row>
    <row r="82" spans="2:65" s="1" customFormat="1" ht="15.3" customHeight="1">
      <c r="B82" s="29"/>
      <c r="C82" s="26" t="s">
        <v>27</v>
      </c>
      <c r="F82" s="24" t="str">
        <f>IF(E18="","",E18)</f>
        <v>VZ</v>
      </c>
      <c r="I82" s="26" t="s">
        <v>31</v>
      </c>
      <c r="J82" s="27" t="str">
        <f>E24</f>
        <v xml:space="preserve"> </v>
      </c>
      <c r="L82" s="29"/>
    </row>
    <row r="83" spans="2:65" s="1" customFormat="1" ht="10.35" customHeight="1">
      <c r="B83" s="29"/>
      <c r="L83" s="29"/>
    </row>
    <row r="84" spans="2:65" s="10" customFormat="1" ht="29.25" customHeight="1">
      <c r="B84" s="108"/>
      <c r="C84" s="109" t="s">
        <v>177</v>
      </c>
      <c r="D84" s="110" t="s">
        <v>54</v>
      </c>
      <c r="E84" s="110" t="s">
        <v>50</v>
      </c>
      <c r="F84" s="110" t="s">
        <v>51</v>
      </c>
      <c r="G84" s="110" t="s">
        <v>178</v>
      </c>
      <c r="H84" s="110" t="s">
        <v>179</v>
      </c>
      <c r="I84" s="110" t="s">
        <v>180</v>
      </c>
      <c r="J84" s="111" t="s">
        <v>168</v>
      </c>
      <c r="K84" s="112" t="s">
        <v>181</v>
      </c>
      <c r="L84" s="108"/>
      <c r="M84" s="53" t="s">
        <v>3</v>
      </c>
      <c r="N84" s="54" t="s">
        <v>39</v>
      </c>
      <c r="O84" s="54" t="s">
        <v>182</v>
      </c>
      <c r="P84" s="54" t="s">
        <v>183</v>
      </c>
      <c r="Q84" s="54" t="s">
        <v>184</v>
      </c>
      <c r="R84" s="54" t="s">
        <v>185</v>
      </c>
      <c r="S84" s="54" t="s">
        <v>186</v>
      </c>
      <c r="T84" s="55" t="s">
        <v>187</v>
      </c>
    </row>
    <row r="85" spans="2:65" s="1" customFormat="1" ht="22.8" customHeight="1">
      <c r="B85" s="29"/>
      <c r="C85" s="58" t="s">
        <v>188</v>
      </c>
      <c r="J85" s="113">
        <f>BK85</f>
        <v>0</v>
      </c>
      <c r="L85" s="29"/>
      <c r="M85" s="56"/>
      <c r="N85" s="47"/>
      <c r="O85" s="47"/>
      <c r="P85" s="114">
        <f>P86+P93</f>
        <v>92.699999999999989</v>
      </c>
      <c r="Q85" s="47"/>
      <c r="R85" s="114">
        <f>R86+R93</f>
        <v>6.7499999999999991E-2</v>
      </c>
      <c r="S85" s="47"/>
      <c r="T85" s="115">
        <f>T86+T93</f>
        <v>0</v>
      </c>
      <c r="AT85" s="17" t="s">
        <v>68</v>
      </c>
      <c r="AU85" s="17" t="s">
        <v>169</v>
      </c>
      <c r="BK85" s="116">
        <f>BK86+BK93</f>
        <v>0</v>
      </c>
    </row>
    <row r="86" spans="2:65" s="11" customFormat="1" ht="25.95" customHeight="1">
      <c r="B86" s="117"/>
      <c r="D86" s="118" t="s">
        <v>68</v>
      </c>
      <c r="E86" s="119" t="s">
        <v>189</v>
      </c>
      <c r="F86" s="119" t="s">
        <v>190</v>
      </c>
      <c r="J86" s="120">
        <f>BK86</f>
        <v>0</v>
      </c>
      <c r="L86" s="117"/>
      <c r="M86" s="121"/>
      <c r="P86" s="122">
        <f>P87</f>
        <v>92.699999999999989</v>
      </c>
      <c r="R86" s="122">
        <f>R87</f>
        <v>6.7499999999999991E-2</v>
      </c>
      <c r="T86" s="123">
        <f>T87</f>
        <v>0</v>
      </c>
      <c r="AR86" s="118" t="s">
        <v>77</v>
      </c>
      <c r="AT86" s="124" t="s">
        <v>68</v>
      </c>
      <c r="AU86" s="124" t="s">
        <v>69</v>
      </c>
      <c r="AY86" s="118" t="s">
        <v>191</v>
      </c>
      <c r="BK86" s="125">
        <f>BK87</f>
        <v>0</v>
      </c>
    </row>
    <row r="87" spans="2:65" s="11" customFormat="1" ht="22.8" customHeight="1">
      <c r="B87" s="117"/>
      <c r="D87" s="118" t="s">
        <v>68</v>
      </c>
      <c r="E87" s="126" t="s">
        <v>77</v>
      </c>
      <c r="F87" s="126" t="s">
        <v>192</v>
      </c>
      <c r="J87" s="127">
        <f>BK87</f>
        <v>0</v>
      </c>
      <c r="L87" s="117"/>
      <c r="M87" s="121"/>
      <c r="P87" s="122">
        <f>SUM(P88:P92)</f>
        <v>92.699999999999989</v>
      </c>
      <c r="R87" s="122">
        <f>SUM(R88:R92)</f>
        <v>6.7499999999999991E-2</v>
      </c>
      <c r="T87" s="123">
        <f>SUM(T88:T92)</f>
        <v>0</v>
      </c>
      <c r="AR87" s="118" t="s">
        <v>77</v>
      </c>
      <c r="AT87" s="124" t="s">
        <v>68</v>
      </c>
      <c r="AU87" s="124" t="s">
        <v>77</v>
      </c>
      <c r="AY87" s="118" t="s">
        <v>191</v>
      </c>
      <c r="BK87" s="125">
        <f>SUM(BK88:BK92)</f>
        <v>0</v>
      </c>
    </row>
    <row r="88" spans="2:65" s="1" customFormat="1" ht="36.75" customHeight="1">
      <c r="B88" s="128"/>
      <c r="C88" s="129" t="s">
        <v>77</v>
      </c>
      <c r="D88" s="129" t="s">
        <v>193</v>
      </c>
      <c r="E88" s="130" t="s">
        <v>194</v>
      </c>
      <c r="F88" s="131" t="s">
        <v>195</v>
      </c>
      <c r="G88" s="132" t="s">
        <v>196</v>
      </c>
      <c r="H88" s="133">
        <v>450</v>
      </c>
      <c r="I88" s="134">
        <v>0</v>
      </c>
      <c r="J88" s="134">
        <f>ROUND(I88*H88,2)</f>
        <v>0</v>
      </c>
      <c r="K88" s="135"/>
      <c r="L88" s="29"/>
      <c r="M88" s="136" t="s">
        <v>3</v>
      </c>
      <c r="N88" s="137" t="s">
        <v>40</v>
      </c>
      <c r="O88" s="138">
        <v>0.11899999999999999</v>
      </c>
      <c r="P88" s="138">
        <f>O88*H88</f>
        <v>53.55</v>
      </c>
      <c r="Q88" s="138">
        <v>1.4999999999999999E-4</v>
      </c>
      <c r="R88" s="138">
        <f>Q88*H88</f>
        <v>6.7499999999999991E-2</v>
      </c>
      <c r="S88" s="138">
        <v>0</v>
      </c>
      <c r="T88" s="139">
        <f>S88*H88</f>
        <v>0</v>
      </c>
      <c r="AR88" s="140" t="s">
        <v>197</v>
      </c>
      <c r="AT88" s="140" t="s">
        <v>193</v>
      </c>
      <c r="AU88" s="140" t="s">
        <v>79</v>
      </c>
      <c r="AY88" s="17" t="s">
        <v>191</v>
      </c>
      <c r="BE88" s="141">
        <f>IF(N88="základní",J88,0)</f>
        <v>0</v>
      </c>
      <c r="BF88" s="141">
        <f>IF(N88="snížená",J88,0)</f>
        <v>0</v>
      </c>
      <c r="BG88" s="141">
        <f>IF(N88="zákl. přenesená",J88,0)</f>
        <v>0</v>
      </c>
      <c r="BH88" s="141">
        <f>IF(N88="sníž. přenesená",J88,0)</f>
        <v>0</v>
      </c>
      <c r="BI88" s="141">
        <f>IF(N88="nulová",J88,0)</f>
        <v>0</v>
      </c>
      <c r="BJ88" s="17" t="s">
        <v>77</v>
      </c>
      <c r="BK88" s="141">
        <f>ROUND(I88*H88,2)</f>
        <v>0</v>
      </c>
      <c r="BL88" s="17" t="s">
        <v>197</v>
      </c>
      <c r="BM88" s="140" t="s">
        <v>198</v>
      </c>
    </row>
    <row r="89" spans="2:65" s="1" customFormat="1">
      <c r="B89" s="29"/>
      <c r="D89" s="142" t="s">
        <v>199</v>
      </c>
      <c r="F89" s="143" t="s">
        <v>200</v>
      </c>
      <c r="L89" s="29"/>
      <c r="M89" s="144"/>
      <c r="T89" s="50"/>
      <c r="AT89" s="17" t="s">
        <v>199</v>
      </c>
      <c r="AU89" s="17" t="s">
        <v>79</v>
      </c>
    </row>
    <row r="90" spans="2:65" s="12" customFormat="1">
      <c r="B90" s="145"/>
      <c r="D90" s="146" t="s">
        <v>201</v>
      </c>
      <c r="E90" s="147" t="s">
        <v>3</v>
      </c>
      <c r="F90" s="148" t="s">
        <v>202</v>
      </c>
      <c r="H90" s="149">
        <v>450</v>
      </c>
      <c r="L90" s="145"/>
      <c r="M90" s="150"/>
      <c r="T90" s="151"/>
      <c r="AT90" s="147" t="s">
        <v>201</v>
      </c>
      <c r="AU90" s="147" t="s">
        <v>79</v>
      </c>
      <c r="AV90" s="12" t="s">
        <v>79</v>
      </c>
      <c r="AW90" s="12" t="s">
        <v>30</v>
      </c>
      <c r="AX90" s="12" t="s">
        <v>77</v>
      </c>
      <c r="AY90" s="147" t="s">
        <v>191</v>
      </c>
    </row>
    <row r="91" spans="2:65" s="1" customFormat="1" ht="36.75" customHeight="1">
      <c r="B91" s="128"/>
      <c r="C91" s="129" t="s">
        <v>79</v>
      </c>
      <c r="D91" s="129" t="s">
        <v>193</v>
      </c>
      <c r="E91" s="130" t="s">
        <v>203</v>
      </c>
      <c r="F91" s="131" t="s">
        <v>204</v>
      </c>
      <c r="G91" s="132" t="s">
        <v>196</v>
      </c>
      <c r="H91" s="133">
        <v>450</v>
      </c>
      <c r="I91" s="134">
        <v>0</v>
      </c>
      <c r="J91" s="134">
        <f>ROUND(I91*H91,2)</f>
        <v>0</v>
      </c>
      <c r="K91" s="135"/>
      <c r="L91" s="29"/>
      <c r="M91" s="136" t="s">
        <v>3</v>
      </c>
      <c r="N91" s="137" t="s">
        <v>40</v>
      </c>
      <c r="O91" s="138">
        <v>8.6999999999999994E-2</v>
      </c>
      <c r="P91" s="138">
        <f>O91*H91</f>
        <v>39.15</v>
      </c>
      <c r="Q91" s="138">
        <v>0</v>
      </c>
      <c r="R91" s="138">
        <f>Q91*H91</f>
        <v>0</v>
      </c>
      <c r="S91" s="138">
        <v>0</v>
      </c>
      <c r="T91" s="139">
        <f>S91*H91</f>
        <v>0</v>
      </c>
      <c r="AR91" s="140" t="s">
        <v>197</v>
      </c>
      <c r="AT91" s="140" t="s">
        <v>193</v>
      </c>
      <c r="AU91" s="140" t="s">
        <v>79</v>
      </c>
      <c r="AY91" s="17" t="s">
        <v>191</v>
      </c>
      <c r="BE91" s="141">
        <f>IF(N91="základní",J91,0)</f>
        <v>0</v>
      </c>
      <c r="BF91" s="141">
        <f>IF(N91="snížená",J91,0)</f>
        <v>0</v>
      </c>
      <c r="BG91" s="141">
        <f>IF(N91="zákl. přenesená",J91,0)</f>
        <v>0</v>
      </c>
      <c r="BH91" s="141">
        <f>IF(N91="sníž. přenesená",J91,0)</f>
        <v>0</v>
      </c>
      <c r="BI91" s="141">
        <f>IF(N91="nulová",J91,0)</f>
        <v>0</v>
      </c>
      <c r="BJ91" s="17" t="s">
        <v>77</v>
      </c>
      <c r="BK91" s="141">
        <f>ROUND(I91*H91,2)</f>
        <v>0</v>
      </c>
      <c r="BL91" s="17" t="s">
        <v>197</v>
      </c>
      <c r="BM91" s="140" t="s">
        <v>205</v>
      </c>
    </row>
    <row r="92" spans="2:65" s="1" customFormat="1">
      <c r="B92" s="29"/>
      <c r="D92" s="142" t="s">
        <v>199</v>
      </c>
      <c r="F92" s="143" t="s">
        <v>206</v>
      </c>
      <c r="L92" s="29"/>
      <c r="M92" s="144"/>
      <c r="T92" s="50"/>
      <c r="AT92" s="17" t="s">
        <v>199</v>
      </c>
      <c r="AU92" s="17" t="s">
        <v>79</v>
      </c>
    </row>
    <row r="93" spans="2:65" s="11" customFormat="1" ht="25.95" customHeight="1">
      <c r="B93" s="117"/>
      <c r="D93" s="118" t="s">
        <v>68</v>
      </c>
      <c r="E93" s="119" t="s">
        <v>207</v>
      </c>
      <c r="F93" s="119" t="s">
        <v>208</v>
      </c>
      <c r="J93" s="120">
        <f>BK93</f>
        <v>0</v>
      </c>
      <c r="L93" s="117"/>
      <c r="M93" s="121"/>
      <c r="P93" s="122">
        <f>P94+P101+P104</f>
        <v>0</v>
      </c>
      <c r="R93" s="122">
        <f>R94+R101+R104</f>
        <v>0</v>
      </c>
      <c r="T93" s="123">
        <f>T94+T101+T104</f>
        <v>0</v>
      </c>
      <c r="AR93" s="118" t="s">
        <v>209</v>
      </c>
      <c r="AT93" s="124" t="s">
        <v>68</v>
      </c>
      <c r="AU93" s="124" t="s">
        <v>69</v>
      </c>
      <c r="AY93" s="118" t="s">
        <v>191</v>
      </c>
      <c r="BK93" s="125">
        <f>BK94+BK101+BK104</f>
        <v>0</v>
      </c>
    </row>
    <row r="94" spans="2:65" s="11" customFormat="1" ht="22.8" customHeight="1">
      <c r="B94" s="117"/>
      <c r="D94" s="118" t="s">
        <v>68</v>
      </c>
      <c r="E94" s="126" t="s">
        <v>210</v>
      </c>
      <c r="F94" s="126" t="s">
        <v>211</v>
      </c>
      <c r="J94" s="127">
        <f>BK94</f>
        <v>0</v>
      </c>
      <c r="L94" s="117"/>
      <c r="M94" s="121"/>
      <c r="P94" s="122">
        <f>SUM(P95:P100)</f>
        <v>0</v>
      </c>
      <c r="R94" s="122">
        <f>SUM(R95:R100)</f>
        <v>0</v>
      </c>
      <c r="T94" s="123">
        <f>SUM(T95:T100)</f>
        <v>0</v>
      </c>
      <c r="AR94" s="118" t="s">
        <v>209</v>
      </c>
      <c r="AT94" s="124" t="s">
        <v>68</v>
      </c>
      <c r="AU94" s="124" t="s">
        <v>77</v>
      </c>
      <c r="AY94" s="118" t="s">
        <v>191</v>
      </c>
      <c r="BK94" s="125">
        <f>SUM(BK95:BK100)</f>
        <v>0</v>
      </c>
    </row>
    <row r="95" spans="2:65" s="1" customFormat="1" ht="16.350000000000001" customHeight="1">
      <c r="B95" s="128"/>
      <c r="C95" s="129" t="s">
        <v>212</v>
      </c>
      <c r="D95" s="129" t="s">
        <v>193</v>
      </c>
      <c r="E95" s="130" t="s">
        <v>213</v>
      </c>
      <c r="F95" s="131" t="s">
        <v>214</v>
      </c>
      <c r="G95" s="132" t="s">
        <v>215</v>
      </c>
      <c r="H95" s="133">
        <v>1</v>
      </c>
      <c r="I95" s="134">
        <v>0</v>
      </c>
      <c r="J95" s="134">
        <f>ROUND(I95*H95,2)</f>
        <v>0</v>
      </c>
      <c r="K95" s="135"/>
      <c r="L95" s="29"/>
      <c r="M95" s="136" t="s">
        <v>3</v>
      </c>
      <c r="N95" s="137" t="s">
        <v>40</v>
      </c>
      <c r="O95" s="138">
        <v>0</v>
      </c>
      <c r="P95" s="138">
        <f>O95*H95</f>
        <v>0</v>
      </c>
      <c r="Q95" s="138">
        <v>0</v>
      </c>
      <c r="R95" s="138">
        <f>Q95*H95</f>
        <v>0</v>
      </c>
      <c r="S95" s="138">
        <v>0</v>
      </c>
      <c r="T95" s="139">
        <f>S95*H95</f>
        <v>0</v>
      </c>
      <c r="AR95" s="140" t="s">
        <v>216</v>
      </c>
      <c r="AT95" s="140" t="s">
        <v>193</v>
      </c>
      <c r="AU95" s="140" t="s">
        <v>79</v>
      </c>
      <c r="AY95" s="17" t="s">
        <v>191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7" t="s">
        <v>77</v>
      </c>
      <c r="BK95" s="141">
        <f>ROUND(I95*H95,2)</f>
        <v>0</v>
      </c>
      <c r="BL95" s="17" t="s">
        <v>216</v>
      </c>
      <c r="BM95" s="140" t="s">
        <v>217</v>
      </c>
    </row>
    <row r="96" spans="2:65" s="1" customFormat="1">
      <c r="B96" s="29"/>
      <c r="D96" s="142" t="s">
        <v>199</v>
      </c>
      <c r="F96" s="143" t="s">
        <v>218</v>
      </c>
      <c r="L96" s="29"/>
      <c r="M96" s="144"/>
      <c r="T96" s="50"/>
      <c r="AT96" s="17" t="s">
        <v>199</v>
      </c>
      <c r="AU96" s="17" t="s">
        <v>79</v>
      </c>
    </row>
    <row r="97" spans="2:65" s="1" customFormat="1" ht="16.350000000000001" customHeight="1">
      <c r="B97" s="128"/>
      <c r="C97" s="129" t="s">
        <v>197</v>
      </c>
      <c r="D97" s="129" t="s">
        <v>193</v>
      </c>
      <c r="E97" s="130" t="s">
        <v>219</v>
      </c>
      <c r="F97" s="131" t="s">
        <v>220</v>
      </c>
      <c r="G97" s="132" t="s">
        <v>215</v>
      </c>
      <c r="H97" s="133">
        <v>1</v>
      </c>
      <c r="I97" s="134">
        <v>0</v>
      </c>
      <c r="J97" s="134">
        <f>ROUND(I97*H97,2)</f>
        <v>0</v>
      </c>
      <c r="K97" s="135"/>
      <c r="L97" s="29"/>
      <c r="M97" s="136" t="s">
        <v>3</v>
      </c>
      <c r="N97" s="137" t="s">
        <v>40</v>
      </c>
      <c r="O97" s="138">
        <v>0</v>
      </c>
      <c r="P97" s="138">
        <f>O97*H97</f>
        <v>0</v>
      </c>
      <c r="Q97" s="138">
        <v>0</v>
      </c>
      <c r="R97" s="138">
        <f>Q97*H97</f>
        <v>0</v>
      </c>
      <c r="S97" s="138">
        <v>0</v>
      </c>
      <c r="T97" s="139">
        <f>S97*H97</f>
        <v>0</v>
      </c>
      <c r="AR97" s="140" t="s">
        <v>216</v>
      </c>
      <c r="AT97" s="140" t="s">
        <v>193</v>
      </c>
      <c r="AU97" s="140" t="s">
        <v>79</v>
      </c>
      <c r="AY97" s="17" t="s">
        <v>191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7" t="s">
        <v>77</v>
      </c>
      <c r="BK97" s="141">
        <f>ROUND(I97*H97,2)</f>
        <v>0</v>
      </c>
      <c r="BL97" s="17" t="s">
        <v>216</v>
      </c>
      <c r="BM97" s="140" t="s">
        <v>221</v>
      </c>
    </row>
    <row r="98" spans="2:65" s="1" customFormat="1">
      <c r="B98" s="29"/>
      <c r="D98" s="142" t="s">
        <v>199</v>
      </c>
      <c r="F98" s="143" t="s">
        <v>222</v>
      </c>
      <c r="L98" s="29"/>
      <c r="M98" s="144"/>
      <c r="T98" s="50"/>
      <c r="AT98" s="17" t="s">
        <v>199</v>
      </c>
      <c r="AU98" s="17" t="s">
        <v>79</v>
      </c>
    </row>
    <row r="99" spans="2:65" s="1" customFormat="1" ht="16.350000000000001" customHeight="1">
      <c r="B99" s="128"/>
      <c r="C99" s="129" t="s">
        <v>209</v>
      </c>
      <c r="D99" s="129" t="s">
        <v>193</v>
      </c>
      <c r="E99" s="130" t="s">
        <v>223</v>
      </c>
      <c r="F99" s="131" t="s">
        <v>224</v>
      </c>
      <c r="G99" s="132" t="s">
        <v>215</v>
      </c>
      <c r="H99" s="133">
        <v>1</v>
      </c>
      <c r="I99" s="134">
        <v>0</v>
      </c>
      <c r="J99" s="134">
        <f>ROUND(I99*H99,2)</f>
        <v>0</v>
      </c>
      <c r="K99" s="135"/>
      <c r="L99" s="29"/>
      <c r="M99" s="136" t="s">
        <v>3</v>
      </c>
      <c r="N99" s="137" t="s">
        <v>40</v>
      </c>
      <c r="O99" s="138">
        <v>0</v>
      </c>
      <c r="P99" s="138">
        <f>O99*H99</f>
        <v>0</v>
      </c>
      <c r="Q99" s="138">
        <v>0</v>
      </c>
      <c r="R99" s="138">
        <f>Q99*H99</f>
        <v>0</v>
      </c>
      <c r="S99" s="138">
        <v>0</v>
      </c>
      <c r="T99" s="139">
        <f>S99*H99</f>
        <v>0</v>
      </c>
      <c r="AR99" s="140" t="s">
        <v>216</v>
      </c>
      <c r="AT99" s="140" t="s">
        <v>193</v>
      </c>
      <c r="AU99" s="140" t="s">
        <v>79</v>
      </c>
      <c r="AY99" s="17" t="s">
        <v>191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7" t="s">
        <v>77</v>
      </c>
      <c r="BK99" s="141">
        <f>ROUND(I99*H99,2)</f>
        <v>0</v>
      </c>
      <c r="BL99" s="17" t="s">
        <v>216</v>
      </c>
      <c r="BM99" s="140" t="s">
        <v>225</v>
      </c>
    </row>
    <row r="100" spans="2:65" s="1" customFormat="1">
      <c r="B100" s="29"/>
      <c r="D100" s="142" t="s">
        <v>199</v>
      </c>
      <c r="F100" s="143" t="s">
        <v>226</v>
      </c>
      <c r="L100" s="29"/>
      <c r="M100" s="144"/>
      <c r="T100" s="50"/>
      <c r="AT100" s="17" t="s">
        <v>199</v>
      </c>
      <c r="AU100" s="17" t="s">
        <v>79</v>
      </c>
    </row>
    <row r="101" spans="2:65" s="11" customFormat="1" ht="22.8" customHeight="1">
      <c r="B101" s="117"/>
      <c r="D101" s="118" t="s">
        <v>68</v>
      </c>
      <c r="E101" s="126" t="s">
        <v>227</v>
      </c>
      <c r="F101" s="126" t="s">
        <v>228</v>
      </c>
      <c r="J101" s="127">
        <f>BK101</f>
        <v>0</v>
      </c>
      <c r="L101" s="117"/>
      <c r="M101" s="121"/>
      <c r="P101" s="122">
        <f>SUM(P102:P103)</f>
        <v>0</v>
      </c>
      <c r="R101" s="122">
        <f>SUM(R102:R103)</f>
        <v>0</v>
      </c>
      <c r="T101" s="123">
        <f>SUM(T102:T103)</f>
        <v>0</v>
      </c>
      <c r="AR101" s="118" t="s">
        <v>209</v>
      </c>
      <c r="AT101" s="124" t="s">
        <v>68</v>
      </c>
      <c r="AU101" s="124" t="s">
        <v>77</v>
      </c>
      <c r="AY101" s="118" t="s">
        <v>191</v>
      </c>
      <c r="BK101" s="125">
        <f>SUM(BK102:BK103)</f>
        <v>0</v>
      </c>
    </row>
    <row r="102" spans="2:65" s="1" customFormat="1" ht="16.350000000000001" customHeight="1">
      <c r="B102" s="128"/>
      <c r="C102" s="129" t="s">
        <v>229</v>
      </c>
      <c r="D102" s="129" t="s">
        <v>193</v>
      </c>
      <c r="E102" s="130" t="s">
        <v>230</v>
      </c>
      <c r="F102" s="131" t="s">
        <v>228</v>
      </c>
      <c r="G102" s="132" t="s">
        <v>215</v>
      </c>
      <c r="H102" s="133">
        <v>1</v>
      </c>
      <c r="I102" s="134">
        <v>0</v>
      </c>
      <c r="J102" s="134">
        <f>ROUND(I102*H102,2)</f>
        <v>0</v>
      </c>
      <c r="K102" s="135"/>
      <c r="L102" s="29"/>
      <c r="M102" s="136" t="s">
        <v>3</v>
      </c>
      <c r="N102" s="137" t="s">
        <v>40</v>
      </c>
      <c r="O102" s="138">
        <v>0</v>
      </c>
      <c r="P102" s="138">
        <f>O102*H102</f>
        <v>0</v>
      </c>
      <c r="Q102" s="138">
        <v>0</v>
      </c>
      <c r="R102" s="138">
        <f>Q102*H102</f>
        <v>0</v>
      </c>
      <c r="S102" s="138">
        <v>0</v>
      </c>
      <c r="T102" s="139">
        <f>S102*H102</f>
        <v>0</v>
      </c>
      <c r="AR102" s="140" t="s">
        <v>216</v>
      </c>
      <c r="AT102" s="140" t="s">
        <v>193</v>
      </c>
      <c r="AU102" s="140" t="s">
        <v>79</v>
      </c>
      <c r="AY102" s="17" t="s">
        <v>191</v>
      </c>
      <c r="BE102" s="141">
        <f>IF(N102="základní",J102,0)</f>
        <v>0</v>
      </c>
      <c r="BF102" s="141">
        <f>IF(N102="snížená",J102,0)</f>
        <v>0</v>
      </c>
      <c r="BG102" s="141">
        <f>IF(N102="zákl. přenesená",J102,0)</f>
        <v>0</v>
      </c>
      <c r="BH102" s="141">
        <f>IF(N102="sníž. přenesená",J102,0)</f>
        <v>0</v>
      </c>
      <c r="BI102" s="141">
        <f>IF(N102="nulová",J102,0)</f>
        <v>0</v>
      </c>
      <c r="BJ102" s="17" t="s">
        <v>77</v>
      </c>
      <c r="BK102" s="141">
        <f>ROUND(I102*H102,2)</f>
        <v>0</v>
      </c>
      <c r="BL102" s="17" t="s">
        <v>216</v>
      </c>
      <c r="BM102" s="140" t="s">
        <v>231</v>
      </c>
    </row>
    <row r="103" spans="2:65" s="1" customFormat="1">
      <c r="B103" s="29"/>
      <c r="D103" s="142" t="s">
        <v>199</v>
      </c>
      <c r="F103" s="143" t="s">
        <v>232</v>
      </c>
      <c r="L103" s="29"/>
      <c r="M103" s="144"/>
      <c r="T103" s="50"/>
      <c r="AT103" s="17" t="s">
        <v>199</v>
      </c>
      <c r="AU103" s="17" t="s">
        <v>79</v>
      </c>
    </row>
    <row r="104" spans="2:65" s="11" customFormat="1" ht="22.8" customHeight="1">
      <c r="B104" s="117"/>
      <c r="D104" s="118" t="s">
        <v>68</v>
      </c>
      <c r="E104" s="126" t="s">
        <v>233</v>
      </c>
      <c r="F104" s="126" t="s">
        <v>234</v>
      </c>
      <c r="J104" s="127">
        <f>BK104</f>
        <v>0</v>
      </c>
      <c r="L104" s="117"/>
      <c r="M104" s="121"/>
      <c r="P104" s="122">
        <f>SUM(P105:P108)</f>
        <v>0</v>
      </c>
      <c r="R104" s="122">
        <f>SUM(R105:R108)</f>
        <v>0</v>
      </c>
      <c r="T104" s="123">
        <f>SUM(T105:T108)</f>
        <v>0</v>
      </c>
      <c r="AR104" s="118" t="s">
        <v>209</v>
      </c>
      <c r="AT104" s="124" t="s">
        <v>68</v>
      </c>
      <c r="AU104" s="124" t="s">
        <v>77</v>
      </c>
      <c r="AY104" s="118" t="s">
        <v>191</v>
      </c>
      <c r="BK104" s="125">
        <f>SUM(BK105:BK108)</f>
        <v>0</v>
      </c>
    </row>
    <row r="105" spans="2:65" s="1" customFormat="1" ht="16.350000000000001" customHeight="1">
      <c r="B105" s="128"/>
      <c r="C105" s="129" t="s">
        <v>235</v>
      </c>
      <c r="D105" s="129" t="s">
        <v>193</v>
      </c>
      <c r="E105" s="130" t="s">
        <v>236</v>
      </c>
      <c r="F105" s="131" t="s">
        <v>234</v>
      </c>
      <c r="G105" s="132" t="s">
        <v>215</v>
      </c>
      <c r="H105" s="133">
        <v>1</v>
      </c>
      <c r="I105" s="134">
        <v>0</v>
      </c>
      <c r="J105" s="134">
        <f>ROUND(I105*H105,2)</f>
        <v>0</v>
      </c>
      <c r="K105" s="135"/>
      <c r="L105" s="29"/>
      <c r="M105" s="136" t="s">
        <v>3</v>
      </c>
      <c r="N105" s="137" t="s">
        <v>40</v>
      </c>
      <c r="O105" s="138">
        <v>0</v>
      </c>
      <c r="P105" s="138">
        <f>O105*H105</f>
        <v>0</v>
      </c>
      <c r="Q105" s="138">
        <v>0</v>
      </c>
      <c r="R105" s="138">
        <f>Q105*H105</f>
        <v>0</v>
      </c>
      <c r="S105" s="138">
        <v>0</v>
      </c>
      <c r="T105" s="139">
        <f>S105*H105</f>
        <v>0</v>
      </c>
      <c r="AR105" s="140" t="s">
        <v>216</v>
      </c>
      <c r="AT105" s="140" t="s">
        <v>193</v>
      </c>
      <c r="AU105" s="140" t="s">
        <v>79</v>
      </c>
      <c r="AY105" s="17" t="s">
        <v>191</v>
      </c>
      <c r="BE105" s="141">
        <f>IF(N105="základní",J105,0)</f>
        <v>0</v>
      </c>
      <c r="BF105" s="141">
        <f>IF(N105="snížená",J105,0)</f>
        <v>0</v>
      </c>
      <c r="BG105" s="141">
        <f>IF(N105="zákl. přenesená",J105,0)</f>
        <v>0</v>
      </c>
      <c r="BH105" s="141">
        <f>IF(N105="sníž. přenesená",J105,0)</f>
        <v>0</v>
      </c>
      <c r="BI105" s="141">
        <f>IF(N105="nulová",J105,0)</f>
        <v>0</v>
      </c>
      <c r="BJ105" s="17" t="s">
        <v>77</v>
      </c>
      <c r="BK105" s="141">
        <f>ROUND(I105*H105,2)</f>
        <v>0</v>
      </c>
      <c r="BL105" s="17" t="s">
        <v>216</v>
      </c>
      <c r="BM105" s="140" t="s">
        <v>237</v>
      </c>
    </row>
    <row r="106" spans="2:65" s="1" customFormat="1">
      <c r="B106" s="29"/>
      <c r="D106" s="142" t="s">
        <v>199</v>
      </c>
      <c r="F106" s="143" t="s">
        <v>238</v>
      </c>
      <c r="L106" s="29"/>
      <c r="M106" s="144"/>
      <c r="T106" s="50"/>
      <c r="AT106" s="17" t="s">
        <v>199</v>
      </c>
      <c r="AU106" s="17" t="s">
        <v>79</v>
      </c>
    </row>
    <row r="107" spans="2:65" s="1" customFormat="1" ht="16.350000000000001" customHeight="1">
      <c r="B107" s="128"/>
      <c r="C107" s="129" t="s">
        <v>239</v>
      </c>
      <c r="D107" s="129" t="s">
        <v>193</v>
      </c>
      <c r="E107" s="130" t="s">
        <v>240</v>
      </c>
      <c r="F107" s="131" t="s">
        <v>241</v>
      </c>
      <c r="G107" s="132" t="s">
        <v>215</v>
      </c>
      <c r="H107" s="133">
        <v>1</v>
      </c>
      <c r="I107" s="134">
        <v>0</v>
      </c>
      <c r="J107" s="134">
        <f>ROUND(I107*H107,2)</f>
        <v>0</v>
      </c>
      <c r="K107" s="135"/>
      <c r="L107" s="29"/>
      <c r="M107" s="136" t="s">
        <v>3</v>
      </c>
      <c r="N107" s="137" t="s">
        <v>40</v>
      </c>
      <c r="O107" s="138">
        <v>0</v>
      </c>
      <c r="P107" s="138">
        <f>O107*H107</f>
        <v>0</v>
      </c>
      <c r="Q107" s="138">
        <v>0</v>
      </c>
      <c r="R107" s="138">
        <f>Q107*H107</f>
        <v>0</v>
      </c>
      <c r="S107" s="138">
        <v>0</v>
      </c>
      <c r="T107" s="139">
        <f>S107*H107</f>
        <v>0</v>
      </c>
      <c r="AR107" s="140" t="s">
        <v>216</v>
      </c>
      <c r="AT107" s="140" t="s">
        <v>193</v>
      </c>
      <c r="AU107" s="140" t="s">
        <v>79</v>
      </c>
      <c r="AY107" s="17" t="s">
        <v>191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7" t="s">
        <v>77</v>
      </c>
      <c r="BK107" s="141">
        <f>ROUND(I107*H107,2)</f>
        <v>0</v>
      </c>
      <c r="BL107" s="17" t="s">
        <v>216</v>
      </c>
      <c r="BM107" s="140" t="s">
        <v>242</v>
      </c>
    </row>
    <row r="108" spans="2:65" s="1" customFormat="1">
      <c r="B108" s="29"/>
      <c r="D108" s="142" t="s">
        <v>199</v>
      </c>
      <c r="F108" s="143" t="s">
        <v>243</v>
      </c>
      <c r="L108" s="29"/>
      <c r="M108" s="152"/>
      <c r="N108" s="153"/>
      <c r="O108" s="153"/>
      <c r="P108" s="153"/>
      <c r="Q108" s="153"/>
      <c r="R108" s="153"/>
      <c r="S108" s="153"/>
      <c r="T108" s="154"/>
      <c r="AT108" s="17" t="s">
        <v>199</v>
      </c>
      <c r="AU108" s="17" t="s">
        <v>79</v>
      </c>
    </row>
    <row r="109" spans="2:65" s="1" customFormat="1" ht="6.9" customHeight="1"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29"/>
    </row>
  </sheetData>
  <autoFilter ref="C84:K108" xr:uid="{00000000-0009-0000-0000-000001000000}"/>
  <mergeCells count="8">
    <mergeCell ref="E75:H75"/>
    <mergeCell ref="E77:H77"/>
    <mergeCell ref="L2:V2"/>
    <mergeCell ref="E7:H7"/>
    <mergeCell ref="E9:H9"/>
    <mergeCell ref="E27:H27"/>
    <mergeCell ref="E48:H48"/>
    <mergeCell ref="E50:H50"/>
  </mergeCells>
  <hyperlinks>
    <hyperlink ref="F89" r:id="rId1" xr:uid="{00000000-0004-0000-0100-000000000000}"/>
    <hyperlink ref="F92" r:id="rId2" xr:uid="{00000000-0004-0000-0100-000001000000}"/>
    <hyperlink ref="F96" r:id="rId3" xr:uid="{00000000-0004-0000-0100-000002000000}"/>
    <hyperlink ref="F98" r:id="rId4" xr:uid="{00000000-0004-0000-0100-000003000000}"/>
    <hyperlink ref="F100" r:id="rId5" xr:uid="{00000000-0004-0000-0100-000004000000}"/>
    <hyperlink ref="F103" r:id="rId6" xr:uid="{00000000-0004-0000-0100-000005000000}"/>
    <hyperlink ref="F106" r:id="rId7" xr:uid="{00000000-0004-0000-0100-000006000000}"/>
    <hyperlink ref="F108" r:id="rId8" xr:uid="{00000000-0004-0000-01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8"/>
  <sheetViews>
    <sheetView showGridLines="0" topLeftCell="A211" workbookViewId="0">
      <selection activeCell="X249" sqref="X249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87</v>
      </c>
      <c r="AZ2" s="155" t="s">
        <v>244</v>
      </c>
      <c r="BA2" s="155" t="s">
        <v>245</v>
      </c>
      <c r="BB2" s="155" t="s">
        <v>3</v>
      </c>
      <c r="BC2" s="155" t="s">
        <v>246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247</v>
      </c>
      <c r="BA3" s="155" t="s">
        <v>248</v>
      </c>
      <c r="BB3" s="155" t="s">
        <v>3</v>
      </c>
      <c r="BC3" s="155" t="s">
        <v>249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250</v>
      </c>
      <c r="BA4" s="155" t="s">
        <v>251</v>
      </c>
      <c r="BB4" s="155" t="s">
        <v>3</v>
      </c>
      <c r="BC4" s="155" t="s">
        <v>252</v>
      </c>
      <c r="BD4" s="155" t="s">
        <v>79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253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309" t="s">
        <v>255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285" t="s">
        <v>3</v>
      </c>
      <c r="F29" s="285"/>
      <c r="G29" s="285"/>
      <c r="H29" s="285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ROUND(J97,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ROUND((SUM(BE97:BE257)),  2)</f>
        <v>0</v>
      </c>
      <c r="I35" s="90">
        <v>0.21</v>
      </c>
      <c r="J35" s="80">
        <f>ROUND(((SUM(BE97:BE257))*I35),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ROUND((SUM(BF97:BF257)),  2)</f>
        <v>0</v>
      </c>
      <c r="I36" s="90">
        <v>0.15</v>
      </c>
      <c r="J36" s="80">
        <f>ROUND(((SUM(BF97:BF257))*I36),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ROUND((SUM(BG97:BG257)),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ROUND((SUM(BH97:BH257)),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ROUND((SUM(BI97:BI257)),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253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309" t="str">
        <f>E11</f>
        <v xml:space="preserve">SO 101 - Skatepark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J97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J98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J99</f>
        <v>0</v>
      </c>
      <c r="L65" s="104"/>
    </row>
    <row r="66" spans="2:12" s="9" customFormat="1" ht="19.95" customHeight="1">
      <c r="B66" s="104"/>
      <c r="D66" s="105" t="s">
        <v>256</v>
      </c>
      <c r="E66" s="106"/>
      <c r="F66" s="106"/>
      <c r="G66" s="106"/>
      <c r="H66" s="106"/>
      <c r="I66" s="106"/>
      <c r="J66" s="107">
        <f>J128</f>
        <v>0</v>
      </c>
      <c r="L66" s="104"/>
    </row>
    <row r="67" spans="2:12" s="9" customFormat="1" ht="19.95" customHeight="1">
      <c r="B67" s="104"/>
      <c r="D67" s="105" t="s">
        <v>257</v>
      </c>
      <c r="E67" s="106"/>
      <c r="F67" s="106"/>
      <c r="G67" s="106"/>
      <c r="H67" s="106"/>
      <c r="I67" s="106"/>
      <c r="J67" s="107">
        <f>J139</f>
        <v>0</v>
      </c>
      <c r="L67" s="104"/>
    </row>
    <row r="68" spans="2:12" s="9" customFormat="1" ht="19.95" customHeight="1">
      <c r="B68" s="104"/>
      <c r="D68" s="105" t="s">
        <v>258</v>
      </c>
      <c r="E68" s="106"/>
      <c r="F68" s="106"/>
      <c r="G68" s="106"/>
      <c r="H68" s="106"/>
      <c r="I68" s="106"/>
      <c r="J68" s="107">
        <f>J165</f>
        <v>0</v>
      </c>
      <c r="L68" s="104"/>
    </row>
    <row r="69" spans="2:12" s="9" customFormat="1" ht="19.95" customHeight="1">
      <c r="B69" s="104"/>
      <c r="D69" s="105" t="s">
        <v>259</v>
      </c>
      <c r="E69" s="106"/>
      <c r="F69" s="106"/>
      <c r="G69" s="106"/>
      <c r="H69" s="106"/>
      <c r="I69" s="106"/>
      <c r="J69" s="107">
        <f>J170</f>
        <v>0</v>
      </c>
      <c r="L69" s="104"/>
    </row>
    <row r="70" spans="2:12" s="9" customFormat="1" ht="14.85" customHeight="1">
      <c r="B70" s="104"/>
      <c r="D70" s="105" t="s">
        <v>260</v>
      </c>
      <c r="E70" s="106"/>
      <c r="F70" s="106"/>
      <c r="G70" s="106"/>
      <c r="H70" s="106"/>
      <c r="I70" s="106"/>
      <c r="J70" s="107">
        <f>J176</f>
        <v>0</v>
      </c>
      <c r="L70" s="104"/>
    </row>
    <row r="71" spans="2:12" s="9" customFormat="1" ht="19.95" customHeight="1">
      <c r="B71" s="104"/>
      <c r="D71" s="105" t="s">
        <v>261</v>
      </c>
      <c r="E71" s="106"/>
      <c r="F71" s="106"/>
      <c r="G71" s="106"/>
      <c r="H71" s="106"/>
      <c r="I71" s="106"/>
      <c r="J71" s="107">
        <f>J206</f>
        <v>0</v>
      </c>
      <c r="L71" s="104"/>
    </row>
    <row r="72" spans="2:12" s="9" customFormat="1" ht="19.95" customHeight="1">
      <c r="B72" s="104"/>
      <c r="D72" s="105" t="s">
        <v>262</v>
      </c>
      <c r="E72" s="106"/>
      <c r="F72" s="106"/>
      <c r="G72" s="106"/>
      <c r="H72" s="106"/>
      <c r="I72" s="106"/>
      <c r="J72" s="107">
        <f>J232</f>
        <v>0</v>
      </c>
      <c r="L72" s="104"/>
    </row>
    <row r="73" spans="2:12" s="8" customFormat="1" ht="24.9" customHeight="1">
      <c r="B73" s="100"/>
      <c r="D73" s="101" t="s">
        <v>263</v>
      </c>
      <c r="E73" s="102"/>
      <c r="F73" s="102"/>
      <c r="G73" s="102"/>
      <c r="H73" s="102"/>
      <c r="I73" s="102"/>
      <c r="J73" s="103">
        <f>J235</f>
        <v>0</v>
      </c>
      <c r="L73" s="100"/>
    </row>
    <row r="74" spans="2:12" s="9" customFormat="1" ht="19.95" customHeight="1">
      <c r="B74" s="104"/>
      <c r="D74" s="105" t="s">
        <v>264</v>
      </c>
      <c r="E74" s="106"/>
      <c r="F74" s="106"/>
      <c r="G74" s="106"/>
      <c r="H74" s="106"/>
      <c r="I74" s="106"/>
      <c r="J74" s="107">
        <f>J236</f>
        <v>0</v>
      </c>
      <c r="L74" s="104"/>
    </row>
    <row r="75" spans="2:12" s="9" customFormat="1" ht="14.85" customHeight="1">
      <c r="B75" s="104"/>
      <c r="D75" s="105" t="s">
        <v>265</v>
      </c>
      <c r="E75" s="106"/>
      <c r="F75" s="106"/>
      <c r="G75" s="106"/>
      <c r="H75" s="106"/>
      <c r="I75" s="106"/>
      <c r="J75" s="107">
        <f>J253</f>
        <v>0</v>
      </c>
      <c r="L75" s="104"/>
    </row>
    <row r="76" spans="2:12" s="1" customFormat="1" ht="21.75" customHeight="1">
      <c r="B76" s="29"/>
      <c r="L76" s="29"/>
    </row>
    <row r="77" spans="2:12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9"/>
    </row>
    <row r="81" spans="2:20" s="1" customFormat="1" ht="6.9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9"/>
    </row>
    <row r="82" spans="2:20" s="1" customFormat="1" ht="24.9" customHeight="1">
      <c r="B82" s="29"/>
      <c r="C82" s="21" t="s">
        <v>176</v>
      </c>
      <c r="L82" s="29"/>
    </row>
    <row r="83" spans="2:20" s="1" customFormat="1" ht="6.9" customHeight="1">
      <c r="B83" s="29"/>
      <c r="L83" s="29"/>
    </row>
    <row r="84" spans="2:20" s="1" customFormat="1" ht="12" customHeight="1">
      <c r="B84" s="29"/>
      <c r="C84" s="26" t="s">
        <v>15</v>
      </c>
      <c r="L84" s="29"/>
    </row>
    <row r="85" spans="2:20" s="1" customFormat="1" ht="16.350000000000001" customHeight="1">
      <c r="B85" s="29"/>
      <c r="E85" s="311" t="str">
        <f>E7</f>
        <v>REVITALIZACE SPORTOVNÍ ZÓNY STREETPARK</v>
      </c>
      <c r="F85" s="312"/>
      <c r="G85" s="312"/>
      <c r="H85" s="312"/>
      <c r="L85" s="29"/>
    </row>
    <row r="86" spans="2:20" ht="12" customHeight="1">
      <c r="B86" s="20"/>
      <c r="C86" s="26" t="s">
        <v>164</v>
      </c>
      <c r="L86" s="20"/>
    </row>
    <row r="87" spans="2:20" s="1" customFormat="1" ht="16.350000000000001" customHeight="1">
      <c r="B87" s="29"/>
      <c r="E87" s="311" t="s">
        <v>253</v>
      </c>
      <c r="F87" s="313"/>
      <c r="G87" s="313"/>
      <c r="H87" s="313"/>
      <c r="L87" s="29"/>
    </row>
    <row r="88" spans="2:20" s="1" customFormat="1" ht="12" customHeight="1">
      <c r="B88" s="29"/>
      <c r="C88" s="26" t="s">
        <v>254</v>
      </c>
      <c r="L88" s="29"/>
    </row>
    <row r="89" spans="2:20" s="1" customFormat="1" ht="16.350000000000001" customHeight="1">
      <c r="B89" s="29"/>
      <c r="E89" s="309" t="str">
        <f>E11</f>
        <v xml:space="preserve">SO 101 - Skatepark </v>
      </c>
      <c r="F89" s="313"/>
      <c r="G89" s="313"/>
      <c r="H89" s="313"/>
      <c r="L89" s="29"/>
    </row>
    <row r="90" spans="2:20" s="1" customFormat="1" ht="6.9" customHeight="1">
      <c r="B90" s="29"/>
      <c r="L90" s="29"/>
    </row>
    <row r="91" spans="2:20" s="1" customFormat="1" ht="12" customHeight="1">
      <c r="B91" s="29"/>
      <c r="C91" s="26" t="s">
        <v>19</v>
      </c>
      <c r="F91" s="24" t="str">
        <f>F14</f>
        <v xml:space="preserve"> Žďár nad Sázavou</v>
      </c>
      <c r="I91" s="26" t="s">
        <v>21</v>
      </c>
      <c r="J91" s="46" t="str">
        <f>IF(J14="","",J14)</f>
        <v>26. 9. 2022</v>
      </c>
      <c r="L91" s="29"/>
    </row>
    <row r="92" spans="2:20" s="1" customFormat="1" ht="6.9" customHeight="1">
      <c r="B92" s="29"/>
      <c r="L92" s="29"/>
    </row>
    <row r="93" spans="2:20" s="1" customFormat="1" ht="24.75" customHeight="1">
      <c r="B93" s="29"/>
      <c r="C93" s="26" t="s">
        <v>23</v>
      </c>
      <c r="F93" s="24" t="str">
        <f>E17</f>
        <v>Město Žďár nad Sázavou</v>
      </c>
      <c r="I93" s="26" t="s">
        <v>28</v>
      </c>
      <c r="J93" s="27" t="str">
        <f>E23</f>
        <v>Grimm Architekti s.r.o.</v>
      </c>
      <c r="L93" s="29"/>
    </row>
    <row r="94" spans="2:20" s="1" customFormat="1" ht="15.3" customHeight="1">
      <c r="B94" s="29"/>
      <c r="C94" s="26" t="s">
        <v>27</v>
      </c>
      <c r="F94" s="24" t="str">
        <f>IF(E20="","",E20)</f>
        <v>VZ</v>
      </c>
      <c r="I94" s="26" t="s">
        <v>31</v>
      </c>
      <c r="J94" s="27" t="str">
        <f>E26</f>
        <v xml:space="preserve"> </v>
      </c>
      <c r="L94" s="29"/>
    </row>
    <row r="95" spans="2:20" s="1" customFormat="1" ht="10.35" customHeight="1">
      <c r="B95" s="29"/>
      <c r="L95" s="29"/>
    </row>
    <row r="96" spans="2:20" s="10" customFormat="1" ht="29.25" customHeight="1">
      <c r="B96" s="108"/>
      <c r="C96" s="109" t="s">
        <v>177</v>
      </c>
      <c r="D96" s="110" t="s">
        <v>54</v>
      </c>
      <c r="E96" s="110" t="s">
        <v>50</v>
      </c>
      <c r="F96" s="110" t="s">
        <v>51</v>
      </c>
      <c r="G96" s="110" t="s">
        <v>178</v>
      </c>
      <c r="H96" s="110" t="s">
        <v>179</v>
      </c>
      <c r="I96" s="110" t="s">
        <v>180</v>
      </c>
      <c r="J96" s="111" t="s">
        <v>168</v>
      </c>
      <c r="K96" s="112" t="s">
        <v>181</v>
      </c>
      <c r="L96" s="108"/>
      <c r="M96" s="53" t="s">
        <v>3</v>
      </c>
      <c r="N96" s="54" t="s">
        <v>39</v>
      </c>
      <c r="O96" s="54" t="s">
        <v>182</v>
      </c>
      <c r="P96" s="54" t="s">
        <v>183</v>
      </c>
      <c r="Q96" s="54" t="s">
        <v>184</v>
      </c>
      <c r="R96" s="54" t="s">
        <v>185</v>
      </c>
      <c r="S96" s="54" t="s">
        <v>186</v>
      </c>
      <c r="T96" s="55" t="s">
        <v>187</v>
      </c>
    </row>
    <row r="97" spans="2:65" s="1" customFormat="1" ht="22.8" customHeight="1">
      <c r="B97" s="29"/>
      <c r="C97" s="58" t="s">
        <v>188</v>
      </c>
      <c r="J97" s="113">
        <f>BK97</f>
        <v>0</v>
      </c>
      <c r="L97" s="29"/>
      <c r="M97" s="56"/>
      <c r="N97" s="47"/>
      <c r="O97" s="47"/>
      <c r="P97" s="114">
        <f>P98+P235</f>
        <v>2433.8500600000002</v>
      </c>
      <c r="Q97" s="47"/>
      <c r="R97" s="114">
        <f>R98+R235</f>
        <v>734.56412725000007</v>
      </c>
      <c r="S97" s="47"/>
      <c r="T97" s="115">
        <f>T98+T235</f>
        <v>11.669625</v>
      </c>
      <c r="AT97" s="17" t="s">
        <v>68</v>
      </c>
      <c r="AU97" s="17" t="s">
        <v>169</v>
      </c>
      <c r="BK97" s="116">
        <f>BK98+BK235</f>
        <v>0</v>
      </c>
    </row>
    <row r="98" spans="2:65" s="11" customFormat="1" ht="25.95" customHeight="1">
      <c r="B98" s="117"/>
      <c r="D98" s="118" t="s">
        <v>68</v>
      </c>
      <c r="E98" s="119" t="s">
        <v>189</v>
      </c>
      <c r="F98" s="119" t="s">
        <v>190</v>
      </c>
      <c r="J98" s="120">
        <f>BK98</f>
        <v>0</v>
      </c>
      <c r="L98" s="117"/>
      <c r="M98" s="121"/>
      <c r="P98" s="122">
        <f>P99+P128+P139+P165+P170+P206+P232</f>
        <v>2327.526108</v>
      </c>
      <c r="R98" s="122">
        <f>R99+R128+R139+R165+R170+R206+R232</f>
        <v>734.10777725000003</v>
      </c>
      <c r="T98" s="123">
        <f>T99+T128+T139+T165+T170+T206+T232</f>
        <v>11.669625</v>
      </c>
      <c r="AR98" s="118" t="s">
        <v>77</v>
      </c>
      <c r="AT98" s="124" t="s">
        <v>68</v>
      </c>
      <c r="AU98" s="124" t="s">
        <v>69</v>
      </c>
      <c r="AY98" s="118" t="s">
        <v>191</v>
      </c>
      <c r="BK98" s="125">
        <f>BK99+BK128+BK139+BK165+BK170+BK206+BK232</f>
        <v>0</v>
      </c>
    </row>
    <row r="99" spans="2:65" s="11" customFormat="1" ht="22.8" customHeight="1">
      <c r="B99" s="117"/>
      <c r="D99" s="118" t="s">
        <v>68</v>
      </c>
      <c r="E99" s="126" t="s">
        <v>77</v>
      </c>
      <c r="F99" s="126" t="s">
        <v>192</v>
      </c>
      <c r="J99" s="127">
        <f>BK99</f>
        <v>0</v>
      </c>
      <c r="L99" s="117"/>
      <c r="M99" s="121"/>
      <c r="P99" s="122">
        <f>SUM(P100:P127)</f>
        <v>94.652000000000001</v>
      </c>
      <c r="R99" s="122">
        <f>SUM(R100:R127)</f>
        <v>0</v>
      </c>
      <c r="T99" s="123">
        <f>SUM(T100:T127)</f>
        <v>0</v>
      </c>
      <c r="AR99" s="118" t="s">
        <v>77</v>
      </c>
      <c r="AT99" s="124" t="s">
        <v>68</v>
      </c>
      <c r="AU99" s="124" t="s">
        <v>77</v>
      </c>
      <c r="AY99" s="118" t="s">
        <v>191</v>
      </c>
      <c r="BK99" s="125">
        <f>SUM(BK100:BK127)</f>
        <v>0</v>
      </c>
    </row>
    <row r="100" spans="2:65" s="1" customFormat="1" ht="23.4" customHeight="1">
      <c r="B100" s="128"/>
      <c r="C100" s="129" t="s">
        <v>77</v>
      </c>
      <c r="D100" s="129" t="s">
        <v>193</v>
      </c>
      <c r="E100" s="130" t="s">
        <v>266</v>
      </c>
      <c r="F100" s="131" t="s">
        <v>267</v>
      </c>
      <c r="G100" s="132" t="s">
        <v>268</v>
      </c>
      <c r="H100" s="133">
        <v>270</v>
      </c>
      <c r="I100" s="134">
        <v>0</v>
      </c>
      <c r="J100" s="134">
        <f>ROUND(I100*H100,2)</f>
        <v>0</v>
      </c>
      <c r="K100" s="135"/>
      <c r="L100" s="29"/>
      <c r="M100" s="136" t="s">
        <v>3</v>
      </c>
      <c r="N100" s="137" t="s">
        <v>40</v>
      </c>
      <c r="O100" s="138">
        <v>2.5999999999999999E-2</v>
      </c>
      <c r="P100" s="138">
        <f>O100*H100</f>
        <v>7.02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197</v>
      </c>
      <c r="AT100" s="140" t="s">
        <v>193</v>
      </c>
      <c r="AU100" s="140" t="s">
        <v>79</v>
      </c>
      <c r="AY100" s="17" t="s">
        <v>191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77</v>
      </c>
      <c r="BK100" s="141">
        <f>ROUND(I100*H100,2)</f>
        <v>0</v>
      </c>
      <c r="BL100" s="17" t="s">
        <v>197</v>
      </c>
      <c r="BM100" s="140" t="s">
        <v>269</v>
      </c>
    </row>
    <row r="101" spans="2:65" s="1" customFormat="1">
      <c r="B101" s="29"/>
      <c r="D101" s="142" t="s">
        <v>199</v>
      </c>
      <c r="F101" s="143" t="s">
        <v>270</v>
      </c>
      <c r="L101" s="29"/>
      <c r="M101" s="144"/>
      <c r="T101" s="50"/>
      <c r="AT101" s="17" t="s">
        <v>199</v>
      </c>
      <c r="AU101" s="17" t="s">
        <v>79</v>
      </c>
    </row>
    <row r="102" spans="2:65" s="12" customFormat="1">
      <c r="B102" s="145"/>
      <c r="D102" s="146" t="s">
        <v>201</v>
      </c>
      <c r="E102" s="147" t="s">
        <v>3</v>
      </c>
      <c r="F102" s="148" t="s">
        <v>271</v>
      </c>
      <c r="H102" s="149">
        <v>270</v>
      </c>
      <c r="L102" s="145"/>
      <c r="M102" s="150"/>
      <c r="T102" s="151"/>
      <c r="AT102" s="147" t="s">
        <v>201</v>
      </c>
      <c r="AU102" s="147" t="s">
        <v>79</v>
      </c>
      <c r="AV102" s="12" t="s">
        <v>79</v>
      </c>
      <c r="AW102" s="12" t="s">
        <v>30</v>
      </c>
      <c r="AX102" s="12" t="s">
        <v>69</v>
      </c>
      <c r="AY102" s="147" t="s">
        <v>191</v>
      </c>
    </row>
    <row r="103" spans="2:65" s="13" customFormat="1">
      <c r="B103" s="156"/>
      <c r="D103" s="146" t="s">
        <v>201</v>
      </c>
      <c r="E103" s="157" t="s">
        <v>3</v>
      </c>
      <c r="F103" s="158" t="s">
        <v>272</v>
      </c>
      <c r="H103" s="159">
        <v>270</v>
      </c>
      <c r="L103" s="156"/>
      <c r="M103" s="160"/>
      <c r="T103" s="161"/>
      <c r="AT103" s="157" t="s">
        <v>201</v>
      </c>
      <c r="AU103" s="157" t="s">
        <v>79</v>
      </c>
      <c r="AV103" s="13" t="s">
        <v>197</v>
      </c>
      <c r="AW103" s="13" t="s">
        <v>30</v>
      </c>
      <c r="AX103" s="13" t="s">
        <v>77</v>
      </c>
      <c r="AY103" s="157" t="s">
        <v>191</v>
      </c>
    </row>
    <row r="104" spans="2:65" s="1" customFormat="1" ht="31.95" customHeight="1">
      <c r="B104" s="128"/>
      <c r="C104" s="129" t="s">
        <v>79</v>
      </c>
      <c r="D104" s="129" t="s">
        <v>193</v>
      </c>
      <c r="E104" s="130" t="s">
        <v>273</v>
      </c>
      <c r="F104" s="131" t="s">
        <v>274</v>
      </c>
      <c r="G104" s="132" t="s">
        <v>275</v>
      </c>
      <c r="H104" s="133">
        <v>108</v>
      </c>
      <c r="I104" s="134">
        <v>0</v>
      </c>
      <c r="J104" s="134">
        <f>ROUND(I104*H104,2)</f>
        <v>0</v>
      </c>
      <c r="K104" s="135"/>
      <c r="L104" s="29"/>
      <c r="M104" s="136" t="s">
        <v>3</v>
      </c>
      <c r="N104" s="137" t="s">
        <v>40</v>
      </c>
      <c r="O104" s="138">
        <v>0.23</v>
      </c>
      <c r="P104" s="138">
        <f>O104*H104</f>
        <v>24.84</v>
      </c>
      <c r="Q104" s="138">
        <v>0</v>
      </c>
      <c r="R104" s="138">
        <f>Q104*H104</f>
        <v>0</v>
      </c>
      <c r="S104" s="138">
        <v>0</v>
      </c>
      <c r="T104" s="139">
        <f>S104*H104</f>
        <v>0</v>
      </c>
      <c r="AR104" s="140" t="s">
        <v>197</v>
      </c>
      <c r="AT104" s="140" t="s">
        <v>193</v>
      </c>
      <c r="AU104" s="140" t="s">
        <v>79</v>
      </c>
      <c r="AY104" s="17" t="s">
        <v>191</v>
      </c>
      <c r="BE104" s="141">
        <f>IF(N104="základní",J104,0)</f>
        <v>0</v>
      </c>
      <c r="BF104" s="141">
        <f>IF(N104="snížená",J104,0)</f>
        <v>0</v>
      </c>
      <c r="BG104" s="141">
        <f>IF(N104="zákl. přenesená",J104,0)</f>
        <v>0</v>
      </c>
      <c r="BH104" s="141">
        <f>IF(N104="sníž. přenesená",J104,0)</f>
        <v>0</v>
      </c>
      <c r="BI104" s="141">
        <f>IF(N104="nulová",J104,0)</f>
        <v>0</v>
      </c>
      <c r="BJ104" s="17" t="s">
        <v>77</v>
      </c>
      <c r="BK104" s="141">
        <f>ROUND(I104*H104,2)</f>
        <v>0</v>
      </c>
      <c r="BL104" s="17" t="s">
        <v>197</v>
      </c>
      <c r="BM104" s="140" t="s">
        <v>276</v>
      </c>
    </row>
    <row r="105" spans="2:65" s="1" customFormat="1">
      <c r="B105" s="29"/>
      <c r="D105" s="142" t="s">
        <v>199</v>
      </c>
      <c r="F105" s="143" t="s">
        <v>277</v>
      </c>
      <c r="L105" s="29"/>
      <c r="M105" s="144"/>
      <c r="T105" s="50"/>
      <c r="AT105" s="17" t="s">
        <v>199</v>
      </c>
      <c r="AU105" s="17" t="s">
        <v>79</v>
      </c>
    </row>
    <row r="106" spans="2:65" s="12" customFormat="1">
      <c r="B106" s="145"/>
      <c r="D106" s="146" t="s">
        <v>201</v>
      </c>
      <c r="E106" s="147" t="s">
        <v>3</v>
      </c>
      <c r="F106" s="148" t="s">
        <v>278</v>
      </c>
      <c r="H106" s="149">
        <v>108</v>
      </c>
      <c r="L106" s="145"/>
      <c r="M106" s="150"/>
      <c r="T106" s="151"/>
      <c r="AT106" s="147" t="s">
        <v>201</v>
      </c>
      <c r="AU106" s="147" t="s">
        <v>79</v>
      </c>
      <c r="AV106" s="12" t="s">
        <v>79</v>
      </c>
      <c r="AW106" s="12" t="s">
        <v>30</v>
      </c>
      <c r="AX106" s="12" t="s">
        <v>69</v>
      </c>
      <c r="AY106" s="147" t="s">
        <v>191</v>
      </c>
    </row>
    <row r="107" spans="2:65" s="13" customFormat="1">
      <c r="B107" s="156"/>
      <c r="D107" s="146" t="s">
        <v>201</v>
      </c>
      <c r="E107" s="157" t="s">
        <v>247</v>
      </c>
      <c r="F107" s="158" t="s">
        <v>272</v>
      </c>
      <c r="H107" s="159">
        <v>108</v>
      </c>
      <c r="L107" s="156"/>
      <c r="M107" s="160"/>
      <c r="T107" s="161"/>
      <c r="AT107" s="157" t="s">
        <v>201</v>
      </c>
      <c r="AU107" s="157" t="s">
        <v>79</v>
      </c>
      <c r="AV107" s="13" t="s">
        <v>197</v>
      </c>
      <c r="AW107" s="13" t="s">
        <v>30</v>
      </c>
      <c r="AX107" s="13" t="s">
        <v>77</v>
      </c>
      <c r="AY107" s="157" t="s">
        <v>191</v>
      </c>
    </row>
    <row r="108" spans="2:65" s="1" customFormat="1" ht="42.75" customHeight="1">
      <c r="B108" s="128"/>
      <c r="C108" s="129" t="s">
        <v>212</v>
      </c>
      <c r="D108" s="129" t="s">
        <v>193</v>
      </c>
      <c r="E108" s="130" t="s">
        <v>279</v>
      </c>
      <c r="F108" s="131" t="s">
        <v>280</v>
      </c>
      <c r="G108" s="132" t="s">
        <v>275</v>
      </c>
      <c r="H108" s="133">
        <v>9.6</v>
      </c>
      <c r="I108" s="134">
        <v>0</v>
      </c>
      <c r="J108" s="134">
        <f>ROUND(I108*H108,2)</f>
        <v>0</v>
      </c>
      <c r="K108" s="135"/>
      <c r="L108" s="29"/>
      <c r="M108" s="136" t="s">
        <v>3</v>
      </c>
      <c r="N108" s="137" t="s">
        <v>40</v>
      </c>
      <c r="O108" s="138">
        <v>0.96699999999999997</v>
      </c>
      <c r="P108" s="138">
        <f>O108*H108</f>
        <v>9.283199999999999</v>
      </c>
      <c r="Q108" s="138">
        <v>0</v>
      </c>
      <c r="R108" s="138">
        <f>Q108*H108</f>
        <v>0</v>
      </c>
      <c r="S108" s="138">
        <v>0</v>
      </c>
      <c r="T108" s="139">
        <f>S108*H108</f>
        <v>0</v>
      </c>
      <c r="AR108" s="140" t="s">
        <v>197</v>
      </c>
      <c r="AT108" s="140" t="s">
        <v>193</v>
      </c>
      <c r="AU108" s="140" t="s">
        <v>79</v>
      </c>
      <c r="AY108" s="17" t="s">
        <v>191</v>
      </c>
      <c r="BE108" s="141">
        <f>IF(N108="základní",J108,0)</f>
        <v>0</v>
      </c>
      <c r="BF108" s="141">
        <f>IF(N108="snížená",J108,0)</f>
        <v>0</v>
      </c>
      <c r="BG108" s="141">
        <f>IF(N108="zákl. přenesená",J108,0)</f>
        <v>0</v>
      </c>
      <c r="BH108" s="141">
        <f>IF(N108="sníž. přenesená",J108,0)</f>
        <v>0</v>
      </c>
      <c r="BI108" s="141">
        <f>IF(N108="nulová",J108,0)</f>
        <v>0</v>
      </c>
      <c r="BJ108" s="17" t="s">
        <v>77</v>
      </c>
      <c r="BK108" s="141">
        <f>ROUND(I108*H108,2)</f>
        <v>0</v>
      </c>
      <c r="BL108" s="17" t="s">
        <v>197</v>
      </c>
      <c r="BM108" s="140" t="s">
        <v>281</v>
      </c>
    </row>
    <row r="109" spans="2:65" s="1" customFormat="1">
      <c r="B109" s="29"/>
      <c r="D109" s="142" t="s">
        <v>199</v>
      </c>
      <c r="F109" s="143" t="s">
        <v>282</v>
      </c>
      <c r="L109" s="29"/>
      <c r="M109" s="144"/>
      <c r="T109" s="50"/>
      <c r="AT109" s="17" t="s">
        <v>199</v>
      </c>
      <c r="AU109" s="17" t="s">
        <v>79</v>
      </c>
    </row>
    <row r="110" spans="2:65" s="12" customFormat="1">
      <c r="B110" s="145"/>
      <c r="D110" s="146" t="s">
        <v>201</v>
      </c>
      <c r="E110" s="147" t="s">
        <v>3</v>
      </c>
      <c r="F110" s="148" t="s">
        <v>283</v>
      </c>
      <c r="H110" s="149">
        <v>9.6</v>
      </c>
      <c r="L110" s="145"/>
      <c r="M110" s="150"/>
      <c r="T110" s="151"/>
      <c r="AT110" s="147" t="s">
        <v>201</v>
      </c>
      <c r="AU110" s="147" t="s">
        <v>79</v>
      </c>
      <c r="AV110" s="12" t="s">
        <v>79</v>
      </c>
      <c r="AW110" s="12" t="s">
        <v>30</v>
      </c>
      <c r="AX110" s="12" t="s">
        <v>69</v>
      </c>
      <c r="AY110" s="147" t="s">
        <v>191</v>
      </c>
    </row>
    <row r="111" spans="2:65" s="13" customFormat="1">
      <c r="B111" s="156"/>
      <c r="D111" s="146" t="s">
        <v>201</v>
      </c>
      <c r="E111" s="157" t="s">
        <v>250</v>
      </c>
      <c r="F111" s="158" t="s">
        <v>272</v>
      </c>
      <c r="H111" s="159">
        <v>9.6</v>
      </c>
      <c r="L111" s="156"/>
      <c r="M111" s="160"/>
      <c r="T111" s="161"/>
      <c r="AT111" s="157" t="s">
        <v>201</v>
      </c>
      <c r="AU111" s="157" t="s">
        <v>79</v>
      </c>
      <c r="AV111" s="13" t="s">
        <v>197</v>
      </c>
      <c r="AW111" s="13" t="s">
        <v>30</v>
      </c>
      <c r="AX111" s="13" t="s">
        <v>77</v>
      </c>
      <c r="AY111" s="157" t="s">
        <v>191</v>
      </c>
    </row>
    <row r="112" spans="2:65" s="1" customFormat="1" ht="60.9" customHeight="1">
      <c r="B112" s="128"/>
      <c r="C112" s="129" t="s">
        <v>197</v>
      </c>
      <c r="D112" s="129" t="s">
        <v>193</v>
      </c>
      <c r="E112" s="130" t="s">
        <v>284</v>
      </c>
      <c r="F112" s="131" t="s">
        <v>285</v>
      </c>
      <c r="G112" s="132" t="s">
        <v>275</v>
      </c>
      <c r="H112" s="133">
        <v>117.6</v>
      </c>
      <c r="I112" s="134">
        <v>0</v>
      </c>
      <c r="J112" s="134">
        <f>ROUND(I112*H112,2)</f>
        <v>0</v>
      </c>
      <c r="K112" s="135"/>
      <c r="L112" s="29"/>
      <c r="M112" s="136" t="s">
        <v>3</v>
      </c>
      <c r="N112" s="137" t="s">
        <v>40</v>
      </c>
      <c r="O112" s="138">
        <v>4.3999999999999997E-2</v>
      </c>
      <c r="P112" s="138">
        <f>O112*H112</f>
        <v>5.1743999999999994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197</v>
      </c>
      <c r="AT112" s="140" t="s">
        <v>193</v>
      </c>
      <c r="AU112" s="140" t="s">
        <v>79</v>
      </c>
      <c r="AY112" s="17" t="s">
        <v>191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77</v>
      </c>
      <c r="BK112" s="141">
        <f>ROUND(I112*H112,2)</f>
        <v>0</v>
      </c>
      <c r="BL112" s="17" t="s">
        <v>197</v>
      </c>
      <c r="BM112" s="140" t="s">
        <v>286</v>
      </c>
    </row>
    <row r="113" spans="2:65" s="1" customFormat="1">
      <c r="B113" s="29"/>
      <c r="D113" s="142" t="s">
        <v>199</v>
      </c>
      <c r="F113" s="143" t="s">
        <v>287</v>
      </c>
      <c r="L113" s="29"/>
      <c r="M113" s="144"/>
      <c r="T113" s="50"/>
      <c r="AT113" s="17" t="s">
        <v>199</v>
      </c>
      <c r="AU113" s="17" t="s">
        <v>79</v>
      </c>
    </row>
    <row r="114" spans="2:65" s="12" customFormat="1">
      <c r="B114" s="145"/>
      <c r="D114" s="146" t="s">
        <v>201</v>
      </c>
      <c r="E114" s="147" t="s">
        <v>3</v>
      </c>
      <c r="F114" s="148" t="s">
        <v>288</v>
      </c>
      <c r="H114" s="149">
        <v>117.6</v>
      </c>
      <c r="L114" s="145"/>
      <c r="M114" s="150"/>
      <c r="T114" s="151"/>
      <c r="AT114" s="147" t="s">
        <v>201</v>
      </c>
      <c r="AU114" s="147" t="s">
        <v>79</v>
      </c>
      <c r="AV114" s="12" t="s">
        <v>79</v>
      </c>
      <c r="AW114" s="12" t="s">
        <v>30</v>
      </c>
      <c r="AX114" s="12" t="s">
        <v>69</v>
      </c>
      <c r="AY114" s="147" t="s">
        <v>191</v>
      </c>
    </row>
    <row r="115" spans="2:65" s="13" customFormat="1">
      <c r="B115" s="156"/>
      <c r="D115" s="146" t="s">
        <v>201</v>
      </c>
      <c r="E115" s="157" t="s">
        <v>244</v>
      </c>
      <c r="F115" s="158" t="s">
        <v>272</v>
      </c>
      <c r="H115" s="159">
        <v>117.6</v>
      </c>
      <c r="L115" s="156"/>
      <c r="M115" s="160"/>
      <c r="T115" s="161"/>
      <c r="AT115" s="157" t="s">
        <v>201</v>
      </c>
      <c r="AU115" s="157" t="s">
        <v>79</v>
      </c>
      <c r="AV115" s="13" t="s">
        <v>197</v>
      </c>
      <c r="AW115" s="13" t="s">
        <v>30</v>
      </c>
      <c r="AX115" s="13" t="s">
        <v>77</v>
      </c>
      <c r="AY115" s="157" t="s">
        <v>191</v>
      </c>
    </row>
    <row r="116" spans="2:65" s="1" customFormat="1" ht="36.75" customHeight="1">
      <c r="B116" s="128"/>
      <c r="C116" s="129" t="s">
        <v>209</v>
      </c>
      <c r="D116" s="129" t="s">
        <v>193</v>
      </c>
      <c r="E116" s="130" t="s">
        <v>289</v>
      </c>
      <c r="F116" s="131" t="s">
        <v>290</v>
      </c>
      <c r="G116" s="132" t="s">
        <v>275</v>
      </c>
      <c r="H116" s="133">
        <v>117.6</v>
      </c>
      <c r="I116" s="134">
        <v>0</v>
      </c>
      <c r="J116" s="134">
        <f>ROUND(I116*H116,2)</f>
        <v>0</v>
      </c>
      <c r="K116" s="135"/>
      <c r="L116" s="29"/>
      <c r="M116" s="136" t="s">
        <v>3</v>
      </c>
      <c r="N116" s="137" t="s">
        <v>40</v>
      </c>
      <c r="O116" s="138">
        <v>8.9999999999999993E-3</v>
      </c>
      <c r="P116" s="138">
        <f>O116*H116</f>
        <v>1.0583999999999998</v>
      </c>
      <c r="Q116" s="138">
        <v>0</v>
      </c>
      <c r="R116" s="138">
        <f>Q116*H116</f>
        <v>0</v>
      </c>
      <c r="S116" s="138">
        <v>0</v>
      </c>
      <c r="T116" s="139">
        <f>S116*H116</f>
        <v>0</v>
      </c>
      <c r="AR116" s="140" t="s">
        <v>197</v>
      </c>
      <c r="AT116" s="140" t="s">
        <v>193</v>
      </c>
      <c r="AU116" s="140" t="s">
        <v>79</v>
      </c>
      <c r="AY116" s="17" t="s">
        <v>191</v>
      </c>
      <c r="BE116" s="141">
        <f>IF(N116="základní",J116,0)</f>
        <v>0</v>
      </c>
      <c r="BF116" s="141">
        <f>IF(N116="snížená",J116,0)</f>
        <v>0</v>
      </c>
      <c r="BG116" s="141">
        <f>IF(N116="zákl. přenesená",J116,0)</f>
        <v>0</v>
      </c>
      <c r="BH116" s="141">
        <f>IF(N116="sníž. přenesená",J116,0)</f>
        <v>0</v>
      </c>
      <c r="BI116" s="141">
        <f>IF(N116="nulová",J116,0)</f>
        <v>0</v>
      </c>
      <c r="BJ116" s="17" t="s">
        <v>77</v>
      </c>
      <c r="BK116" s="141">
        <f>ROUND(I116*H116,2)</f>
        <v>0</v>
      </c>
      <c r="BL116" s="17" t="s">
        <v>197</v>
      </c>
      <c r="BM116" s="140" t="s">
        <v>291</v>
      </c>
    </row>
    <row r="117" spans="2:65" s="1" customFormat="1">
      <c r="B117" s="29"/>
      <c r="D117" s="142" t="s">
        <v>199</v>
      </c>
      <c r="F117" s="143" t="s">
        <v>292</v>
      </c>
      <c r="L117" s="29"/>
      <c r="M117" s="144"/>
      <c r="T117" s="50"/>
      <c r="AT117" s="17" t="s">
        <v>199</v>
      </c>
      <c r="AU117" s="17" t="s">
        <v>79</v>
      </c>
    </row>
    <row r="118" spans="2:65" s="12" customFormat="1">
      <c r="B118" s="145"/>
      <c r="D118" s="146" t="s">
        <v>201</v>
      </c>
      <c r="E118" s="147" t="s">
        <v>3</v>
      </c>
      <c r="F118" s="148" t="s">
        <v>244</v>
      </c>
      <c r="H118" s="149">
        <v>117.6</v>
      </c>
      <c r="L118" s="145"/>
      <c r="M118" s="150"/>
      <c r="T118" s="151"/>
      <c r="AT118" s="147" t="s">
        <v>201</v>
      </c>
      <c r="AU118" s="147" t="s">
        <v>79</v>
      </c>
      <c r="AV118" s="12" t="s">
        <v>79</v>
      </c>
      <c r="AW118" s="12" t="s">
        <v>30</v>
      </c>
      <c r="AX118" s="12" t="s">
        <v>77</v>
      </c>
      <c r="AY118" s="147" t="s">
        <v>191</v>
      </c>
    </row>
    <row r="119" spans="2:65" s="1" customFormat="1" ht="53.7" customHeight="1">
      <c r="B119" s="128"/>
      <c r="C119" s="129" t="s">
        <v>229</v>
      </c>
      <c r="D119" s="129" t="s">
        <v>193</v>
      </c>
      <c r="E119" s="130" t="s">
        <v>293</v>
      </c>
      <c r="F119" s="131" t="s">
        <v>294</v>
      </c>
      <c r="G119" s="132" t="s">
        <v>268</v>
      </c>
      <c r="H119" s="133">
        <v>276</v>
      </c>
      <c r="I119" s="134">
        <v>0</v>
      </c>
      <c r="J119" s="134">
        <f>ROUND(I119*H119,2)</f>
        <v>0</v>
      </c>
      <c r="K119" s="135"/>
      <c r="L119" s="29"/>
      <c r="M119" s="136" t="s">
        <v>3</v>
      </c>
      <c r="N119" s="137" t="s">
        <v>40</v>
      </c>
      <c r="O119" s="138">
        <v>0.126</v>
      </c>
      <c r="P119" s="138">
        <f>O119*H119</f>
        <v>34.776000000000003</v>
      </c>
      <c r="Q119" s="138">
        <v>0</v>
      </c>
      <c r="R119" s="138">
        <f>Q119*H119</f>
        <v>0</v>
      </c>
      <c r="S119" s="138">
        <v>0</v>
      </c>
      <c r="T119" s="139">
        <f>S119*H119</f>
        <v>0</v>
      </c>
      <c r="AR119" s="140" t="s">
        <v>197</v>
      </c>
      <c r="AT119" s="140" t="s">
        <v>193</v>
      </c>
      <c r="AU119" s="140" t="s">
        <v>79</v>
      </c>
      <c r="AY119" s="17" t="s">
        <v>191</v>
      </c>
      <c r="BE119" s="141">
        <f>IF(N119="základní",J119,0)</f>
        <v>0</v>
      </c>
      <c r="BF119" s="141">
        <f>IF(N119="snížená",J119,0)</f>
        <v>0</v>
      </c>
      <c r="BG119" s="141">
        <f>IF(N119="zákl. přenesená",J119,0)</f>
        <v>0</v>
      </c>
      <c r="BH119" s="141">
        <f>IF(N119="sníž. přenesená",J119,0)</f>
        <v>0</v>
      </c>
      <c r="BI119" s="141">
        <f>IF(N119="nulová",J119,0)</f>
        <v>0</v>
      </c>
      <c r="BJ119" s="17" t="s">
        <v>77</v>
      </c>
      <c r="BK119" s="141">
        <f>ROUND(I119*H119,2)</f>
        <v>0</v>
      </c>
      <c r="BL119" s="17" t="s">
        <v>197</v>
      </c>
      <c r="BM119" s="140" t="s">
        <v>295</v>
      </c>
    </row>
    <row r="120" spans="2:65" s="1" customFormat="1">
      <c r="B120" s="29"/>
      <c r="D120" s="142" t="s">
        <v>199</v>
      </c>
      <c r="F120" s="143" t="s">
        <v>296</v>
      </c>
      <c r="L120" s="29"/>
      <c r="M120" s="144"/>
      <c r="T120" s="50"/>
      <c r="AT120" s="17" t="s">
        <v>199</v>
      </c>
      <c r="AU120" s="17" t="s">
        <v>79</v>
      </c>
    </row>
    <row r="121" spans="2:65" s="14" customFormat="1">
      <c r="B121" s="162"/>
      <c r="D121" s="146" t="s">
        <v>201</v>
      </c>
      <c r="E121" s="163" t="s">
        <v>3</v>
      </c>
      <c r="F121" s="164" t="s">
        <v>297</v>
      </c>
      <c r="H121" s="163" t="s">
        <v>3</v>
      </c>
      <c r="L121" s="162"/>
      <c r="M121" s="165"/>
      <c r="T121" s="166"/>
      <c r="AT121" s="163" t="s">
        <v>201</v>
      </c>
      <c r="AU121" s="163" t="s">
        <v>79</v>
      </c>
      <c r="AV121" s="14" t="s">
        <v>77</v>
      </c>
      <c r="AW121" s="14" t="s">
        <v>30</v>
      </c>
      <c r="AX121" s="14" t="s">
        <v>69</v>
      </c>
      <c r="AY121" s="163" t="s">
        <v>191</v>
      </c>
    </row>
    <row r="122" spans="2:65" s="12" customFormat="1">
      <c r="B122" s="145"/>
      <c r="D122" s="146" t="s">
        <v>201</v>
      </c>
      <c r="E122" s="147" t="s">
        <v>3</v>
      </c>
      <c r="F122" s="148" t="s">
        <v>298</v>
      </c>
      <c r="H122" s="149">
        <v>276</v>
      </c>
      <c r="L122" s="145"/>
      <c r="M122" s="150"/>
      <c r="T122" s="151"/>
      <c r="AT122" s="147" t="s">
        <v>201</v>
      </c>
      <c r="AU122" s="147" t="s">
        <v>79</v>
      </c>
      <c r="AV122" s="12" t="s">
        <v>79</v>
      </c>
      <c r="AW122" s="12" t="s">
        <v>30</v>
      </c>
      <c r="AX122" s="12" t="s">
        <v>69</v>
      </c>
      <c r="AY122" s="147" t="s">
        <v>191</v>
      </c>
    </row>
    <row r="123" spans="2:65" s="13" customFormat="1">
      <c r="B123" s="156"/>
      <c r="D123" s="146" t="s">
        <v>201</v>
      </c>
      <c r="E123" s="157" t="s">
        <v>3</v>
      </c>
      <c r="F123" s="158" t="s">
        <v>272</v>
      </c>
      <c r="H123" s="159">
        <v>276</v>
      </c>
      <c r="L123" s="156"/>
      <c r="M123" s="160"/>
      <c r="T123" s="161"/>
      <c r="AT123" s="157" t="s">
        <v>201</v>
      </c>
      <c r="AU123" s="157" t="s">
        <v>79</v>
      </c>
      <c r="AV123" s="13" t="s">
        <v>197</v>
      </c>
      <c r="AW123" s="13" t="s">
        <v>30</v>
      </c>
      <c r="AX123" s="13" t="s">
        <v>77</v>
      </c>
      <c r="AY123" s="157" t="s">
        <v>191</v>
      </c>
    </row>
    <row r="124" spans="2:65" s="1" customFormat="1" ht="31.95" customHeight="1">
      <c r="B124" s="128"/>
      <c r="C124" s="129" t="s">
        <v>235</v>
      </c>
      <c r="D124" s="129" t="s">
        <v>193</v>
      </c>
      <c r="E124" s="130" t="s">
        <v>299</v>
      </c>
      <c r="F124" s="131" t="s">
        <v>300</v>
      </c>
      <c r="G124" s="132" t="s">
        <v>268</v>
      </c>
      <c r="H124" s="133">
        <v>500</v>
      </c>
      <c r="I124" s="134">
        <v>0</v>
      </c>
      <c r="J124" s="134">
        <f>ROUND(I124*H124,2)</f>
        <v>0</v>
      </c>
      <c r="K124" s="135"/>
      <c r="L124" s="29"/>
      <c r="M124" s="136" t="s">
        <v>3</v>
      </c>
      <c r="N124" s="137" t="s">
        <v>40</v>
      </c>
      <c r="O124" s="138">
        <v>2.5000000000000001E-2</v>
      </c>
      <c r="P124" s="138">
        <f>O124*H124</f>
        <v>12.5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197</v>
      </c>
      <c r="AT124" s="140" t="s">
        <v>193</v>
      </c>
      <c r="AU124" s="140" t="s">
        <v>79</v>
      </c>
      <c r="AY124" s="17" t="s">
        <v>191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7" t="s">
        <v>77</v>
      </c>
      <c r="BK124" s="141">
        <f>ROUND(I124*H124,2)</f>
        <v>0</v>
      </c>
      <c r="BL124" s="17" t="s">
        <v>197</v>
      </c>
      <c r="BM124" s="140" t="s">
        <v>301</v>
      </c>
    </row>
    <row r="125" spans="2:65" s="1" customFormat="1">
      <c r="B125" s="29"/>
      <c r="D125" s="142" t="s">
        <v>199</v>
      </c>
      <c r="F125" s="143" t="s">
        <v>302</v>
      </c>
      <c r="L125" s="29"/>
      <c r="M125" s="144"/>
      <c r="T125" s="50"/>
      <c r="AT125" s="17" t="s">
        <v>199</v>
      </c>
      <c r="AU125" s="17" t="s">
        <v>79</v>
      </c>
    </row>
    <row r="126" spans="2:65" s="12" customFormat="1">
      <c r="B126" s="145"/>
      <c r="D126" s="146" t="s">
        <v>201</v>
      </c>
      <c r="E126" s="147" t="s">
        <v>3</v>
      </c>
      <c r="F126" s="148" t="s">
        <v>303</v>
      </c>
      <c r="H126" s="149">
        <v>500</v>
      </c>
      <c r="L126" s="145"/>
      <c r="M126" s="150"/>
      <c r="T126" s="151"/>
      <c r="AT126" s="147" t="s">
        <v>201</v>
      </c>
      <c r="AU126" s="147" t="s">
        <v>79</v>
      </c>
      <c r="AV126" s="12" t="s">
        <v>79</v>
      </c>
      <c r="AW126" s="12" t="s">
        <v>30</v>
      </c>
      <c r="AX126" s="12" t="s">
        <v>69</v>
      </c>
      <c r="AY126" s="147" t="s">
        <v>191</v>
      </c>
    </row>
    <row r="127" spans="2:65" s="13" customFormat="1">
      <c r="B127" s="156"/>
      <c r="D127" s="146" t="s">
        <v>201</v>
      </c>
      <c r="E127" s="157" t="s">
        <v>3</v>
      </c>
      <c r="F127" s="158" t="s">
        <v>272</v>
      </c>
      <c r="H127" s="159">
        <v>500</v>
      </c>
      <c r="L127" s="156"/>
      <c r="M127" s="160"/>
      <c r="T127" s="161"/>
      <c r="AT127" s="157" t="s">
        <v>201</v>
      </c>
      <c r="AU127" s="157" t="s">
        <v>79</v>
      </c>
      <c r="AV127" s="13" t="s">
        <v>197</v>
      </c>
      <c r="AW127" s="13" t="s">
        <v>30</v>
      </c>
      <c r="AX127" s="13" t="s">
        <v>77</v>
      </c>
      <c r="AY127" s="157" t="s">
        <v>191</v>
      </c>
    </row>
    <row r="128" spans="2:65" s="11" customFormat="1" ht="22.8" customHeight="1">
      <c r="B128" s="117"/>
      <c r="D128" s="118" t="s">
        <v>68</v>
      </c>
      <c r="E128" s="126" t="s">
        <v>79</v>
      </c>
      <c r="F128" s="126" t="s">
        <v>304</v>
      </c>
      <c r="J128" s="127">
        <f>BK128</f>
        <v>0</v>
      </c>
      <c r="L128" s="117"/>
      <c r="M128" s="121"/>
      <c r="P128" s="122">
        <f>SUM(P129:P138)</f>
        <v>28.199999999999996</v>
      </c>
      <c r="R128" s="122">
        <f>SUM(R129:R138)</f>
        <v>20.246700000000001</v>
      </c>
      <c r="T128" s="123">
        <f>SUM(T129:T138)</f>
        <v>0</v>
      </c>
      <c r="AR128" s="118" t="s">
        <v>77</v>
      </c>
      <c r="AT128" s="124" t="s">
        <v>68</v>
      </c>
      <c r="AU128" s="124" t="s">
        <v>77</v>
      </c>
      <c r="AY128" s="118" t="s">
        <v>191</v>
      </c>
      <c r="BK128" s="125">
        <f>SUM(BK129:BK138)</f>
        <v>0</v>
      </c>
    </row>
    <row r="129" spans="2:65" s="1" customFormat="1" ht="42.75" customHeight="1">
      <c r="B129" s="128"/>
      <c r="C129" s="129" t="s">
        <v>239</v>
      </c>
      <c r="D129" s="129" t="s">
        <v>193</v>
      </c>
      <c r="E129" s="130" t="s">
        <v>305</v>
      </c>
      <c r="F129" s="131" t="s">
        <v>306</v>
      </c>
      <c r="G129" s="132" t="s">
        <v>196</v>
      </c>
      <c r="H129" s="133">
        <v>20</v>
      </c>
      <c r="I129" s="134">
        <v>0</v>
      </c>
      <c r="J129" s="134">
        <f>ROUND(I129*H129,2)</f>
        <v>0</v>
      </c>
      <c r="K129" s="135"/>
      <c r="L129" s="29"/>
      <c r="M129" s="136" t="s">
        <v>3</v>
      </c>
      <c r="N129" s="137" t="s">
        <v>40</v>
      </c>
      <c r="O129" s="138">
        <v>0.94</v>
      </c>
      <c r="P129" s="138">
        <f>O129*H129</f>
        <v>18.799999999999997</v>
      </c>
      <c r="Q129" s="138">
        <v>0.67488999999999999</v>
      </c>
      <c r="R129" s="138">
        <f>Q129*H129</f>
        <v>13.4978</v>
      </c>
      <c r="S129" s="138">
        <v>0</v>
      </c>
      <c r="T129" s="139">
        <f>S129*H129</f>
        <v>0</v>
      </c>
      <c r="AR129" s="140" t="s">
        <v>197</v>
      </c>
      <c r="AT129" s="140" t="s">
        <v>193</v>
      </c>
      <c r="AU129" s="140" t="s">
        <v>79</v>
      </c>
      <c r="AY129" s="17" t="s">
        <v>191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7" t="s">
        <v>77</v>
      </c>
      <c r="BK129" s="141">
        <f>ROUND(I129*H129,2)</f>
        <v>0</v>
      </c>
      <c r="BL129" s="17" t="s">
        <v>197</v>
      </c>
      <c r="BM129" s="140" t="s">
        <v>307</v>
      </c>
    </row>
    <row r="130" spans="2:65" s="1" customFormat="1">
      <c r="B130" s="29"/>
      <c r="D130" s="142" t="s">
        <v>199</v>
      </c>
      <c r="F130" s="143" t="s">
        <v>308</v>
      </c>
      <c r="L130" s="29"/>
      <c r="M130" s="144"/>
      <c r="T130" s="50"/>
      <c r="AT130" s="17" t="s">
        <v>199</v>
      </c>
      <c r="AU130" s="17" t="s">
        <v>79</v>
      </c>
    </row>
    <row r="131" spans="2:65" s="14" customFormat="1">
      <c r="B131" s="162"/>
      <c r="D131" s="146" t="s">
        <v>201</v>
      </c>
      <c r="E131" s="163" t="s">
        <v>3</v>
      </c>
      <c r="F131" s="164" t="s">
        <v>309</v>
      </c>
      <c r="H131" s="163" t="s">
        <v>3</v>
      </c>
      <c r="L131" s="162"/>
      <c r="M131" s="165"/>
      <c r="T131" s="166"/>
      <c r="AT131" s="163" t="s">
        <v>201</v>
      </c>
      <c r="AU131" s="163" t="s">
        <v>79</v>
      </c>
      <c r="AV131" s="14" t="s">
        <v>77</v>
      </c>
      <c r="AW131" s="14" t="s">
        <v>30</v>
      </c>
      <c r="AX131" s="14" t="s">
        <v>69</v>
      </c>
      <c r="AY131" s="163" t="s">
        <v>191</v>
      </c>
    </row>
    <row r="132" spans="2:65" s="12" customFormat="1">
      <c r="B132" s="145"/>
      <c r="D132" s="146" t="s">
        <v>201</v>
      </c>
      <c r="E132" s="147" t="s">
        <v>3</v>
      </c>
      <c r="F132" s="148" t="s">
        <v>310</v>
      </c>
      <c r="H132" s="149">
        <v>20</v>
      </c>
      <c r="L132" s="145"/>
      <c r="M132" s="150"/>
      <c r="T132" s="151"/>
      <c r="AT132" s="147" t="s">
        <v>201</v>
      </c>
      <c r="AU132" s="147" t="s">
        <v>79</v>
      </c>
      <c r="AV132" s="12" t="s">
        <v>79</v>
      </c>
      <c r="AW132" s="12" t="s">
        <v>30</v>
      </c>
      <c r="AX132" s="12" t="s">
        <v>69</v>
      </c>
      <c r="AY132" s="147" t="s">
        <v>191</v>
      </c>
    </row>
    <row r="133" spans="2:65" s="13" customFormat="1">
      <c r="B133" s="156"/>
      <c r="D133" s="146" t="s">
        <v>201</v>
      </c>
      <c r="E133" s="157" t="s">
        <v>3</v>
      </c>
      <c r="F133" s="158" t="s">
        <v>272</v>
      </c>
      <c r="H133" s="159">
        <v>20</v>
      </c>
      <c r="L133" s="156"/>
      <c r="M133" s="160"/>
      <c r="T133" s="161"/>
      <c r="AT133" s="157" t="s">
        <v>201</v>
      </c>
      <c r="AU133" s="157" t="s">
        <v>79</v>
      </c>
      <c r="AV133" s="13" t="s">
        <v>197</v>
      </c>
      <c r="AW133" s="13" t="s">
        <v>30</v>
      </c>
      <c r="AX133" s="13" t="s">
        <v>77</v>
      </c>
      <c r="AY133" s="157" t="s">
        <v>191</v>
      </c>
    </row>
    <row r="134" spans="2:65" s="1" customFormat="1" ht="42.75" customHeight="1">
      <c r="B134" s="128"/>
      <c r="C134" s="129" t="s">
        <v>311</v>
      </c>
      <c r="D134" s="129" t="s">
        <v>193</v>
      </c>
      <c r="E134" s="130" t="s">
        <v>312</v>
      </c>
      <c r="F134" s="131" t="s">
        <v>306</v>
      </c>
      <c r="G134" s="132" t="s">
        <v>196</v>
      </c>
      <c r="H134" s="133">
        <v>10</v>
      </c>
      <c r="I134" s="134">
        <v>0</v>
      </c>
      <c r="J134" s="134">
        <f>ROUND(I134*H134,2)</f>
        <v>0</v>
      </c>
      <c r="K134" s="135"/>
      <c r="L134" s="29"/>
      <c r="M134" s="136" t="s">
        <v>3</v>
      </c>
      <c r="N134" s="137" t="s">
        <v>40</v>
      </c>
      <c r="O134" s="138">
        <v>0.94</v>
      </c>
      <c r="P134" s="138">
        <f>O134*H134</f>
        <v>9.3999999999999986</v>
      </c>
      <c r="Q134" s="138">
        <v>0.67488999999999999</v>
      </c>
      <c r="R134" s="138">
        <f>Q134*H134</f>
        <v>6.7488999999999999</v>
      </c>
      <c r="S134" s="138">
        <v>0</v>
      </c>
      <c r="T134" s="139">
        <f>S134*H134</f>
        <v>0</v>
      </c>
      <c r="AR134" s="140" t="s">
        <v>197</v>
      </c>
      <c r="AT134" s="140" t="s">
        <v>193</v>
      </c>
      <c r="AU134" s="140" t="s">
        <v>79</v>
      </c>
      <c r="AY134" s="17" t="s">
        <v>191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7" t="s">
        <v>77</v>
      </c>
      <c r="BK134" s="141">
        <f>ROUND(I134*H134,2)</f>
        <v>0</v>
      </c>
      <c r="BL134" s="17" t="s">
        <v>197</v>
      </c>
      <c r="BM134" s="140" t="s">
        <v>313</v>
      </c>
    </row>
    <row r="135" spans="2:65" s="1" customFormat="1">
      <c r="B135" s="29"/>
      <c r="D135" s="142" t="s">
        <v>199</v>
      </c>
      <c r="F135" s="143" t="s">
        <v>314</v>
      </c>
      <c r="L135" s="29"/>
      <c r="M135" s="144"/>
      <c r="T135" s="50"/>
      <c r="AT135" s="17" t="s">
        <v>199</v>
      </c>
      <c r="AU135" s="17" t="s">
        <v>79</v>
      </c>
    </row>
    <row r="136" spans="2:65" s="14" customFormat="1">
      <c r="B136" s="162"/>
      <c r="D136" s="146" t="s">
        <v>201</v>
      </c>
      <c r="E136" s="163" t="s">
        <v>3</v>
      </c>
      <c r="F136" s="164" t="s">
        <v>315</v>
      </c>
      <c r="H136" s="163" t="s">
        <v>3</v>
      </c>
      <c r="L136" s="162"/>
      <c r="M136" s="165"/>
      <c r="T136" s="166"/>
      <c r="AT136" s="163" t="s">
        <v>201</v>
      </c>
      <c r="AU136" s="163" t="s">
        <v>79</v>
      </c>
      <c r="AV136" s="14" t="s">
        <v>77</v>
      </c>
      <c r="AW136" s="14" t="s">
        <v>30</v>
      </c>
      <c r="AX136" s="14" t="s">
        <v>69</v>
      </c>
      <c r="AY136" s="163" t="s">
        <v>191</v>
      </c>
    </row>
    <row r="137" spans="2:65" s="12" customFormat="1">
      <c r="B137" s="145"/>
      <c r="D137" s="146" t="s">
        <v>201</v>
      </c>
      <c r="E137" s="147" t="s">
        <v>3</v>
      </c>
      <c r="F137" s="148" t="s">
        <v>316</v>
      </c>
      <c r="H137" s="149">
        <v>10</v>
      </c>
      <c r="L137" s="145"/>
      <c r="M137" s="150"/>
      <c r="T137" s="151"/>
      <c r="AT137" s="147" t="s">
        <v>201</v>
      </c>
      <c r="AU137" s="147" t="s">
        <v>79</v>
      </c>
      <c r="AV137" s="12" t="s">
        <v>79</v>
      </c>
      <c r="AW137" s="12" t="s">
        <v>30</v>
      </c>
      <c r="AX137" s="12" t="s">
        <v>69</v>
      </c>
      <c r="AY137" s="147" t="s">
        <v>191</v>
      </c>
    </row>
    <row r="138" spans="2:65" s="13" customFormat="1">
      <c r="B138" s="156"/>
      <c r="D138" s="146" t="s">
        <v>201</v>
      </c>
      <c r="E138" s="157" t="s">
        <v>3</v>
      </c>
      <c r="F138" s="158" t="s">
        <v>272</v>
      </c>
      <c r="H138" s="159">
        <v>10</v>
      </c>
      <c r="L138" s="156"/>
      <c r="M138" s="160"/>
      <c r="T138" s="161"/>
      <c r="AT138" s="157" t="s">
        <v>201</v>
      </c>
      <c r="AU138" s="157" t="s">
        <v>79</v>
      </c>
      <c r="AV138" s="13" t="s">
        <v>197</v>
      </c>
      <c r="AW138" s="13" t="s">
        <v>30</v>
      </c>
      <c r="AX138" s="13" t="s">
        <v>77</v>
      </c>
      <c r="AY138" s="157" t="s">
        <v>191</v>
      </c>
    </row>
    <row r="139" spans="2:65" s="11" customFormat="1" ht="22.8" customHeight="1">
      <c r="B139" s="117"/>
      <c r="D139" s="118" t="s">
        <v>68</v>
      </c>
      <c r="E139" s="126" t="s">
        <v>212</v>
      </c>
      <c r="F139" s="126" t="s">
        <v>317</v>
      </c>
      <c r="J139" s="127">
        <f>BK139</f>
        <v>0</v>
      </c>
      <c r="L139" s="117"/>
      <c r="M139" s="121"/>
      <c r="P139" s="122">
        <f>SUM(P140:P164)</f>
        <v>25.712634999999999</v>
      </c>
      <c r="R139" s="122">
        <f>SUM(R140:R164)</f>
        <v>15.221047949999999</v>
      </c>
      <c r="T139" s="123">
        <f>SUM(T140:T164)</f>
        <v>0</v>
      </c>
      <c r="AR139" s="118" t="s">
        <v>77</v>
      </c>
      <c r="AT139" s="124" t="s">
        <v>68</v>
      </c>
      <c r="AU139" s="124" t="s">
        <v>77</v>
      </c>
      <c r="AY139" s="118" t="s">
        <v>191</v>
      </c>
      <c r="BK139" s="125">
        <f>SUM(BK140:BK164)</f>
        <v>0</v>
      </c>
    </row>
    <row r="140" spans="2:65" s="1" customFormat="1" ht="42.75" customHeight="1">
      <c r="B140" s="128"/>
      <c r="C140" s="129" t="s">
        <v>318</v>
      </c>
      <c r="D140" s="129" t="s">
        <v>193</v>
      </c>
      <c r="E140" s="130" t="s">
        <v>319</v>
      </c>
      <c r="F140" s="131" t="s">
        <v>320</v>
      </c>
      <c r="G140" s="132" t="s">
        <v>268</v>
      </c>
      <c r="H140" s="133">
        <v>15</v>
      </c>
      <c r="I140" s="134">
        <v>0</v>
      </c>
      <c r="J140" s="134">
        <f>ROUND(I140*H140,2)</f>
        <v>0</v>
      </c>
      <c r="K140" s="135"/>
      <c r="L140" s="29"/>
      <c r="M140" s="136" t="s">
        <v>3</v>
      </c>
      <c r="N140" s="137" t="s">
        <v>40</v>
      </c>
      <c r="O140" s="138">
        <v>1.0860000000000001</v>
      </c>
      <c r="P140" s="138">
        <f>O140*H140</f>
        <v>16.290000000000003</v>
      </c>
      <c r="Q140" s="138">
        <v>0.67488999999999999</v>
      </c>
      <c r="R140" s="138">
        <f>Q140*H140</f>
        <v>10.12335</v>
      </c>
      <c r="S140" s="138">
        <v>0</v>
      </c>
      <c r="T140" s="139">
        <f>S140*H140</f>
        <v>0</v>
      </c>
      <c r="AR140" s="140" t="s">
        <v>197</v>
      </c>
      <c r="AT140" s="140" t="s">
        <v>193</v>
      </c>
      <c r="AU140" s="140" t="s">
        <v>79</v>
      </c>
      <c r="AY140" s="17" t="s">
        <v>191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7" t="s">
        <v>77</v>
      </c>
      <c r="BK140" s="141">
        <f>ROUND(I140*H140,2)</f>
        <v>0</v>
      </c>
      <c r="BL140" s="17" t="s">
        <v>197</v>
      </c>
      <c r="BM140" s="140" t="s">
        <v>321</v>
      </c>
    </row>
    <row r="141" spans="2:65" s="1" customFormat="1">
      <c r="B141" s="29"/>
      <c r="D141" s="142" t="s">
        <v>199</v>
      </c>
      <c r="F141" s="143" t="s">
        <v>322</v>
      </c>
      <c r="L141" s="29"/>
      <c r="M141" s="144"/>
      <c r="T141" s="50"/>
      <c r="AT141" s="17" t="s">
        <v>199</v>
      </c>
      <c r="AU141" s="17" t="s">
        <v>79</v>
      </c>
    </row>
    <row r="142" spans="2:65" s="12" customFormat="1">
      <c r="B142" s="145"/>
      <c r="D142" s="146" t="s">
        <v>201</v>
      </c>
      <c r="E142" s="147" t="s">
        <v>3</v>
      </c>
      <c r="F142" s="148" t="s">
        <v>323</v>
      </c>
      <c r="H142" s="149">
        <v>15</v>
      </c>
      <c r="L142" s="145"/>
      <c r="M142" s="150"/>
      <c r="T142" s="151"/>
      <c r="AT142" s="147" t="s">
        <v>201</v>
      </c>
      <c r="AU142" s="147" t="s">
        <v>79</v>
      </c>
      <c r="AV142" s="12" t="s">
        <v>79</v>
      </c>
      <c r="AW142" s="12" t="s">
        <v>30</v>
      </c>
      <c r="AX142" s="12" t="s">
        <v>69</v>
      </c>
      <c r="AY142" s="147" t="s">
        <v>191</v>
      </c>
    </row>
    <row r="143" spans="2:65" s="13" customFormat="1">
      <c r="B143" s="156"/>
      <c r="D143" s="146" t="s">
        <v>201</v>
      </c>
      <c r="E143" s="157" t="s">
        <v>3</v>
      </c>
      <c r="F143" s="158" t="s">
        <v>272</v>
      </c>
      <c r="H143" s="159">
        <v>15</v>
      </c>
      <c r="L143" s="156"/>
      <c r="M143" s="160"/>
      <c r="T143" s="161"/>
      <c r="AT143" s="157" t="s">
        <v>201</v>
      </c>
      <c r="AU143" s="157" t="s">
        <v>79</v>
      </c>
      <c r="AV143" s="13" t="s">
        <v>197</v>
      </c>
      <c r="AW143" s="13" t="s">
        <v>30</v>
      </c>
      <c r="AX143" s="13" t="s">
        <v>77</v>
      </c>
      <c r="AY143" s="157" t="s">
        <v>191</v>
      </c>
    </row>
    <row r="144" spans="2:65" s="1" customFormat="1" ht="42.75" customHeight="1">
      <c r="B144" s="128"/>
      <c r="C144" s="129" t="s">
        <v>324</v>
      </c>
      <c r="D144" s="129" t="s">
        <v>193</v>
      </c>
      <c r="E144" s="130" t="s">
        <v>325</v>
      </c>
      <c r="F144" s="131" t="s">
        <v>326</v>
      </c>
      <c r="G144" s="132" t="s">
        <v>327</v>
      </c>
      <c r="H144" s="133">
        <v>0.05</v>
      </c>
      <c r="I144" s="134">
        <v>0</v>
      </c>
      <c r="J144" s="134">
        <f>ROUND(I144*H144,2)</f>
        <v>0</v>
      </c>
      <c r="K144" s="135"/>
      <c r="L144" s="29"/>
      <c r="M144" s="136" t="s">
        <v>3</v>
      </c>
      <c r="N144" s="137" t="s">
        <v>40</v>
      </c>
      <c r="O144" s="138">
        <v>26.431000000000001</v>
      </c>
      <c r="P144" s="138">
        <f>O144*H144</f>
        <v>1.3215500000000002</v>
      </c>
      <c r="Q144" s="138">
        <v>1.04922</v>
      </c>
      <c r="R144" s="138">
        <f>Q144*H144</f>
        <v>5.2461000000000008E-2</v>
      </c>
      <c r="S144" s="138">
        <v>0</v>
      </c>
      <c r="T144" s="139">
        <f>S144*H144</f>
        <v>0</v>
      </c>
      <c r="AR144" s="140" t="s">
        <v>197</v>
      </c>
      <c r="AT144" s="140" t="s">
        <v>193</v>
      </c>
      <c r="AU144" s="140" t="s">
        <v>79</v>
      </c>
      <c r="AY144" s="17" t="s">
        <v>191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7" t="s">
        <v>77</v>
      </c>
      <c r="BK144" s="141">
        <f>ROUND(I144*H144,2)</f>
        <v>0</v>
      </c>
      <c r="BL144" s="17" t="s">
        <v>197</v>
      </c>
      <c r="BM144" s="140" t="s">
        <v>328</v>
      </c>
    </row>
    <row r="145" spans="2:65" s="1" customFormat="1">
      <c r="B145" s="29"/>
      <c r="D145" s="142" t="s">
        <v>199</v>
      </c>
      <c r="F145" s="143" t="s">
        <v>329</v>
      </c>
      <c r="L145" s="29"/>
      <c r="M145" s="144"/>
      <c r="T145" s="50"/>
      <c r="AT145" s="17" t="s">
        <v>199</v>
      </c>
      <c r="AU145" s="17" t="s">
        <v>79</v>
      </c>
    </row>
    <row r="146" spans="2:65" s="12" customFormat="1">
      <c r="B146" s="145"/>
      <c r="D146" s="146" t="s">
        <v>201</v>
      </c>
      <c r="E146" s="147" t="s">
        <v>3</v>
      </c>
      <c r="F146" s="148" t="s">
        <v>330</v>
      </c>
      <c r="H146" s="149">
        <v>0.05</v>
      </c>
      <c r="L146" s="145"/>
      <c r="M146" s="150"/>
      <c r="T146" s="151"/>
      <c r="AT146" s="147" t="s">
        <v>201</v>
      </c>
      <c r="AU146" s="147" t="s">
        <v>79</v>
      </c>
      <c r="AV146" s="12" t="s">
        <v>79</v>
      </c>
      <c r="AW146" s="12" t="s">
        <v>30</v>
      </c>
      <c r="AX146" s="12" t="s">
        <v>69</v>
      </c>
      <c r="AY146" s="147" t="s">
        <v>191</v>
      </c>
    </row>
    <row r="147" spans="2:65" s="13" customFormat="1">
      <c r="B147" s="156"/>
      <c r="D147" s="146" t="s">
        <v>201</v>
      </c>
      <c r="E147" s="157" t="s">
        <v>3</v>
      </c>
      <c r="F147" s="158" t="s">
        <v>272</v>
      </c>
      <c r="H147" s="159">
        <v>0.05</v>
      </c>
      <c r="L147" s="156"/>
      <c r="M147" s="160"/>
      <c r="T147" s="161"/>
      <c r="AT147" s="157" t="s">
        <v>201</v>
      </c>
      <c r="AU147" s="157" t="s">
        <v>79</v>
      </c>
      <c r="AV147" s="13" t="s">
        <v>197</v>
      </c>
      <c r="AW147" s="13" t="s">
        <v>30</v>
      </c>
      <c r="AX147" s="13" t="s">
        <v>77</v>
      </c>
      <c r="AY147" s="157" t="s">
        <v>191</v>
      </c>
    </row>
    <row r="148" spans="2:65" s="1" customFormat="1" ht="23.4" customHeight="1">
      <c r="B148" s="128"/>
      <c r="C148" s="129" t="s">
        <v>331</v>
      </c>
      <c r="D148" s="129" t="s">
        <v>193</v>
      </c>
      <c r="E148" s="130" t="s">
        <v>332</v>
      </c>
      <c r="F148" s="131" t="s">
        <v>333</v>
      </c>
      <c r="G148" s="132" t="s">
        <v>275</v>
      </c>
      <c r="H148" s="133">
        <v>2</v>
      </c>
      <c r="I148" s="134">
        <v>0</v>
      </c>
      <c r="J148" s="134">
        <f>ROUND(I148*H148,2)</f>
        <v>0</v>
      </c>
      <c r="K148" s="135"/>
      <c r="L148" s="29"/>
      <c r="M148" s="136" t="s">
        <v>3</v>
      </c>
      <c r="N148" s="137" t="s">
        <v>40</v>
      </c>
      <c r="O148" s="138">
        <v>2.0019999999999998</v>
      </c>
      <c r="P148" s="138">
        <f>O148*H148</f>
        <v>4.0039999999999996</v>
      </c>
      <c r="Q148" s="138">
        <v>2.5018899999999999</v>
      </c>
      <c r="R148" s="138">
        <f>Q148*H148</f>
        <v>5.0037799999999999</v>
      </c>
      <c r="S148" s="138">
        <v>0</v>
      </c>
      <c r="T148" s="139">
        <f>S148*H148</f>
        <v>0</v>
      </c>
      <c r="AR148" s="140" t="s">
        <v>197</v>
      </c>
      <c r="AT148" s="140" t="s">
        <v>193</v>
      </c>
      <c r="AU148" s="140" t="s">
        <v>79</v>
      </c>
      <c r="AY148" s="17" t="s">
        <v>191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7" t="s">
        <v>77</v>
      </c>
      <c r="BK148" s="141">
        <f>ROUND(I148*H148,2)</f>
        <v>0</v>
      </c>
      <c r="BL148" s="17" t="s">
        <v>197</v>
      </c>
      <c r="BM148" s="140" t="s">
        <v>334</v>
      </c>
    </row>
    <row r="149" spans="2:65" s="1" customFormat="1">
      <c r="B149" s="29"/>
      <c r="D149" s="142" t="s">
        <v>199</v>
      </c>
      <c r="F149" s="143" t="s">
        <v>335</v>
      </c>
      <c r="L149" s="29"/>
      <c r="M149" s="144"/>
      <c r="T149" s="50"/>
      <c r="AT149" s="17" t="s">
        <v>199</v>
      </c>
      <c r="AU149" s="17" t="s">
        <v>79</v>
      </c>
    </row>
    <row r="150" spans="2:65" s="14" customFormat="1">
      <c r="B150" s="162"/>
      <c r="D150" s="146" t="s">
        <v>201</v>
      </c>
      <c r="E150" s="163" t="s">
        <v>3</v>
      </c>
      <c r="F150" s="164" t="s">
        <v>336</v>
      </c>
      <c r="H150" s="163" t="s">
        <v>3</v>
      </c>
      <c r="L150" s="162"/>
      <c r="M150" s="165"/>
      <c r="T150" s="166"/>
      <c r="AT150" s="163" t="s">
        <v>201</v>
      </c>
      <c r="AU150" s="163" t="s">
        <v>79</v>
      </c>
      <c r="AV150" s="14" t="s">
        <v>77</v>
      </c>
      <c r="AW150" s="14" t="s">
        <v>30</v>
      </c>
      <c r="AX150" s="14" t="s">
        <v>69</v>
      </c>
      <c r="AY150" s="163" t="s">
        <v>191</v>
      </c>
    </row>
    <row r="151" spans="2:65" s="12" customFormat="1">
      <c r="B151" s="145"/>
      <c r="D151" s="146" t="s">
        <v>201</v>
      </c>
      <c r="E151" s="147" t="s">
        <v>3</v>
      </c>
      <c r="F151" s="148" t="s">
        <v>79</v>
      </c>
      <c r="H151" s="149">
        <v>2</v>
      </c>
      <c r="L151" s="145"/>
      <c r="M151" s="150"/>
      <c r="T151" s="151"/>
      <c r="AT151" s="147" t="s">
        <v>201</v>
      </c>
      <c r="AU151" s="147" t="s">
        <v>79</v>
      </c>
      <c r="AV151" s="12" t="s">
        <v>79</v>
      </c>
      <c r="AW151" s="12" t="s">
        <v>30</v>
      </c>
      <c r="AX151" s="12" t="s">
        <v>69</v>
      </c>
      <c r="AY151" s="147" t="s">
        <v>191</v>
      </c>
    </row>
    <row r="152" spans="2:65" s="13" customFormat="1">
      <c r="B152" s="156"/>
      <c r="D152" s="146" t="s">
        <v>201</v>
      </c>
      <c r="E152" s="157" t="s">
        <v>3</v>
      </c>
      <c r="F152" s="158" t="s">
        <v>272</v>
      </c>
      <c r="H152" s="159">
        <v>2</v>
      </c>
      <c r="L152" s="156"/>
      <c r="M152" s="160"/>
      <c r="T152" s="161"/>
      <c r="AT152" s="157" t="s">
        <v>201</v>
      </c>
      <c r="AU152" s="157" t="s">
        <v>79</v>
      </c>
      <c r="AV152" s="13" t="s">
        <v>197</v>
      </c>
      <c r="AW152" s="13" t="s">
        <v>30</v>
      </c>
      <c r="AX152" s="13" t="s">
        <v>77</v>
      </c>
      <c r="AY152" s="157" t="s">
        <v>191</v>
      </c>
    </row>
    <row r="153" spans="2:65" s="1" customFormat="1" ht="23.4" customHeight="1">
      <c r="B153" s="128"/>
      <c r="C153" s="129" t="s">
        <v>337</v>
      </c>
      <c r="D153" s="129" t="s">
        <v>193</v>
      </c>
      <c r="E153" s="130" t="s">
        <v>338</v>
      </c>
      <c r="F153" s="131" t="s">
        <v>339</v>
      </c>
      <c r="G153" s="132" t="s">
        <v>268</v>
      </c>
      <c r="H153" s="133">
        <v>3</v>
      </c>
      <c r="I153" s="134">
        <v>0</v>
      </c>
      <c r="J153" s="134">
        <f>ROUND(I153*H153,2)</f>
        <v>0</v>
      </c>
      <c r="K153" s="135"/>
      <c r="L153" s="29"/>
      <c r="M153" s="136" t="s">
        <v>3</v>
      </c>
      <c r="N153" s="137" t="s">
        <v>40</v>
      </c>
      <c r="O153" s="138">
        <v>0.9</v>
      </c>
      <c r="P153" s="138">
        <f>O153*H153</f>
        <v>2.7</v>
      </c>
      <c r="Q153" s="138">
        <v>1.42E-3</v>
      </c>
      <c r="R153" s="138">
        <f>Q153*H153</f>
        <v>4.2599999999999999E-3</v>
      </c>
      <c r="S153" s="138">
        <v>0</v>
      </c>
      <c r="T153" s="139">
        <f>S153*H153</f>
        <v>0</v>
      </c>
      <c r="AR153" s="140" t="s">
        <v>197</v>
      </c>
      <c r="AT153" s="140" t="s">
        <v>193</v>
      </c>
      <c r="AU153" s="140" t="s">
        <v>79</v>
      </c>
      <c r="AY153" s="17" t="s">
        <v>191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7" t="s">
        <v>77</v>
      </c>
      <c r="BK153" s="141">
        <f>ROUND(I153*H153,2)</f>
        <v>0</v>
      </c>
      <c r="BL153" s="17" t="s">
        <v>197</v>
      </c>
      <c r="BM153" s="140" t="s">
        <v>340</v>
      </c>
    </row>
    <row r="154" spans="2:65" s="1" customFormat="1">
      <c r="B154" s="29"/>
      <c r="D154" s="142" t="s">
        <v>199</v>
      </c>
      <c r="F154" s="143" t="s">
        <v>341</v>
      </c>
      <c r="L154" s="29"/>
      <c r="M154" s="144"/>
      <c r="T154" s="50"/>
      <c r="AT154" s="17" t="s">
        <v>199</v>
      </c>
      <c r="AU154" s="17" t="s">
        <v>79</v>
      </c>
    </row>
    <row r="155" spans="2:65" s="12" customFormat="1">
      <c r="B155" s="145"/>
      <c r="D155" s="146" t="s">
        <v>201</v>
      </c>
      <c r="E155" s="147" t="s">
        <v>3</v>
      </c>
      <c r="F155" s="148" t="s">
        <v>212</v>
      </c>
      <c r="H155" s="149">
        <v>3</v>
      </c>
      <c r="L155" s="145"/>
      <c r="M155" s="150"/>
      <c r="T155" s="151"/>
      <c r="AT155" s="147" t="s">
        <v>201</v>
      </c>
      <c r="AU155" s="147" t="s">
        <v>79</v>
      </c>
      <c r="AV155" s="12" t="s">
        <v>79</v>
      </c>
      <c r="AW155" s="12" t="s">
        <v>30</v>
      </c>
      <c r="AX155" s="12" t="s">
        <v>69</v>
      </c>
      <c r="AY155" s="147" t="s">
        <v>191</v>
      </c>
    </row>
    <row r="156" spans="2:65" s="13" customFormat="1">
      <c r="B156" s="156"/>
      <c r="D156" s="146" t="s">
        <v>201</v>
      </c>
      <c r="E156" s="157" t="s">
        <v>3</v>
      </c>
      <c r="F156" s="158" t="s">
        <v>272</v>
      </c>
      <c r="H156" s="159">
        <v>3</v>
      </c>
      <c r="L156" s="156"/>
      <c r="M156" s="160"/>
      <c r="T156" s="161"/>
      <c r="AT156" s="157" t="s">
        <v>201</v>
      </c>
      <c r="AU156" s="157" t="s">
        <v>79</v>
      </c>
      <c r="AV156" s="13" t="s">
        <v>197</v>
      </c>
      <c r="AW156" s="13" t="s">
        <v>30</v>
      </c>
      <c r="AX156" s="13" t="s">
        <v>77</v>
      </c>
      <c r="AY156" s="157" t="s">
        <v>191</v>
      </c>
    </row>
    <row r="157" spans="2:65" s="1" customFormat="1" ht="23.4" customHeight="1">
      <c r="B157" s="128"/>
      <c r="C157" s="129" t="s">
        <v>342</v>
      </c>
      <c r="D157" s="129" t="s">
        <v>193</v>
      </c>
      <c r="E157" s="130" t="s">
        <v>343</v>
      </c>
      <c r="F157" s="131" t="s">
        <v>344</v>
      </c>
      <c r="G157" s="132" t="s">
        <v>268</v>
      </c>
      <c r="H157" s="133">
        <v>3</v>
      </c>
      <c r="I157" s="134">
        <v>0</v>
      </c>
      <c r="J157" s="134">
        <f>ROUND(I157*H157,2)</f>
        <v>0</v>
      </c>
      <c r="K157" s="135"/>
      <c r="L157" s="29"/>
      <c r="M157" s="136" t="s">
        <v>3</v>
      </c>
      <c r="N157" s="137" t="s">
        <v>40</v>
      </c>
      <c r="O157" s="138">
        <v>0.28799999999999998</v>
      </c>
      <c r="P157" s="138">
        <f>O157*H157</f>
        <v>0.86399999999999988</v>
      </c>
      <c r="Q157" s="138">
        <v>0</v>
      </c>
      <c r="R157" s="138">
        <f>Q157*H157</f>
        <v>0</v>
      </c>
      <c r="S157" s="138">
        <v>0</v>
      </c>
      <c r="T157" s="139">
        <f>S157*H157</f>
        <v>0</v>
      </c>
      <c r="AR157" s="140" t="s">
        <v>197</v>
      </c>
      <c r="AT157" s="140" t="s">
        <v>193</v>
      </c>
      <c r="AU157" s="140" t="s">
        <v>79</v>
      </c>
      <c r="AY157" s="17" t="s">
        <v>191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7" t="s">
        <v>77</v>
      </c>
      <c r="BK157" s="141">
        <f>ROUND(I157*H157,2)</f>
        <v>0</v>
      </c>
      <c r="BL157" s="17" t="s">
        <v>197</v>
      </c>
      <c r="BM157" s="140" t="s">
        <v>345</v>
      </c>
    </row>
    <row r="158" spans="2:65" s="1" customFormat="1">
      <c r="B158" s="29"/>
      <c r="D158" s="142" t="s">
        <v>199</v>
      </c>
      <c r="F158" s="143" t="s">
        <v>346</v>
      </c>
      <c r="L158" s="29"/>
      <c r="M158" s="144"/>
      <c r="T158" s="50"/>
      <c r="AT158" s="17" t="s">
        <v>199</v>
      </c>
      <c r="AU158" s="17" t="s">
        <v>79</v>
      </c>
    </row>
    <row r="159" spans="2:65" s="12" customFormat="1">
      <c r="B159" s="145"/>
      <c r="D159" s="146" t="s">
        <v>201</v>
      </c>
      <c r="E159" s="147" t="s">
        <v>3</v>
      </c>
      <c r="F159" s="148" t="s">
        <v>212</v>
      </c>
      <c r="H159" s="149">
        <v>3</v>
      </c>
      <c r="L159" s="145"/>
      <c r="M159" s="150"/>
      <c r="T159" s="151"/>
      <c r="AT159" s="147" t="s">
        <v>201</v>
      </c>
      <c r="AU159" s="147" t="s">
        <v>79</v>
      </c>
      <c r="AV159" s="12" t="s">
        <v>79</v>
      </c>
      <c r="AW159" s="12" t="s">
        <v>30</v>
      </c>
      <c r="AX159" s="12" t="s">
        <v>69</v>
      </c>
      <c r="AY159" s="147" t="s">
        <v>191</v>
      </c>
    </row>
    <row r="160" spans="2:65" s="13" customFormat="1">
      <c r="B160" s="156"/>
      <c r="D160" s="146" t="s">
        <v>201</v>
      </c>
      <c r="E160" s="157" t="s">
        <v>3</v>
      </c>
      <c r="F160" s="158" t="s">
        <v>272</v>
      </c>
      <c r="H160" s="159">
        <v>3</v>
      </c>
      <c r="L160" s="156"/>
      <c r="M160" s="160"/>
      <c r="T160" s="161"/>
      <c r="AT160" s="157" t="s">
        <v>201</v>
      </c>
      <c r="AU160" s="157" t="s">
        <v>79</v>
      </c>
      <c r="AV160" s="13" t="s">
        <v>197</v>
      </c>
      <c r="AW160" s="13" t="s">
        <v>30</v>
      </c>
      <c r="AX160" s="13" t="s">
        <v>77</v>
      </c>
      <c r="AY160" s="157" t="s">
        <v>191</v>
      </c>
    </row>
    <row r="161" spans="2:65" s="1" customFormat="1" ht="36.75" customHeight="1">
      <c r="B161" s="128"/>
      <c r="C161" s="129" t="s">
        <v>9</v>
      </c>
      <c r="D161" s="129" t="s">
        <v>193</v>
      </c>
      <c r="E161" s="130" t="s">
        <v>347</v>
      </c>
      <c r="F161" s="131" t="s">
        <v>348</v>
      </c>
      <c r="G161" s="132" t="s">
        <v>327</v>
      </c>
      <c r="H161" s="133">
        <v>3.5000000000000003E-2</v>
      </c>
      <c r="I161" s="134">
        <v>0</v>
      </c>
      <c r="J161" s="134">
        <f>ROUND(I161*H161,2)</f>
        <v>0</v>
      </c>
      <c r="K161" s="135"/>
      <c r="L161" s="29"/>
      <c r="M161" s="136" t="s">
        <v>3</v>
      </c>
      <c r="N161" s="137" t="s">
        <v>40</v>
      </c>
      <c r="O161" s="138">
        <v>15.231</v>
      </c>
      <c r="P161" s="138">
        <f>O161*H161</f>
        <v>0.53308500000000003</v>
      </c>
      <c r="Q161" s="138">
        <v>1.06277</v>
      </c>
      <c r="R161" s="138">
        <f>Q161*H161</f>
        <v>3.7196950000000006E-2</v>
      </c>
      <c r="S161" s="138">
        <v>0</v>
      </c>
      <c r="T161" s="139">
        <f>S161*H161</f>
        <v>0</v>
      </c>
      <c r="AR161" s="140" t="s">
        <v>197</v>
      </c>
      <c r="AT161" s="140" t="s">
        <v>193</v>
      </c>
      <c r="AU161" s="140" t="s">
        <v>79</v>
      </c>
      <c r="AY161" s="17" t="s">
        <v>191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7" t="s">
        <v>77</v>
      </c>
      <c r="BK161" s="141">
        <f>ROUND(I161*H161,2)</f>
        <v>0</v>
      </c>
      <c r="BL161" s="17" t="s">
        <v>197</v>
      </c>
      <c r="BM161" s="140" t="s">
        <v>349</v>
      </c>
    </row>
    <row r="162" spans="2:65" s="1" customFormat="1">
      <c r="B162" s="29"/>
      <c r="D162" s="142" t="s">
        <v>199</v>
      </c>
      <c r="F162" s="143" t="s">
        <v>350</v>
      </c>
      <c r="L162" s="29"/>
      <c r="M162" s="144"/>
      <c r="T162" s="50"/>
      <c r="AT162" s="17" t="s">
        <v>199</v>
      </c>
      <c r="AU162" s="17" t="s">
        <v>79</v>
      </c>
    </row>
    <row r="163" spans="2:65" s="12" customFormat="1">
      <c r="B163" s="145"/>
      <c r="D163" s="146" t="s">
        <v>201</v>
      </c>
      <c r="E163" s="147" t="s">
        <v>3</v>
      </c>
      <c r="F163" s="148" t="s">
        <v>351</v>
      </c>
      <c r="H163" s="149">
        <v>3.5000000000000003E-2</v>
      </c>
      <c r="L163" s="145"/>
      <c r="M163" s="150"/>
      <c r="T163" s="151"/>
      <c r="AT163" s="147" t="s">
        <v>201</v>
      </c>
      <c r="AU163" s="147" t="s">
        <v>79</v>
      </c>
      <c r="AV163" s="12" t="s">
        <v>79</v>
      </c>
      <c r="AW163" s="12" t="s">
        <v>30</v>
      </c>
      <c r="AX163" s="12" t="s">
        <v>69</v>
      </c>
      <c r="AY163" s="147" t="s">
        <v>191</v>
      </c>
    </row>
    <row r="164" spans="2:65" s="13" customFormat="1">
      <c r="B164" s="156"/>
      <c r="D164" s="146" t="s">
        <v>201</v>
      </c>
      <c r="E164" s="157" t="s">
        <v>3</v>
      </c>
      <c r="F164" s="158" t="s">
        <v>272</v>
      </c>
      <c r="H164" s="159">
        <v>3.5000000000000003E-2</v>
      </c>
      <c r="L164" s="156"/>
      <c r="M164" s="160"/>
      <c r="T164" s="161"/>
      <c r="AT164" s="157" t="s">
        <v>201</v>
      </c>
      <c r="AU164" s="157" t="s">
        <v>79</v>
      </c>
      <c r="AV164" s="13" t="s">
        <v>197</v>
      </c>
      <c r="AW164" s="13" t="s">
        <v>30</v>
      </c>
      <c r="AX164" s="13" t="s">
        <v>77</v>
      </c>
      <c r="AY164" s="157" t="s">
        <v>191</v>
      </c>
    </row>
    <row r="165" spans="2:65" s="11" customFormat="1" ht="22.8" customHeight="1">
      <c r="B165" s="117"/>
      <c r="D165" s="118" t="s">
        <v>68</v>
      </c>
      <c r="E165" s="126" t="s">
        <v>197</v>
      </c>
      <c r="F165" s="126" t="s">
        <v>352</v>
      </c>
      <c r="J165" s="127">
        <f>BK165</f>
        <v>0</v>
      </c>
      <c r="L165" s="117"/>
      <c r="M165" s="121"/>
      <c r="P165" s="122">
        <f>SUM(P166:P169)</f>
        <v>11.143055</v>
      </c>
      <c r="R165" s="122">
        <f>SUM(R166:R169)</f>
        <v>0.40430390000000005</v>
      </c>
      <c r="T165" s="123">
        <f>SUM(T166:T169)</f>
        <v>0</v>
      </c>
      <c r="AR165" s="118" t="s">
        <v>77</v>
      </c>
      <c r="AT165" s="124" t="s">
        <v>68</v>
      </c>
      <c r="AU165" s="124" t="s">
        <v>77</v>
      </c>
      <c r="AY165" s="118" t="s">
        <v>191</v>
      </c>
      <c r="BK165" s="125">
        <f>SUM(BK166:BK169)</f>
        <v>0</v>
      </c>
    </row>
    <row r="166" spans="2:65" s="1" customFormat="1" ht="64.5" customHeight="1">
      <c r="B166" s="128"/>
      <c r="C166" s="129" t="s">
        <v>353</v>
      </c>
      <c r="D166" s="129" t="s">
        <v>193</v>
      </c>
      <c r="E166" s="130" t="s">
        <v>354</v>
      </c>
      <c r="F166" s="131" t="s">
        <v>355</v>
      </c>
      <c r="G166" s="132" t="s">
        <v>327</v>
      </c>
      <c r="H166" s="133">
        <v>0.38500000000000001</v>
      </c>
      <c r="I166" s="134">
        <v>0</v>
      </c>
      <c r="J166" s="134">
        <f>ROUND(I166*H166,2)</f>
        <v>0</v>
      </c>
      <c r="K166" s="135"/>
      <c r="L166" s="29"/>
      <c r="M166" s="136" t="s">
        <v>3</v>
      </c>
      <c r="N166" s="137" t="s">
        <v>40</v>
      </c>
      <c r="O166" s="138">
        <v>28.943000000000001</v>
      </c>
      <c r="P166" s="138">
        <f>O166*H166</f>
        <v>11.143055</v>
      </c>
      <c r="Q166" s="138">
        <v>1.0501400000000001</v>
      </c>
      <c r="R166" s="138">
        <f>Q166*H166</f>
        <v>0.40430390000000005</v>
      </c>
      <c r="S166" s="138">
        <v>0</v>
      </c>
      <c r="T166" s="139">
        <f>S166*H166</f>
        <v>0</v>
      </c>
      <c r="AR166" s="140" t="s">
        <v>197</v>
      </c>
      <c r="AT166" s="140" t="s">
        <v>193</v>
      </c>
      <c r="AU166" s="140" t="s">
        <v>79</v>
      </c>
      <c r="AY166" s="17" t="s">
        <v>191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7" t="s">
        <v>77</v>
      </c>
      <c r="BK166" s="141">
        <f>ROUND(I166*H166,2)</f>
        <v>0</v>
      </c>
      <c r="BL166" s="17" t="s">
        <v>197</v>
      </c>
      <c r="BM166" s="140" t="s">
        <v>356</v>
      </c>
    </row>
    <row r="167" spans="2:65" s="1" customFormat="1">
      <c r="B167" s="29"/>
      <c r="D167" s="142" t="s">
        <v>199</v>
      </c>
      <c r="F167" s="143" t="s">
        <v>357</v>
      </c>
      <c r="L167" s="29"/>
      <c r="M167" s="144"/>
      <c r="T167" s="50"/>
      <c r="AT167" s="17" t="s">
        <v>199</v>
      </c>
      <c r="AU167" s="17" t="s">
        <v>79</v>
      </c>
    </row>
    <row r="168" spans="2:65" s="12" customFormat="1">
      <c r="B168" s="145"/>
      <c r="D168" s="146" t="s">
        <v>201</v>
      </c>
      <c r="E168" s="147" t="s">
        <v>3</v>
      </c>
      <c r="F168" s="148" t="s">
        <v>358</v>
      </c>
      <c r="H168" s="149">
        <v>0.38500000000000001</v>
      </c>
      <c r="L168" s="145"/>
      <c r="M168" s="150"/>
      <c r="T168" s="151"/>
      <c r="AT168" s="147" t="s">
        <v>201</v>
      </c>
      <c r="AU168" s="147" t="s">
        <v>79</v>
      </c>
      <c r="AV168" s="12" t="s">
        <v>79</v>
      </c>
      <c r="AW168" s="12" t="s">
        <v>30</v>
      </c>
      <c r="AX168" s="12" t="s">
        <v>69</v>
      </c>
      <c r="AY168" s="147" t="s">
        <v>191</v>
      </c>
    </row>
    <row r="169" spans="2:65" s="13" customFormat="1">
      <c r="B169" s="156"/>
      <c r="D169" s="146" t="s">
        <v>201</v>
      </c>
      <c r="E169" s="157" t="s">
        <v>3</v>
      </c>
      <c r="F169" s="158" t="s">
        <v>272</v>
      </c>
      <c r="H169" s="159">
        <v>0.38500000000000001</v>
      </c>
      <c r="L169" s="156"/>
      <c r="M169" s="160"/>
      <c r="T169" s="161"/>
      <c r="AT169" s="157" t="s">
        <v>201</v>
      </c>
      <c r="AU169" s="157" t="s">
        <v>79</v>
      </c>
      <c r="AV169" s="13" t="s">
        <v>197</v>
      </c>
      <c r="AW169" s="13" t="s">
        <v>30</v>
      </c>
      <c r="AX169" s="13" t="s">
        <v>77</v>
      </c>
      <c r="AY169" s="157" t="s">
        <v>191</v>
      </c>
    </row>
    <row r="170" spans="2:65" s="11" customFormat="1" ht="22.8" customHeight="1">
      <c r="B170" s="117"/>
      <c r="D170" s="118" t="s">
        <v>68</v>
      </c>
      <c r="E170" s="126" t="s">
        <v>209</v>
      </c>
      <c r="F170" s="126" t="s">
        <v>359</v>
      </c>
      <c r="J170" s="127">
        <f>BK170</f>
        <v>0</v>
      </c>
      <c r="L170" s="117"/>
      <c r="M170" s="121"/>
      <c r="P170" s="122">
        <f>P171+SUM(P172:P176)</f>
        <v>770.14769999999999</v>
      </c>
      <c r="R170" s="122">
        <f>R171+SUM(R172:R176)</f>
        <v>694.62597149999999</v>
      </c>
      <c r="T170" s="123">
        <f>T171+SUM(T172:T176)</f>
        <v>0</v>
      </c>
      <c r="AR170" s="118" t="s">
        <v>77</v>
      </c>
      <c r="AT170" s="124" t="s">
        <v>68</v>
      </c>
      <c r="AU170" s="124" t="s">
        <v>77</v>
      </c>
      <c r="AY170" s="118" t="s">
        <v>191</v>
      </c>
      <c r="BK170" s="125">
        <f>BK171+SUM(BK172:BK176)</f>
        <v>0</v>
      </c>
    </row>
    <row r="171" spans="2:65" s="1" customFormat="1" ht="23.4" customHeight="1">
      <c r="B171" s="128"/>
      <c r="C171" s="129" t="s">
        <v>360</v>
      </c>
      <c r="D171" s="129" t="s">
        <v>193</v>
      </c>
      <c r="E171" s="130" t="s">
        <v>361</v>
      </c>
      <c r="F171" s="131" t="s">
        <v>362</v>
      </c>
      <c r="G171" s="132" t="s">
        <v>268</v>
      </c>
      <c r="H171" s="133">
        <v>26</v>
      </c>
      <c r="I171" s="134">
        <v>0</v>
      </c>
      <c r="J171" s="134">
        <f>ROUND(I171*H171,2)</f>
        <v>0</v>
      </c>
      <c r="K171" s="135"/>
      <c r="L171" s="29"/>
      <c r="M171" s="136" t="s">
        <v>3</v>
      </c>
      <c r="N171" s="137" t="s">
        <v>40</v>
      </c>
      <c r="O171" s="138">
        <v>0.38200000000000001</v>
      </c>
      <c r="P171" s="138">
        <f>O171*H171</f>
        <v>9.9320000000000004</v>
      </c>
      <c r="Q171" s="138">
        <v>0.39861000000000002</v>
      </c>
      <c r="R171" s="138">
        <f>Q171*H171</f>
        <v>10.363860000000001</v>
      </c>
      <c r="S171" s="138">
        <v>0</v>
      </c>
      <c r="T171" s="139">
        <f>S171*H171</f>
        <v>0</v>
      </c>
      <c r="AR171" s="140" t="s">
        <v>197</v>
      </c>
      <c r="AT171" s="140" t="s">
        <v>193</v>
      </c>
      <c r="AU171" s="140" t="s">
        <v>79</v>
      </c>
      <c r="AY171" s="17" t="s">
        <v>191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7" t="s">
        <v>77</v>
      </c>
      <c r="BK171" s="141">
        <f>ROUND(I171*H171,2)</f>
        <v>0</v>
      </c>
      <c r="BL171" s="17" t="s">
        <v>197</v>
      </c>
      <c r="BM171" s="140" t="s">
        <v>363</v>
      </c>
    </row>
    <row r="172" spans="2:65" s="1" customFormat="1">
      <c r="B172" s="29"/>
      <c r="D172" s="142" t="s">
        <v>199</v>
      </c>
      <c r="F172" s="143" t="s">
        <v>364</v>
      </c>
      <c r="L172" s="29"/>
      <c r="M172" s="144"/>
      <c r="T172" s="50"/>
      <c r="AT172" s="17" t="s">
        <v>199</v>
      </c>
      <c r="AU172" s="17" t="s">
        <v>79</v>
      </c>
    </row>
    <row r="173" spans="2:65" s="14" customFormat="1">
      <c r="B173" s="162"/>
      <c r="D173" s="146" t="s">
        <v>201</v>
      </c>
      <c r="E173" s="163" t="s">
        <v>3</v>
      </c>
      <c r="F173" s="164" t="s">
        <v>365</v>
      </c>
      <c r="H173" s="163" t="s">
        <v>3</v>
      </c>
      <c r="L173" s="162"/>
      <c r="M173" s="165"/>
      <c r="T173" s="166"/>
      <c r="AT173" s="163" t="s">
        <v>201</v>
      </c>
      <c r="AU173" s="163" t="s">
        <v>79</v>
      </c>
      <c r="AV173" s="14" t="s">
        <v>77</v>
      </c>
      <c r="AW173" s="14" t="s">
        <v>30</v>
      </c>
      <c r="AX173" s="14" t="s">
        <v>69</v>
      </c>
      <c r="AY173" s="163" t="s">
        <v>191</v>
      </c>
    </row>
    <row r="174" spans="2:65" s="12" customFormat="1">
      <c r="B174" s="145"/>
      <c r="D174" s="146" t="s">
        <v>201</v>
      </c>
      <c r="E174" s="147" t="s">
        <v>3</v>
      </c>
      <c r="F174" s="148" t="s">
        <v>366</v>
      </c>
      <c r="H174" s="149">
        <v>26</v>
      </c>
      <c r="L174" s="145"/>
      <c r="M174" s="150"/>
      <c r="T174" s="151"/>
      <c r="AT174" s="147" t="s">
        <v>201</v>
      </c>
      <c r="AU174" s="147" t="s">
        <v>79</v>
      </c>
      <c r="AV174" s="12" t="s">
        <v>79</v>
      </c>
      <c r="AW174" s="12" t="s">
        <v>30</v>
      </c>
      <c r="AX174" s="12" t="s">
        <v>69</v>
      </c>
      <c r="AY174" s="147" t="s">
        <v>191</v>
      </c>
    </row>
    <row r="175" spans="2:65" s="13" customFormat="1">
      <c r="B175" s="156"/>
      <c r="D175" s="146" t="s">
        <v>201</v>
      </c>
      <c r="E175" s="157" t="s">
        <v>3</v>
      </c>
      <c r="F175" s="158" t="s">
        <v>272</v>
      </c>
      <c r="H175" s="159">
        <v>26</v>
      </c>
      <c r="L175" s="156"/>
      <c r="M175" s="160"/>
      <c r="T175" s="161"/>
      <c r="AT175" s="157" t="s">
        <v>201</v>
      </c>
      <c r="AU175" s="157" t="s">
        <v>79</v>
      </c>
      <c r="AV175" s="13" t="s">
        <v>197</v>
      </c>
      <c r="AW175" s="13" t="s">
        <v>30</v>
      </c>
      <c r="AX175" s="13" t="s">
        <v>77</v>
      </c>
      <c r="AY175" s="157" t="s">
        <v>191</v>
      </c>
    </row>
    <row r="176" spans="2:65" s="11" customFormat="1" ht="20.85" customHeight="1">
      <c r="B176" s="117"/>
      <c r="D176" s="118" t="s">
        <v>68</v>
      </c>
      <c r="E176" s="126" t="s">
        <v>229</v>
      </c>
      <c r="F176" s="126" t="s">
        <v>367</v>
      </c>
      <c r="J176" s="127">
        <f>BK176</f>
        <v>0</v>
      </c>
      <c r="L176" s="117"/>
      <c r="M176" s="121"/>
      <c r="P176" s="122">
        <f>SUM(P177:P205)</f>
        <v>760.21569999999997</v>
      </c>
      <c r="R176" s="122">
        <f>SUM(R177:R205)</f>
        <v>684.26211149999995</v>
      </c>
      <c r="T176" s="123">
        <f>SUM(T177:T205)</f>
        <v>0</v>
      </c>
      <c r="AR176" s="118" t="s">
        <v>77</v>
      </c>
      <c r="AT176" s="124" t="s">
        <v>68</v>
      </c>
      <c r="AU176" s="124" t="s">
        <v>79</v>
      </c>
      <c r="AY176" s="118" t="s">
        <v>191</v>
      </c>
      <c r="BK176" s="125">
        <f>SUM(BK177:BK205)</f>
        <v>0</v>
      </c>
    </row>
    <row r="177" spans="2:65" s="1" customFormat="1" ht="16.350000000000001" customHeight="1">
      <c r="B177" s="128"/>
      <c r="C177" s="129" t="s">
        <v>368</v>
      </c>
      <c r="D177" s="129" t="s">
        <v>193</v>
      </c>
      <c r="E177" s="130" t="s">
        <v>369</v>
      </c>
      <c r="F177" s="131" t="s">
        <v>370</v>
      </c>
      <c r="G177" s="132" t="s">
        <v>268</v>
      </c>
      <c r="H177" s="133">
        <v>11.2</v>
      </c>
      <c r="I177" s="134">
        <v>0</v>
      </c>
      <c r="J177" s="134">
        <f>ROUND(I177*H177,2)</f>
        <v>0</v>
      </c>
      <c r="K177" s="135"/>
      <c r="L177" s="29"/>
      <c r="M177" s="136" t="s">
        <v>3</v>
      </c>
      <c r="N177" s="137" t="s">
        <v>40</v>
      </c>
      <c r="O177" s="138">
        <v>0.39600000000000002</v>
      </c>
      <c r="P177" s="138">
        <f>O177*H177</f>
        <v>4.4352</v>
      </c>
      <c r="Q177" s="138">
        <v>1.3520000000000001E-2</v>
      </c>
      <c r="R177" s="138">
        <f>Q177*H177</f>
        <v>0.151424</v>
      </c>
      <c r="S177" s="138">
        <v>0</v>
      </c>
      <c r="T177" s="139">
        <f>S177*H177</f>
        <v>0</v>
      </c>
      <c r="AR177" s="140" t="s">
        <v>197</v>
      </c>
      <c r="AT177" s="140" t="s">
        <v>193</v>
      </c>
      <c r="AU177" s="140" t="s">
        <v>212</v>
      </c>
      <c r="AY177" s="17" t="s">
        <v>191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7" t="s">
        <v>77</v>
      </c>
      <c r="BK177" s="141">
        <f>ROUND(I177*H177,2)</f>
        <v>0</v>
      </c>
      <c r="BL177" s="17" t="s">
        <v>197</v>
      </c>
      <c r="BM177" s="140" t="s">
        <v>371</v>
      </c>
    </row>
    <row r="178" spans="2:65" s="1" customFormat="1">
      <c r="B178" s="29"/>
      <c r="D178" s="142" t="s">
        <v>199</v>
      </c>
      <c r="F178" s="143" t="s">
        <v>372</v>
      </c>
      <c r="L178" s="29"/>
      <c r="M178" s="144"/>
      <c r="T178" s="50"/>
      <c r="AT178" s="17" t="s">
        <v>199</v>
      </c>
      <c r="AU178" s="17" t="s">
        <v>212</v>
      </c>
    </row>
    <row r="179" spans="2:65" s="12" customFormat="1">
      <c r="B179" s="145"/>
      <c r="D179" s="146" t="s">
        <v>201</v>
      </c>
      <c r="E179" s="147" t="s">
        <v>3</v>
      </c>
      <c r="F179" s="148" t="s">
        <v>373</v>
      </c>
      <c r="H179" s="149">
        <v>11.2</v>
      </c>
      <c r="L179" s="145"/>
      <c r="M179" s="150"/>
      <c r="T179" s="151"/>
      <c r="AT179" s="147" t="s">
        <v>201</v>
      </c>
      <c r="AU179" s="147" t="s">
        <v>212</v>
      </c>
      <c r="AV179" s="12" t="s">
        <v>79</v>
      </c>
      <c r="AW179" s="12" t="s">
        <v>30</v>
      </c>
      <c r="AX179" s="12" t="s">
        <v>69</v>
      </c>
      <c r="AY179" s="147" t="s">
        <v>191</v>
      </c>
    </row>
    <row r="180" spans="2:65" s="13" customFormat="1">
      <c r="B180" s="156"/>
      <c r="D180" s="146" t="s">
        <v>201</v>
      </c>
      <c r="E180" s="157" t="s">
        <v>3</v>
      </c>
      <c r="F180" s="158" t="s">
        <v>272</v>
      </c>
      <c r="H180" s="159">
        <v>11.2</v>
      </c>
      <c r="L180" s="156"/>
      <c r="M180" s="160"/>
      <c r="T180" s="161"/>
      <c r="AT180" s="157" t="s">
        <v>201</v>
      </c>
      <c r="AU180" s="157" t="s">
        <v>212</v>
      </c>
      <c r="AV180" s="13" t="s">
        <v>197</v>
      </c>
      <c r="AW180" s="13" t="s">
        <v>30</v>
      </c>
      <c r="AX180" s="13" t="s">
        <v>77</v>
      </c>
      <c r="AY180" s="157" t="s">
        <v>191</v>
      </c>
    </row>
    <row r="181" spans="2:65" s="1" customFormat="1" ht="16.350000000000001" customHeight="1">
      <c r="B181" s="128"/>
      <c r="C181" s="129" t="s">
        <v>374</v>
      </c>
      <c r="D181" s="129" t="s">
        <v>193</v>
      </c>
      <c r="E181" s="130" t="s">
        <v>375</v>
      </c>
      <c r="F181" s="131" t="s">
        <v>376</v>
      </c>
      <c r="G181" s="132" t="s">
        <v>268</v>
      </c>
      <c r="H181" s="133">
        <v>11.2</v>
      </c>
      <c r="I181" s="134">
        <v>0</v>
      </c>
      <c r="J181" s="134">
        <f>ROUND(I181*H181,2)</f>
        <v>0</v>
      </c>
      <c r="K181" s="135"/>
      <c r="L181" s="29"/>
      <c r="M181" s="136" t="s">
        <v>3</v>
      </c>
      <c r="N181" s="137" t="s">
        <v>40</v>
      </c>
      <c r="O181" s="138">
        <v>0.24</v>
      </c>
      <c r="P181" s="138">
        <f>O181*H181</f>
        <v>2.6879999999999997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197</v>
      </c>
      <c r="AT181" s="140" t="s">
        <v>193</v>
      </c>
      <c r="AU181" s="140" t="s">
        <v>212</v>
      </c>
      <c r="AY181" s="17" t="s">
        <v>191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7" t="s">
        <v>77</v>
      </c>
      <c r="BK181" s="141">
        <f>ROUND(I181*H181,2)</f>
        <v>0</v>
      </c>
      <c r="BL181" s="17" t="s">
        <v>197</v>
      </c>
      <c r="BM181" s="140" t="s">
        <v>377</v>
      </c>
    </row>
    <row r="182" spans="2:65" s="1" customFormat="1">
      <c r="B182" s="29"/>
      <c r="D182" s="142" t="s">
        <v>199</v>
      </c>
      <c r="F182" s="143" t="s">
        <v>378</v>
      </c>
      <c r="L182" s="29"/>
      <c r="M182" s="144"/>
      <c r="T182" s="50"/>
      <c r="AT182" s="17" t="s">
        <v>199</v>
      </c>
      <c r="AU182" s="17" t="s">
        <v>212</v>
      </c>
    </row>
    <row r="183" spans="2:65" s="12" customFormat="1">
      <c r="B183" s="145"/>
      <c r="D183" s="146" t="s">
        <v>201</v>
      </c>
      <c r="E183" s="147" t="s">
        <v>3</v>
      </c>
      <c r="F183" s="148" t="s">
        <v>373</v>
      </c>
      <c r="H183" s="149">
        <v>11.2</v>
      </c>
      <c r="L183" s="145"/>
      <c r="M183" s="150"/>
      <c r="T183" s="151"/>
      <c r="AT183" s="147" t="s">
        <v>201</v>
      </c>
      <c r="AU183" s="147" t="s">
        <v>212</v>
      </c>
      <c r="AV183" s="12" t="s">
        <v>79</v>
      </c>
      <c r="AW183" s="12" t="s">
        <v>30</v>
      </c>
      <c r="AX183" s="12" t="s">
        <v>69</v>
      </c>
      <c r="AY183" s="147" t="s">
        <v>191</v>
      </c>
    </row>
    <row r="184" spans="2:65" s="13" customFormat="1">
      <c r="B184" s="156"/>
      <c r="D184" s="146" t="s">
        <v>201</v>
      </c>
      <c r="E184" s="157" t="s">
        <v>3</v>
      </c>
      <c r="F184" s="158" t="s">
        <v>272</v>
      </c>
      <c r="H184" s="159">
        <v>11.2</v>
      </c>
      <c r="L184" s="156"/>
      <c r="M184" s="160"/>
      <c r="T184" s="161"/>
      <c r="AT184" s="157" t="s">
        <v>201</v>
      </c>
      <c r="AU184" s="157" t="s">
        <v>212</v>
      </c>
      <c r="AV184" s="13" t="s">
        <v>197</v>
      </c>
      <c r="AW184" s="13" t="s">
        <v>30</v>
      </c>
      <c r="AX184" s="13" t="s">
        <v>77</v>
      </c>
      <c r="AY184" s="157" t="s">
        <v>191</v>
      </c>
    </row>
    <row r="185" spans="2:65" s="1" customFormat="1" ht="16.350000000000001" customHeight="1">
      <c r="B185" s="128"/>
      <c r="C185" s="129" t="s">
        <v>310</v>
      </c>
      <c r="D185" s="129" t="s">
        <v>193</v>
      </c>
      <c r="E185" s="130" t="s">
        <v>379</v>
      </c>
      <c r="F185" s="131" t="s">
        <v>380</v>
      </c>
      <c r="G185" s="132" t="s">
        <v>268</v>
      </c>
      <c r="H185" s="133">
        <v>136</v>
      </c>
      <c r="I185" s="134">
        <v>0</v>
      </c>
      <c r="J185" s="134">
        <f>ROUND(I185*H185,2)</f>
        <v>0</v>
      </c>
      <c r="K185" s="135"/>
      <c r="L185" s="29"/>
      <c r="M185" s="136" t="s">
        <v>3</v>
      </c>
      <c r="N185" s="137" t="s">
        <v>40</v>
      </c>
      <c r="O185" s="138">
        <v>0</v>
      </c>
      <c r="P185" s="138">
        <f>O185*H185</f>
        <v>0</v>
      </c>
      <c r="Q185" s="138">
        <v>0</v>
      </c>
      <c r="R185" s="138">
        <f>Q185*H185</f>
        <v>0</v>
      </c>
      <c r="S185" s="138">
        <v>0</v>
      </c>
      <c r="T185" s="139">
        <f>S185*H185</f>
        <v>0</v>
      </c>
      <c r="AR185" s="140" t="s">
        <v>197</v>
      </c>
      <c r="AT185" s="140" t="s">
        <v>193</v>
      </c>
      <c r="AU185" s="140" t="s">
        <v>212</v>
      </c>
      <c r="AY185" s="17" t="s">
        <v>191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7" t="s">
        <v>77</v>
      </c>
      <c r="BK185" s="141">
        <f>ROUND(I185*H185,2)</f>
        <v>0</v>
      </c>
      <c r="BL185" s="17" t="s">
        <v>197</v>
      </c>
      <c r="BM185" s="140" t="s">
        <v>381</v>
      </c>
    </row>
    <row r="186" spans="2:65" s="1" customFormat="1" ht="23.4" customHeight="1">
      <c r="B186" s="128"/>
      <c r="C186" s="129" t="s">
        <v>8</v>
      </c>
      <c r="D186" s="129" t="s">
        <v>193</v>
      </c>
      <c r="E186" s="130" t="s">
        <v>382</v>
      </c>
      <c r="F186" s="131" t="s">
        <v>383</v>
      </c>
      <c r="G186" s="132" t="s">
        <v>268</v>
      </c>
      <c r="H186" s="133">
        <v>316.25</v>
      </c>
      <c r="I186" s="134">
        <v>0</v>
      </c>
      <c r="J186" s="134">
        <f>ROUND(I186*H186,2)</f>
        <v>0</v>
      </c>
      <c r="K186" s="135"/>
      <c r="L186" s="29"/>
      <c r="M186" s="136" t="s">
        <v>3</v>
      </c>
      <c r="N186" s="137" t="s">
        <v>40</v>
      </c>
      <c r="O186" s="138">
        <v>2.5000000000000001E-2</v>
      </c>
      <c r="P186" s="138">
        <f>O186*H186</f>
        <v>7.90625</v>
      </c>
      <c r="Q186" s="138">
        <v>1.2999999999999999E-4</v>
      </c>
      <c r="R186" s="138">
        <f>Q186*H186</f>
        <v>4.1112499999999996E-2</v>
      </c>
      <c r="S186" s="138">
        <v>0</v>
      </c>
      <c r="T186" s="139">
        <f>S186*H186</f>
        <v>0</v>
      </c>
      <c r="AR186" s="140" t="s">
        <v>197</v>
      </c>
      <c r="AT186" s="140" t="s">
        <v>193</v>
      </c>
      <c r="AU186" s="140" t="s">
        <v>212</v>
      </c>
      <c r="AY186" s="17" t="s">
        <v>191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7" t="s">
        <v>77</v>
      </c>
      <c r="BK186" s="141">
        <f>ROUND(I186*H186,2)</f>
        <v>0</v>
      </c>
      <c r="BL186" s="17" t="s">
        <v>197</v>
      </c>
      <c r="BM186" s="140" t="s">
        <v>384</v>
      </c>
    </row>
    <row r="187" spans="2:65" s="1" customFormat="1">
      <c r="B187" s="29"/>
      <c r="D187" s="142" t="s">
        <v>199</v>
      </c>
      <c r="F187" s="143" t="s">
        <v>385</v>
      </c>
      <c r="L187" s="29"/>
      <c r="M187" s="144"/>
      <c r="T187" s="50"/>
      <c r="AT187" s="17" t="s">
        <v>199</v>
      </c>
      <c r="AU187" s="17" t="s">
        <v>212</v>
      </c>
    </row>
    <row r="188" spans="2:65" s="14" customFormat="1">
      <c r="B188" s="162"/>
      <c r="D188" s="146" t="s">
        <v>201</v>
      </c>
      <c r="E188" s="163" t="s">
        <v>3</v>
      </c>
      <c r="F188" s="164" t="s">
        <v>386</v>
      </c>
      <c r="H188" s="163" t="s">
        <v>3</v>
      </c>
      <c r="L188" s="162"/>
      <c r="M188" s="165"/>
      <c r="T188" s="166"/>
      <c r="AT188" s="163" t="s">
        <v>201</v>
      </c>
      <c r="AU188" s="163" t="s">
        <v>212</v>
      </c>
      <c r="AV188" s="14" t="s">
        <v>77</v>
      </c>
      <c r="AW188" s="14" t="s">
        <v>30</v>
      </c>
      <c r="AX188" s="14" t="s">
        <v>69</v>
      </c>
      <c r="AY188" s="163" t="s">
        <v>191</v>
      </c>
    </row>
    <row r="189" spans="2:65" s="12" customFormat="1">
      <c r="B189" s="145"/>
      <c r="D189" s="146" t="s">
        <v>201</v>
      </c>
      <c r="E189" s="147" t="s">
        <v>3</v>
      </c>
      <c r="F189" s="148" t="s">
        <v>387</v>
      </c>
      <c r="H189" s="149">
        <v>316.25</v>
      </c>
      <c r="L189" s="145"/>
      <c r="M189" s="150"/>
      <c r="T189" s="151"/>
      <c r="AT189" s="147" t="s">
        <v>201</v>
      </c>
      <c r="AU189" s="147" t="s">
        <v>212</v>
      </c>
      <c r="AV189" s="12" t="s">
        <v>79</v>
      </c>
      <c r="AW189" s="12" t="s">
        <v>30</v>
      </c>
      <c r="AX189" s="12" t="s">
        <v>69</v>
      </c>
      <c r="AY189" s="147" t="s">
        <v>191</v>
      </c>
    </row>
    <row r="190" spans="2:65" s="13" customFormat="1">
      <c r="B190" s="156"/>
      <c r="D190" s="146" t="s">
        <v>201</v>
      </c>
      <c r="E190" s="157" t="s">
        <v>3</v>
      </c>
      <c r="F190" s="158" t="s">
        <v>272</v>
      </c>
      <c r="H190" s="159">
        <v>316.25</v>
      </c>
      <c r="L190" s="156"/>
      <c r="M190" s="160"/>
      <c r="T190" s="161"/>
      <c r="AT190" s="157" t="s">
        <v>201</v>
      </c>
      <c r="AU190" s="157" t="s">
        <v>212</v>
      </c>
      <c r="AV190" s="13" t="s">
        <v>197</v>
      </c>
      <c r="AW190" s="13" t="s">
        <v>30</v>
      </c>
      <c r="AX190" s="13" t="s">
        <v>77</v>
      </c>
      <c r="AY190" s="157" t="s">
        <v>191</v>
      </c>
    </row>
    <row r="191" spans="2:65" s="1" customFormat="1" ht="16.350000000000001" customHeight="1">
      <c r="B191" s="128"/>
      <c r="C191" s="129" t="s">
        <v>388</v>
      </c>
      <c r="D191" s="129" t="s">
        <v>193</v>
      </c>
      <c r="E191" s="130" t="s">
        <v>389</v>
      </c>
      <c r="F191" s="131" t="s">
        <v>390</v>
      </c>
      <c r="G191" s="132" t="s">
        <v>268</v>
      </c>
      <c r="H191" s="133">
        <v>316.25</v>
      </c>
      <c r="I191" s="134">
        <v>0</v>
      </c>
      <c r="J191" s="134">
        <f>ROUND(I191*H191,2)</f>
        <v>0</v>
      </c>
      <c r="K191" s="135"/>
      <c r="L191" s="29"/>
      <c r="M191" s="136" t="s">
        <v>3</v>
      </c>
      <c r="N191" s="137" t="s">
        <v>40</v>
      </c>
      <c r="O191" s="138">
        <v>2.5000000000000001E-2</v>
      </c>
      <c r="P191" s="138">
        <f>O191*H191</f>
        <v>7.90625</v>
      </c>
      <c r="Q191" s="138">
        <v>2.2000000000000001E-4</v>
      </c>
      <c r="R191" s="138">
        <f>Q191*H191</f>
        <v>6.9574999999999998E-2</v>
      </c>
      <c r="S191" s="138">
        <v>0</v>
      </c>
      <c r="T191" s="139">
        <f>S191*H191</f>
        <v>0</v>
      </c>
      <c r="AR191" s="140" t="s">
        <v>197</v>
      </c>
      <c r="AT191" s="140" t="s">
        <v>193</v>
      </c>
      <c r="AU191" s="140" t="s">
        <v>212</v>
      </c>
      <c r="AY191" s="17" t="s">
        <v>191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7" t="s">
        <v>77</v>
      </c>
      <c r="BK191" s="141">
        <f>ROUND(I191*H191,2)</f>
        <v>0</v>
      </c>
      <c r="BL191" s="17" t="s">
        <v>197</v>
      </c>
      <c r="BM191" s="140" t="s">
        <v>391</v>
      </c>
    </row>
    <row r="192" spans="2:65" s="1" customFormat="1">
      <c r="B192" s="29"/>
      <c r="D192" s="142" t="s">
        <v>199</v>
      </c>
      <c r="F192" s="143" t="s">
        <v>392</v>
      </c>
      <c r="L192" s="29"/>
      <c r="M192" s="144"/>
      <c r="T192" s="50"/>
      <c r="AT192" s="17" t="s">
        <v>199</v>
      </c>
      <c r="AU192" s="17" t="s">
        <v>212</v>
      </c>
    </row>
    <row r="193" spans="2:65" s="14" customFormat="1">
      <c r="B193" s="162"/>
      <c r="D193" s="146" t="s">
        <v>201</v>
      </c>
      <c r="E193" s="163" t="s">
        <v>3</v>
      </c>
      <c r="F193" s="164" t="s">
        <v>386</v>
      </c>
      <c r="H193" s="163" t="s">
        <v>3</v>
      </c>
      <c r="L193" s="162"/>
      <c r="M193" s="165"/>
      <c r="T193" s="166"/>
      <c r="AT193" s="163" t="s">
        <v>201</v>
      </c>
      <c r="AU193" s="163" t="s">
        <v>212</v>
      </c>
      <c r="AV193" s="14" t="s">
        <v>77</v>
      </c>
      <c r="AW193" s="14" t="s">
        <v>30</v>
      </c>
      <c r="AX193" s="14" t="s">
        <v>69</v>
      </c>
      <c r="AY193" s="163" t="s">
        <v>191</v>
      </c>
    </row>
    <row r="194" spans="2:65" s="12" customFormat="1">
      <c r="B194" s="145"/>
      <c r="D194" s="146" t="s">
        <v>201</v>
      </c>
      <c r="E194" s="147" t="s">
        <v>3</v>
      </c>
      <c r="F194" s="148" t="s">
        <v>387</v>
      </c>
      <c r="H194" s="149">
        <v>316.25</v>
      </c>
      <c r="L194" s="145"/>
      <c r="M194" s="150"/>
      <c r="T194" s="151"/>
      <c r="AT194" s="147" t="s">
        <v>201</v>
      </c>
      <c r="AU194" s="147" t="s">
        <v>212</v>
      </c>
      <c r="AV194" s="12" t="s">
        <v>79</v>
      </c>
      <c r="AW194" s="12" t="s">
        <v>30</v>
      </c>
      <c r="AX194" s="12" t="s">
        <v>69</v>
      </c>
      <c r="AY194" s="147" t="s">
        <v>191</v>
      </c>
    </row>
    <row r="195" spans="2:65" s="13" customFormat="1">
      <c r="B195" s="156"/>
      <c r="D195" s="146" t="s">
        <v>201</v>
      </c>
      <c r="E195" s="157" t="s">
        <v>3</v>
      </c>
      <c r="F195" s="158" t="s">
        <v>272</v>
      </c>
      <c r="H195" s="159">
        <v>316.25</v>
      </c>
      <c r="L195" s="156"/>
      <c r="M195" s="160"/>
      <c r="T195" s="161"/>
      <c r="AT195" s="157" t="s">
        <v>201</v>
      </c>
      <c r="AU195" s="157" t="s">
        <v>212</v>
      </c>
      <c r="AV195" s="13" t="s">
        <v>197</v>
      </c>
      <c r="AW195" s="13" t="s">
        <v>30</v>
      </c>
      <c r="AX195" s="13" t="s">
        <v>77</v>
      </c>
      <c r="AY195" s="157" t="s">
        <v>191</v>
      </c>
    </row>
    <row r="196" spans="2:65" s="1" customFormat="1" ht="23.4" customHeight="1">
      <c r="B196" s="128"/>
      <c r="C196" s="129" t="s">
        <v>393</v>
      </c>
      <c r="D196" s="129" t="s">
        <v>193</v>
      </c>
      <c r="E196" s="130" t="s">
        <v>394</v>
      </c>
      <c r="F196" s="131" t="s">
        <v>395</v>
      </c>
      <c r="G196" s="132" t="s">
        <v>275</v>
      </c>
      <c r="H196" s="133">
        <v>360</v>
      </c>
      <c r="I196" s="134">
        <v>0</v>
      </c>
      <c r="J196" s="134">
        <f>ROUND(I196*H196,2)</f>
        <v>0</v>
      </c>
      <c r="K196" s="135"/>
      <c r="L196" s="29"/>
      <c r="M196" s="136" t="s">
        <v>3</v>
      </c>
      <c r="N196" s="137" t="s">
        <v>40</v>
      </c>
      <c r="O196" s="138">
        <v>2.048</v>
      </c>
      <c r="P196" s="138">
        <f>O196*H196</f>
        <v>737.28</v>
      </c>
      <c r="Q196" s="138">
        <v>1.9</v>
      </c>
      <c r="R196" s="138">
        <f>Q196*H196</f>
        <v>684</v>
      </c>
      <c r="S196" s="138">
        <v>0</v>
      </c>
      <c r="T196" s="139">
        <f>S196*H196</f>
        <v>0</v>
      </c>
      <c r="AR196" s="140" t="s">
        <v>197</v>
      </c>
      <c r="AT196" s="140" t="s">
        <v>193</v>
      </c>
      <c r="AU196" s="140" t="s">
        <v>212</v>
      </c>
      <c r="AY196" s="17" t="s">
        <v>191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7" t="s">
        <v>77</v>
      </c>
      <c r="BK196" s="141">
        <f>ROUND(I196*H196,2)</f>
        <v>0</v>
      </c>
      <c r="BL196" s="17" t="s">
        <v>197</v>
      </c>
      <c r="BM196" s="140" t="s">
        <v>396</v>
      </c>
    </row>
    <row r="197" spans="2:65" s="14" customFormat="1">
      <c r="B197" s="162"/>
      <c r="D197" s="146" t="s">
        <v>201</v>
      </c>
      <c r="E197" s="163" t="s">
        <v>3</v>
      </c>
      <c r="F197" s="164" t="s">
        <v>397</v>
      </c>
      <c r="H197" s="163" t="s">
        <v>3</v>
      </c>
      <c r="L197" s="162"/>
      <c r="M197" s="165"/>
      <c r="T197" s="166"/>
      <c r="AT197" s="163" t="s">
        <v>201</v>
      </c>
      <c r="AU197" s="163" t="s">
        <v>212</v>
      </c>
      <c r="AV197" s="14" t="s">
        <v>77</v>
      </c>
      <c r="AW197" s="14" t="s">
        <v>30</v>
      </c>
      <c r="AX197" s="14" t="s">
        <v>69</v>
      </c>
      <c r="AY197" s="163" t="s">
        <v>191</v>
      </c>
    </row>
    <row r="198" spans="2:65" s="12" customFormat="1">
      <c r="B198" s="145"/>
      <c r="D198" s="146" t="s">
        <v>201</v>
      </c>
      <c r="E198" s="147" t="s">
        <v>3</v>
      </c>
      <c r="F198" s="148" t="s">
        <v>398</v>
      </c>
      <c r="H198" s="149">
        <v>360</v>
      </c>
      <c r="L198" s="145"/>
      <c r="M198" s="150"/>
      <c r="T198" s="151"/>
      <c r="AT198" s="147" t="s">
        <v>201</v>
      </c>
      <c r="AU198" s="147" t="s">
        <v>212</v>
      </c>
      <c r="AV198" s="12" t="s">
        <v>79</v>
      </c>
      <c r="AW198" s="12" t="s">
        <v>30</v>
      </c>
      <c r="AX198" s="12" t="s">
        <v>69</v>
      </c>
      <c r="AY198" s="147" t="s">
        <v>191</v>
      </c>
    </row>
    <row r="199" spans="2:65" s="13" customFormat="1">
      <c r="B199" s="156"/>
      <c r="D199" s="146" t="s">
        <v>201</v>
      </c>
      <c r="E199" s="157" t="s">
        <v>3</v>
      </c>
      <c r="F199" s="158" t="s">
        <v>272</v>
      </c>
      <c r="H199" s="159">
        <v>360</v>
      </c>
      <c r="L199" s="156"/>
      <c r="M199" s="160"/>
      <c r="T199" s="161"/>
      <c r="AT199" s="157" t="s">
        <v>201</v>
      </c>
      <c r="AU199" s="157" t="s">
        <v>212</v>
      </c>
      <c r="AV199" s="13" t="s">
        <v>197</v>
      </c>
      <c r="AW199" s="13" t="s">
        <v>30</v>
      </c>
      <c r="AX199" s="13" t="s">
        <v>77</v>
      </c>
      <c r="AY199" s="157" t="s">
        <v>191</v>
      </c>
    </row>
    <row r="200" spans="2:65" s="1" customFormat="1" ht="16.350000000000001" customHeight="1">
      <c r="B200" s="128"/>
      <c r="C200" s="129" t="s">
        <v>399</v>
      </c>
      <c r="D200" s="129" t="s">
        <v>193</v>
      </c>
      <c r="E200" s="130" t="s">
        <v>400</v>
      </c>
      <c r="F200" s="131" t="s">
        <v>401</v>
      </c>
      <c r="G200" s="132" t="s">
        <v>275</v>
      </c>
      <c r="H200" s="133">
        <v>63.2</v>
      </c>
      <c r="I200" s="134">
        <v>0</v>
      </c>
      <c r="J200" s="134">
        <f>ROUND(I200*H200,2)</f>
        <v>0</v>
      </c>
      <c r="K200" s="135"/>
      <c r="L200" s="29"/>
      <c r="M200" s="136" t="s">
        <v>3</v>
      </c>
      <c r="N200" s="137" t="s">
        <v>40</v>
      </c>
      <c r="O200" s="138">
        <v>0</v>
      </c>
      <c r="P200" s="138">
        <f>O200*H200</f>
        <v>0</v>
      </c>
      <c r="Q200" s="138">
        <v>0</v>
      </c>
      <c r="R200" s="138">
        <f>Q200*H200</f>
        <v>0</v>
      </c>
      <c r="S200" s="138">
        <v>0</v>
      </c>
      <c r="T200" s="139">
        <f>S200*H200</f>
        <v>0</v>
      </c>
      <c r="AR200" s="140" t="s">
        <v>197</v>
      </c>
      <c r="AT200" s="140" t="s">
        <v>193</v>
      </c>
      <c r="AU200" s="140" t="s">
        <v>212</v>
      </c>
      <c r="AY200" s="17" t="s">
        <v>191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7" t="s">
        <v>77</v>
      </c>
      <c r="BK200" s="141">
        <f>ROUND(I200*H200,2)</f>
        <v>0</v>
      </c>
      <c r="BL200" s="17" t="s">
        <v>197</v>
      </c>
      <c r="BM200" s="140" t="s">
        <v>402</v>
      </c>
    </row>
    <row r="201" spans="2:65" s="12" customFormat="1">
      <c r="B201" s="145"/>
      <c r="D201" s="146" t="s">
        <v>201</v>
      </c>
      <c r="E201" s="147" t="s">
        <v>3</v>
      </c>
      <c r="F201" s="148" t="s">
        <v>403</v>
      </c>
      <c r="H201" s="149">
        <v>63.2</v>
      </c>
      <c r="L201" s="145"/>
      <c r="M201" s="150"/>
      <c r="T201" s="151"/>
      <c r="AT201" s="147" t="s">
        <v>201</v>
      </c>
      <c r="AU201" s="147" t="s">
        <v>212</v>
      </c>
      <c r="AV201" s="12" t="s">
        <v>79</v>
      </c>
      <c r="AW201" s="12" t="s">
        <v>30</v>
      </c>
      <c r="AX201" s="12" t="s">
        <v>69</v>
      </c>
      <c r="AY201" s="147" t="s">
        <v>191</v>
      </c>
    </row>
    <row r="202" spans="2:65" s="13" customFormat="1">
      <c r="B202" s="156"/>
      <c r="D202" s="146" t="s">
        <v>201</v>
      </c>
      <c r="E202" s="157" t="s">
        <v>3</v>
      </c>
      <c r="F202" s="158" t="s">
        <v>272</v>
      </c>
      <c r="H202" s="159">
        <v>63.2</v>
      </c>
      <c r="L202" s="156"/>
      <c r="M202" s="160"/>
      <c r="T202" s="161"/>
      <c r="AT202" s="157" t="s">
        <v>201</v>
      </c>
      <c r="AU202" s="157" t="s">
        <v>212</v>
      </c>
      <c r="AV202" s="13" t="s">
        <v>197</v>
      </c>
      <c r="AW202" s="13" t="s">
        <v>30</v>
      </c>
      <c r="AX202" s="13" t="s">
        <v>77</v>
      </c>
      <c r="AY202" s="157" t="s">
        <v>191</v>
      </c>
    </row>
    <row r="203" spans="2:65" s="1" customFormat="1" ht="16.350000000000001" customHeight="1">
      <c r="B203" s="128"/>
      <c r="C203" s="129" t="s">
        <v>404</v>
      </c>
      <c r="D203" s="129" t="s">
        <v>193</v>
      </c>
      <c r="E203" s="130" t="s">
        <v>405</v>
      </c>
      <c r="F203" s="131" t="s">
        <v>406</v>
      </c>
      <c r="G203" s="132" t="s">
        <v>275</v>
      </c>
      <c r="H203" s="133">
        <v>31.6</v>
      </c>
      <c r="I203" s="134">
        <v>0</v>
      </c>
      <c r="J203" s="134">
        <f>ROUND(I203*H203,2)</f>
        <v>0</v>
      </c>
      <c r="K203" s="135"/>
      <c r="L203" s="29"/>
      <c r="M203" s="136" t="s">
        <v>3</v>
      </c>
      <c r="N203" s="137" t="s">
        <v>40</v>
      </c>
      <c r="O203" s="138">
        <v>0</v>
      </c>
      <c r="P203" s="138">
        <f>O203*H203</f>
        <v>0</v>
      </c>
      <c r="Q203" s="138">
        <v>0</v>
      </c>
      <c r="R203" s="138">
        <f>Q203*H203</f>
        <v>0</v>
      </c>
      <c r="S203" s="138">
        <v>0</v>
      </c>
      <c r="T203" s="139">
        <f>S203*H203</f>
        <v>0</v>
      </c>
      <c r="AR203" s="140" t="s">
        <v>197</v>
      </c>
      <c r="AT203" s="140" t="s">
        <v>193</v>
      </c>
      <c r="AU203" s="140" t="s">
        <v>212</v>
      </c>
      <c r="AY203" s="17" t="s">
        <v>191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7" t="s">
        <v>77</v>
      </c>
      <c r="BK203" s="141">
        <f>ROUND(I203*H203,2)</f>
        <v>0</v>
      </c>
      <c r="BL203" s="17" t="s">
        <v>197</v>
      </c>
      <c r="BM203" s="140" t="s">
        <v>407</v>
      </c>
    </row>
    <row r="204" spans="2:65" s="12" customFormat="1">
      <c r="B204" s="145"/>
      <c r="D204" s="146" t="s">
        <v>201</v>
      </c>
      <c r="E204" s="147" t="s">
        <v>3</v>
      </c>
      <c r="F204" s="148" t="s">
        <v>408</v>
      </c>
      <c r="H204" s="149">
        <v>31.6</v>
      </c>
      <c r="L204" s="145"/>
      <c r="M204" s="150"/>
      <c r="T204" s="151"/>
      <c r="AT204" s="147" t="s">
        <v>201</v>
      </c>
      <c r="AU204" s="147" t="s">
        <v>212</v>
      </c>
      <c r="AV204" s="12" t="s">
        <v>79</v>
      </c>
      <c r="AW204" s="12" t="s">
        <v>30</v>
      </c>
      <c r="AX204" s="12" t="s">
        <v>69</v>
      </c>
      <c r="AY204" s="147" t="s">
        <v>191</v>
      </c>
    </row>
    <row r="205" spans="2:65" s="13" customFormat="1">
      <c r="B205" s="156"/>
      <c r="D205" s="146" t="s">
        <v>201</v>
      </c>
      <c r="E205" s="157" t="s">
        <v>3</v>
      </c>
      <c r="F205" s="158" t="s">
        <v>272</v>
      </c>
      <c r="H205" s="159">
        <v>31.6</v>
      </c>
      <c r="L205" s="156"/>
      <c r="M205" s="160"/>
      <c r="T205" s="161"/>
      <c r="AT205" s="157" t="s">
        <v>201</v>
      </c>
      <c r="AU205" s="157" t="s">
        <v>212</v>
      </c>
      <c r="AV205" s="13" t="s">
        <v>197</v>
      </c>
      <c r="AW205" s="13" t="s">
        <v>30</v>
      </c>
      <c r="AX205" s="13" t="s">
        <v>77</v>
      </c>
      <c r="AY205" s="157" t="s">
        <v>191</v>
      </c>
    </row>
    <row r="206" spans="2:65" s="11" customFormat="1" ht="22.8" customHeight="1">
      <c r="B206" s="117"/>
      <c r="D206" s="118" t="s">
        <v>68</v>
      </c>
      <c r="E206" s="126" t="s">
        <v>311</v>
      </c>
      <c r="F206" s="126" t="s">
        <v>409</v>
      </c>
      <c r="J206" s="127">
        <f>BK206</f>
        <v>0</v>
      </c>
      <c r="L206" s="117"/>
      <c r="M206" s="121"/>
      <c r="P206" s="122">
        <f>SUM(P207:P231)</f>
        <v>1349.2195899999999</v>
      </c>
      <c r="R206" s="122">
        <f>SUM(R207:R231)</f>
        <v>3.6097539000000003</v>
      </c>
      <c r="T206" s="123">
        <f>SUM(T207:T231)</f>
        <v>11.669625</v>
      </c>
      <c r="AR206" s="118" t="s">
        <v>77</v>
      </c>
      <c r="AT206" s="124" t="s">
        <v>68</v>
      </c>
      <c r="AU206" s="124" t="s">
        <v>77</v>
      </c>
      <c r="AY206" s="118" t="s">
        <v>191</v>
      </c>
      <c r="BK206" s="125">
        <f>SUM(BK207:BK231)</f>
        <v>0</v>
      </c>
    </row>
    <row r="207" spans="2:65" s="1" customFormat="1" ht="36.75" customHeight="1">
      <c r="B207" s="128"/>
      <c r="C207" s="129" t="s">
        <v>366</v>
      </c>
      <c r="D207" s="129" t="s">
        <v>193</v>
      </c>
      <c r="E207" s="130" t="s">
        <v>410</v>
      </c>
      <c r="F207" s="131" t="s">
        <v>411</v>
      </c>
      <c r="G207" s="132" t="s">
        <v>196</v>
      </c>
      <c r="H207" s="133">
        <v>100</v>
      </c>
      <c r="I207" s="134">
        <v>0</v>
      </c>
      <c r="J207" s="134">
        <f>ROUND(I207*H207,2)</f>
        <v>0</v>
      </c>
      <c r="K207" s="135"/>
      <c r="L207" s="29"/>
      <c r="M207" s="136" t="s">
        <v>3</v>
      </c>
      <c r="N207" s="137" t="s">
        <v>40</v>
      </c>
      <c r="O207" s="138">
        <v>0.19</v>
      </c>
      <c r="P207" s="138">
        <f>O207*H207</f>
        <v>19</v>
      </c>
      <c r="Q207" s="138">
        <v>1.0000000000000001E-5</v>
      </c>
      <c r="R207" s="138">
        <f>Q207*H207</f>
        <v>1E-3</v>
      </c>
      <c r="S207" s="138">
        <v>0</v>
      </c>
      <c r="T207" s="139">
        <f>S207*H207</f>
        <v>0</v>
      </c>
      <c r="AR207" s="140" t="s">
        <v>197</v>
      </c>
      <c r="AT207" s="140" t="s">
        <v>193</v>
      </c>
      <c r="AU207" s="140" t="s">
        <v>79</v>
      </c>
      <c r="AY207" s="17" t="s">
        <v>191</v>
      </c>
      <c r="BE207" s="141">
        <f>IF(N207="základní",J207,0)</f>
        <v>0</v>
      </c>
      <c r="BF207" s="141">
        <f>IF(N207="snížená",J207,0)</f>
        <v>0</v>
      </c>
      <c r="BG207" s="141">
        <f>IF(N207="zákl. přenesená",J207,0)</f>
        <v>0</v>
      </c>
      <c r="BH207" s="141">
        <f>IF(N207="sníž. přenesená",J207,0)</f>
        <v>0</v>
      </c>
      <c r="BI207" s="141">
        <f>IF(N207="nulová",J207,0)</f>
        <v>0</v>
      </c>
      <c r="BJ207" s="17" t="s">
        <v>77</v>
      </c>
      <c r="BK207" s="141">
        <f>ROUND(I207*H207,2)</f>
        <v>0</v>
      </c>
      <c r="BL207" s="17" t="s">
        <v>197</v>
      </c>
      <c r="BM207" s="140" t="s">
        <v>412</v>
      </c>
    </row>
    <row r="208" spans="2:65" s="1" customFormat="1">
      <c r="B208" s="29"/>
      <c r="D208" s="142" t="s">
        <v>199</v>
      </c>
      <c r="F208" s="143" t="s">
        <v>413</v>
      </c>
      <c r="L208" s="29"/>
      <c r="M208" s="144"/>
      <c r="T208" s="50"/>
      <c r="AT208" s="17" t="s">
        <v>199</v>
      </c>
      <c r="AU208" s="17" t="s">
        <v>79</v>
      </c>
    </row>
    <row r="209" spans="2:65" s="1" customFormat="1" ht="16.350000000000001" customHeight="1">
      <c r="B209" s="128"/>
      <c r="C209" s="129" t="s">
        <v>414</v>
      </c>
      <c r="D209" s="129" t="s">
        <v>193</v>
      </c>
      <c r="E209" s="130" t="s">
        <v>415</v>
      </c>
      <c r="F209" s="131" t="s">
        <v>416</v>
      </c>
      <c r="G209" s="132" t="s">
        <v>268</v>
      </c>
      <c r="H209" s="133">
        <v>316.25</v>
      </c>
      <c r="I209" s="134">
        <v>0</v>
      </c>
      <c r="J209" s="134">
        <f>ROUND(I209*H209,2)</f>
        <v>0</v>
      </c>
      <c r="K209" s="135"/>
      <c r="L209" s="29"/>
      <c r="M209" s="136" t="s">
        <v>3</v>
      </c>
      <c r="N209" s="137" t="s">
        <v>40</v>
      </c>
      <c r="O209" s="138">
        <v>0</v>
      </c>
      <c r="P209" s="138">
        <f>O209*H209</f>
        <v>0</v>
      </c>
      <c r="Q209" s="138">
        <v>0</v>
      </c>
      <c r="R209" s="138">
        <f>Q209*H209</f>
        <v>0</v>
      </c>
      <c r="S209" s="138">
        <v>0</v>
      </c>
      <c r="T209" s="139">
        <f>S209*H209</f>
        <v>0</v>
      </c>
      <c r="AR209" s="140" t="s">
        <v>197</v>
      </c>
      <c r="AT209" s="140" t="s">
        <v>193</v>
      </c>
      <c r="AU209" s="140" t="s">
        <v>79</v>
      </c>
      <c r="AY209" s="17" t="s">
        <v>191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7" t="s">
        <v>77</v>
      </c>
      <c r="BK209" s="141">
        <f>ROUND(I209*H209,2)</f>
        <v>0</v>
      </c>
      <c r="BL209" s="17" t="s">
        <v>197</v>
      </c>
      <c r="BM209" s="140" t="s">
        <v>417</v>
      </c>
    </row>
    <row r="210" spans="2:65" s="14" customFormat="1">
      <c r="B210" s="162"/>
      <c r="D210" s="146" t="s">
        <v>201</v>
      </c>
      <c r="E210" s="163" t="s">
        <v>3</v>
      </c>
      <c r="F210" s="164" t="s">
        <v>386</v>
      </c>
      <c r="H210" s="163" t="s">
        <v>3</v>
      </c>
      <c r="L210" s="162"/>
      <c r="M210" s="165"/>
      <c r="T210" s="166"/>
      <c r="AT210" s="163" t="s">
        <v>201</v>
      </c>
      <c r="AU210" s="163" t="s">
        <v>79</v>
      </c>
      <c r="AV210" s="14" t="s">
        <v>77</v>
      </c>
      <c r="AW210" s="14" t="s">
        <v>30</v>
      </c>
      <c r="AX210" s="14" t="s">
        <v>69</v>
      </c>
      <c r="AY210" s="163" t="s">
        <v>191</v>
      </c>
    </row>
    <row r="211" spans="2:65" s="12" customFormat="1">
      <c r="B211" s="145"/>
      <c r="D211" s="146" t="s">
        <v>201</v>
      </c>
      <c r="E211" s="147" t="s">
        <v>3</v>
      </c>
      <c r="F211" s="148" t="s">
        <v>387</v>
      </c>
      <c r="H211" s="149">
        <v>316.25</v>
      </c>
      <c r="L211" s="145"/>
      <c r="M211" s="150"/>
      <c r="T211" s="151"/>
      <c r="AT211" s="147" t="s">
        <v>201</v>
      </c>
      <c r="AU211" s="147" t="s">
        <v>79</v>
      </c>
      <c r="AV211" s="12" t="s">
        <v>79</v>
      </c>
      <c r="AW211" s="12" t="s">
        <v>30</v>
      </c>
      <c r="AX211" s="12" t="s">
        <v>69</v>
      </c>
      <c r="AY211" s="147" t="s">
        <v>191</v>
      </c>
    </row>
    <row r="212" spans="2:65" s="13" customFormat="1">
      <c r="B212" s="156"/>
      <c r="D212" s="146" t="s">
        <v>201</v>
      </c>
      <c r="E212" s="157" t="s">
        <v>3</v>
      </c>
      <c r="F212" s="158" t="s">
        <v>272</v>
      </c>
      <c r="H212" s="159">
        <v>316.25</v>
      </c>
      <c r="L212" s="156"/>
      <c r="M212" s="160"/>
      <c r="T212" s="161"/>
      <c r="AT212" s="157" t="s">
        <v>201</v>
      </c>
      <c r="AU212" s="157" t="s">
        <v>79</v>
      </c>
      <c r="AV212" s="13" t="s">
        <v>197</v>
      </c>
      <c r="AW212" s="13" t="s">
        <v>30</v>
      </c>
      <c r="AX212" s="13" t="s">
        <v>77</v>
      </c>
      <c r="AY212" s="157" t="s">
        <v>191</v>
      </c>
    </row>
    <row r="213" spans="2:65" s="1" customFormat="1" ht="47.55" customHeight="1">
      <c r="B213" s="128"/>
      <c r="C213" s="129" t="s">
        <v>418</v>
      </c>
      <c r="D213" s="129" t="s">
        <v>193</v>
      </c>
      <c r="E213" s="130" t="s">
        <v>419</v>
      </c>
      <c r="F213" s="131" t="s">
        <v>420</v>
      </c>
      <c r="G213" s="132" t="s">
        <v>196</v>
      </c>
      <c r="H213" s="133">
        <v>100</v>
      </c>
      <c r="I213" s="134">
        <v>0</v>
      </c>
      <c r="J213" s="134">
        <f>ROUND(I213*H213,2)</f>
        <v>0</v>
      </c>
      <c r="K213" s="135"/>
      <c r="L213" s="29"/>
      <c r="M213" s="136" t="s">
        <v>3</v>
      </c>
      <c r="N213" s="137" t="s">
        <v>40</v>
      </c>
      <c r="O213" s="138">
        <v>0.19</v>
      </c>
      <c r="P213" s="138">
        <f>O213*H213</f>
        <v>19</v>
      </c>
      <c r="Q213" s="138">
        <v>6.0000000000000002E-5</v>
      </c>
      <c r="R213" s="138">
        <f>Q213*H213</f>
        <v>6.0000000000000001E-3</v>
      </c>
      <c r="S213" s="138">
        <v>0</v>
      </c>
      <c r="T213" s="139">
        <f>S213*H213</f>
        <v>0</v>
      </c>
      <c r="AR213" s="140" t="s">
        <v>197</v>
      </c>
      <c r="AT213" s="140" t="s">
        <v>193</v>
      </c>
      <c r="AU213" s="140" t="s">
        <v>79</v>
      </c>
      <c r="AY213" s="17" t="s">
        <v>191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7" t="s">
        <v>77</v>
      </c>
      <c r="BK213" s="141">
        <f>ROUND(I213*H213,2)</f>
        <v>0</v>
      </c>
      <c r="BL213" s="17" t="s">
        <v>197</v>
      </c>
      <c r="BM213" s="140" t="s">
        <v>421</v>
      </c>
    </row>
    <row r="214" spans="2:65" s="1" customFormat="1">
      <c r="B214" s="29"/>
      <c r="D214" s="142" t="s">
        <v>199</v>
      </c>
      <c r="F214" s="143" t="s">
        <v>422</v>
      </c>
      <c r="L214" s="29"/>
      <c r="M214" s="144"/>
      <c r="T214" s="50"/>
      <c r="AT214" s="17" t="s">
        <v>199</v>
      </c>
      <c r="AU214" s="17" t="s">
        <v>79</v>
      </c>
    </row>
    <row r="215" spans="2:65" s="1" customFormat="1" ht="23.4" customHeight="1">
      <c r="B215" s="128"/>
      <c r="C215" s="129" t="s">
        <v>423</v>
      </c>
      <c r="D215" s="129" t="s">
        <v>193</v>
      </c>
      <c r="E215" s="130" t="s">
        <v>424</v>
      </c>
      <c r="F215" s="131" t="s">
        <v>425</v>
      </c>
      <c r="G215" s="132" t="s">
        <v>426</v>
      </c>
      <c r="H215" s="133">
        <v>123</v>
      </c>
      <c r="I215" s="134">
        <v>0</v>
      </c>
      <c r="J215" s="134">
        <f>ROUND(I215*H215,2)</f>
        <v>0</v>
      </c>
      <c r="K215" s="135"/>
      <c r="L215" s="29"/>
      <c r="M215" s="136" t="s">
        <v>3</v>
      </c>
      <c r="N215" s="137" t="s">
        <v>40</v>
      </c>
      <c r="O215" s="138">
        <v>0</v>
      </c>
      <c r="P215" s="138">
        <f>O215*H215</f>
        <v>0</v>
      </c>
      <c r="Q215" s="138">
        <v>0</v>
      </c>
      <c r="R215" s="138">
        <f>Q215*H215</f>
        <v>0</v>
      </c>
      <c r="S215" s="138">
        <v>0</v>
      </c>
      <c r="T215" s="139">
        <f>S215*H215</f>
        <v>0</v>
      </c>
      <c r="AR215" s="140" t="s">
        <v>197</v>
      </c>
      <c r="AT215" s="140" t="s">
        <v>193</v>
      </c>
      <c r="AU215" s="140" t="s">
        <v>79</v>
      </c>
      <c r="AY215" s="17" t="s">
        <v>191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7" t="s">
        <v>77</v>
      </c>
      <c r="BK215" s="141">
        <f>ROUND(I215*H215,2)</f>
        <v>0</v>
      </c>
      <c r="BL215" s="17" t="s">
        <v>197</v>
      </c>
      <c r="BM215" s="140" t="s">
        <v>427</v>
      </c>
    </row>
    <row r="216" spans="2:65" s="12" customFormat="1">
      <c r="B216" s="145"/>
      <c r="D216" s="146" t="s">
        <v>201</v>
      </c>
      <c r="E216" s="147" t="s">
        <v>3</v>
      </c>
      <c r="F216" s="148" t="s">
        <v>428</v>
      </c>
      <c r="H216" s="149">
        <v>123</v>
      </c>
      <c r="L216" s="145"/>
      <c r="M216" s="150"/>
      <c r="T216" s="151"/>
      <c r="AT216" s="147" t="s">
        <v>201</v>
      </c>
      <c r="AU216" s="147" t="s">
        <v>79</v>
      </c>
      <c r="AV216" s="12" t="s">
        <v>79</v>
      </c>
      <c r="AW216" s="12" t="s">
        <v>30</v>
      </c>
      <c r="AX216" s="12" t="s">
        <v>69</v>
      </c>
      <c r="AY216" s="147" t="s">
        <v>191</v>
      </c>
    </row>
    <row r="217" spans="2:65" s="13" customFormat="1">
      <c r="B217" s="156"/>
      <c r="D217" s="146" t="s">
        <v>201</v>
      </c>
      <c r="E217" s="157" t="s">
        <v>3</v>
      </c>
      <c r="F217" s="158" t="s">
        <v>272</v>
      </c>
      <c r="H217" s="159">
        <v>123</v>
      </c>
      <c r="L217" s="156"/>
      <c r="M217" s="160"/>
      <c r="T217" s="161"/>
      <c r="AT217" s="157" t="s">
        <v>201</v>
      </c>
      <c r="AU217" s="157" t="s">
        <v>79</v>
      </c>
      <c r="AV217" s="13" t="s">
        <v>197</v>
      </c>
      <c r="AW217" s="13" t="s">
        <v>30</v>
      </c>
      <c r="AX217" s="13" t="s">
        <v>77</v>
      </c>
      <c r="AY217" s="157" t="s">
        <v>191</v>
      </c>
    </row>
    <row r="218" spans="2:65" s="1" customFormat="1" ht="23.4" customHeight="1">
      <c r="B218" s="128"/>
      <c r="C218" s="129" t="s">
        <v>429</v>
      </c>
      <c r="D218" s="129" t="s">
        <v>193</v>
      </c>
      <c r="E218" s="130" t="s">
        <v>430</v>
      </c>
      <c r="F218" s="131" t="s">
        <v>431</v>
      </c>
      <c r="G218" s="132" t="s">
        <v>327</v>
      </c>
      <c r="H218" s="133">
        <v>0.14000000000000001</v>
      </c>
      <c r="I218" s="134">
        <v>0</v>
      </c>
      <c r="J218" s="134">
        <f>ROUND(I218*H218,2)</f>
        <v>0</v>
      </c>
      <c r="K218" s="135"/>
      <c r="L218" s="29"/>
      <c r="M218" s="136" t="s">
        <v>3</v>
      </c>
      <c r="N218" s="137" t="s">
        <v>40</v>
      </c>
      <c r="O218" s="138">
        <v>9.8810000000000002</v>
      </c>
      <c r="P218" s="138">
        <f>O218*H218</f>
        <v>1.3833400000000002</v>
      </c>
      <c r="Q218" s="138">
        <v>1.0160100000000001</v>
      </c>
      <c r="R218" s="138">
        <f>Q218*H218</f>
        <v>0.14224140000000002</v>
      </c>
      <c r="S218" s="138">
        <v>0</v>
      </c>
      <c r="T218" s="139">
        <f>S218*H218</f>
        <v>0</v>
      </c>
      <c r="AR218" s="140" t="s">
        <v>197</v>
      </c>
      <c r="AT218" s="140" t="s">
        <v>193</v>
      </c>
      <c r="AU218" s="140" t="s">
        <v>79</v>
      </c>
      <c r="AY218" s="17" t="s">
        <v>191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7" t="s">
        <v>77</v>
      </c>
      <c r="BK218" s="141">
        <f>ROUND(I218*H218,2)</f>
        <v>0</v>
      </c>
      <c r="BL218" s="17" t="s">
        <v>197</v>
      </c>
      <c r="BM218" s="140" t="s">
        <v>432</v>
      </c>
    </row>
    <row r="219" spans="2:65" s="1" customFormat="1">
      <c r="B219" s="29"/>
      <c r="D219" s="142" t="s">
        <v>199</v>
      </c>
      <c r="F219" s="143" t="s">
        <v>433</v>
      </c>
      <c r="L219" s="29"/>
      <c r="M219" s="144"/>
      <c r="T219" s="50"/>
      <c r="AT219" s="17" t="s">
        <v>199</v>
      </c>
      <c r="AU219" s="17" t="s">
        <v>79</v>
      </c>
    </row>
    <row r="220" spans="2:65" s="1" customFormat="1" ht="23.4" customHeight="1">
      <c r="B220" s="128"/>
      <c r="C220" s="129" t="s">
        <v>434</v>
      </c>
      <c r="D220" s="129" t="s">
        <v>193</v>
      </c>
      <c r="E220" s="130" t="s">
        <v>435</v>
      </c>
      <c r="F220" s="131" t="s">
        <v>436</v>
      </c>
      <c r="G220" s="132" t="s">
        <v>268</v>
      </c>
      <c r="H220" s="133">
        <v>316.25</v>
      </c>
      <c r="I220" s="134">
        <v>0</v>
      </c>
      <c r="J220" s="134">
        <f>ROUND(I220*H220,2)</f>
        <v>0</v>
      </c>
      <c r="K220" s="135"/>
      <c r="L220" s="29"/>
      <c r="M220" s="136" t="s">
        <v>3</v>
      </c>
      <c r="N220" s="137" t="s">
        <v>40</v>
      </c>
      <c r="O220" s="138">
        <v>0.08</v>
      </c>
      <c r="P220" s="138">
        <f>O220*H220</f>
        <v>25.3</v>
      </c>
      <c r="Q220" s="138">
        <v>4.6999999999999999E-4</v>
      </c>
      <c r="R220" s="138">
        <f>Q220*H220</f>
        <v>0.14863750000000001</v>
      </c>
      <c r="S220" s="138">
        <v>0</v>
      </c>
      <c r="T220" s="139">
        <f>S220*H220</f>
        <v>0</v>
      </c>
      <c r="AR220" s="140" t="s">
        <v>197</v>
      </c>
      <c r="AT220" s="140" t="s">
        <v>193</v>
      </c>
      <c r="AU220" s="140" t="s">
        <v>79</v>
      </c>
      <c r="AY220" s="17" t="s">
        <v>191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7" t="s">
        <v>77</v>
      </c>
      <c r="BK220" s="141">
        <f>ROUND(I220*H220,2)</f>
        <v>0</v>
      </c>
      <c r="BL220" s="17" t="s">
        <v>197</v>
      </c>
      <c r="BM220" s="140" t="s">
        <v>437</v>
      </c>
    </row>
    <row r="221" spans="2:65" s="1" customFormat="1">
      <c r="B221" s="29"/>
      <c r="D221" s="142" t="s">
        <v>199</v>
      </c>
      <c r="F221" s="143" t="s">
        <v>438</v>
      </c>
      <c r="L221" s="29"/>
      <c r="M221" s="144"/>
      <c r="T221" s="50"/>
      <c r="AT221" s="17" t="s">
        <v>199</v>
      </c>
      <c r="AU221" s="17" t="s">
        <v>79</v>
      </c>
    </row>
    <row r="222" spans="2:65" s="1" customFormat="1" ht="36.75" customHeight="1">
      <c r="B222" s="128"/>
      <c r="C222" s="129" t="s">
        <v>439</v>
      </c>
      <c r="D222" s="129" t="s">
        <v>193</v>
      </c>
      <c r="E222" s="130" t="s">
        <v>440</v>
      </c>
      <c r="F222" s="131" t="s">
        <v>441</v>
      </c>
      <c r="G222" s="132" t="s">
        <v>268</v>
      </c>
      <c r="H222" s="133">
        <v>316.25</v>
      </c>
      <c r="I222" s="134">
        <v>0</v>
      </c>
      <c r="J222" s="134">
        <f>ROUND(I222*H222,2)</f>
        <v>0</v>
      </c>
      <c r="K222" s="135"/>
      <c r="L222" s="29"/>
      <c r="M222" s="136" t="s">
        <v>3</v>
      </c>
      <c r="N222" s="137" t="s">
        <v>40</v>
      </c>
      <c r="O222" s="138">
        <v>0.67600000000000005</v>
      </c>
      <c r="P222" s="138">
        <f>O222*H222</f>
        <v>213.78500000000003</v>
      </c>
      <c r="Q222" s="138">
        <v>0</v>
      </c>
      <c r="R222" s="138">
        <f>Q222*H222</f>
        <v>0</v>
      </c>
      <c r="S222" s="138">
        <v>7.0000000000000001E-3</v>
      </c>
      <c r="T222" s="139">
        <f>S222*H222</f>
        <v>2.2137500000000001</v>
      </c>
      <c r="AR222" s="140" t="s">
        <v>197</v>
      </c>
      <c r="AT222" s="140" t="s">
        <v>193</v>
      </c>
      <c r="AU222" s="140" t="s">
        <v>79</v>
      </c>
      <c r="AY222" s="17" t="s">
        <v>191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7" t="s">
        <v>77</v>
      </c>
      <c r="BK222" s="141">
        <f>ROUND(I222*H222,2)</f>
        <v>0</v>
      </c>
      <c r="BL222" s="17" t="s">
        <v>197</v>
      </c>
      <c r="BM222" s="140" t="s">
        <v>442</v>
      </c>
    </row>
    <row r="223" spans="2:65" s="1" customFormat="1">
      <c r="B223" s="29"/>
      <c r="D223" s="142" t="s">
        <v>199</v>
      </c>
      <c r="F223" s="143" t="s">
        <v>443</v>
      </c>
      <c r="L223" s="29"/>
      <c r="M223" s="144"/>
      <c r="T223" s="50"/>
      <c r="AT223" s="17" t="s">
        <v>199</v>
      </c>
      <c r="AU223" s="17" t="s">
        <v>79</v>
      </c>
    </row>
    <row r="224" spans="2:65" s="1" customFormat="1" ht="47.55" customHeight="1">
      <c r="B224" s="128"/>
      <c r="C224" s="129" t="s">
        <v>444</v>
      </c>
      <c r="D224" s="129" t="s">
        <v>193</v>
      </c>
      <c r="E224" s="130" t="s">
        <v>445</v>
      </c>
      <c r="F224" s="131" t="s">
        <v>446</v>
      </c>
      <c r="G224" s="132" t="s">
        <v>268</v>
      </c>
      <c r="H224" s="133">
        <v>4111.25</v>
      </c>
      <c r="I224" s="134">
        <v>0</v>
      </c>
      <c r="J224" s="134">
        <f>ROUND(I224*H224,2)</f>
        <v>0</v>
      </c>
      <c r="K224" s="135"/>
      <c r="L224" s="29"/>
      <c r="M224" s="136" t="s">
        <v>3</v>
      </c>
      <c r="N224" s="137" t="s">
        <v>40</v>
      </c>
      <c r="O224" s="138">
        <v>0.192</v>
      </c>
      <c r="P224" s="138">
        <f>O224*H224</f>
        <v>789.36</v>
      </c>
      <c r="Q224" s="138">
        <v>0</v>
      </c>
      <c r="R224" s="138">
        <f>Q224*H224</f>
        <v>0</v>
      </c>
      <c r="S224" s="138">
        <v>2.3E-3</v>
      </c>
      <c r="T224" s="139">
        <f>S224*H224</f>
        <v>9.4558750000000007</v>
      </c>
      <c r="AR224" s="140" t="s">
        <v>197</v>
      </c>
      <c r="AT224" s="140" t="s">
        <v>193</v>
      </c>
      <c r="AU224" s="140" t="s">
        <v>79</v>
      </c>
      <c r="AY224" s="17" t="s">
        <v>191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7" t="s">
        <v>77</v>
      </c>
      <c r="BK224" s="141">
        <f>ROUND(I224*H224,2)</f>
        <v>0</v>
      </c>
      <c r="BL224" s="17" t="s">
        <v>197</v>
      </c>
      <c r="BM224" s="140" t="s">
        <v>447</v>
      </c>
    </row>
    <row r="225" spans="2:65" s="1" customFormat="1">
      <c r="B225" s="29"/>
      <c r="D225" s="142" t="s">
        <v>199</v>
      </c>
      <c r="F225" s="143" t="s">
        <v>448</v>
      </c>
      <c r="L225" s="29"/>
      <c r="M225" s="144"/>
      <c r="T225" s="50"/>
      <c r="AT225" s="17" t="s">
        <v>199</v>
      </c>
      <c r="AU225" s="17" t="s">
        <v>79</v>
      </c>
    </row>
    <row r="226" spans="2:65" s="1" customFormat="1" ht="31.95" customHeight="1">
      <c r="B226" s="128"/>
      <c r="C226" s="129" t="s">
        <v>449</v>
      </c>
      <c r="D226" s="129" t="s">
        <v>193</v>
      </c>
      <c r="E226" s="130" t="s">
        <v>450</v>
      </c>
      <c r="F226" s="131" t="s">
        <v>451</v>
      </c>
      <c r="G226" s="132" t="s">
        <v>268</v>
      </c>
      <c r="H226" s="133">
        <v>316.25</v>
      </c>
      <c r="I226" s="134">
        <v>0</v>
      </c>
      <c r="J226" s="134">
        <f>ROUND(I226*H226,2)</f>
        <v>0</v>
      </c>
      <c r="K226" s="135"/>
      <c r="L226" s="29"/>
      <c r="M226" s="136" t="s">
        <v>3</v>
      </c>
      <c r="N226" s="137" t="s">
        <v>40</v>
      </c>
      <c r="O226" s="138">
        <v>8.3000000000000004E-2</v>
      </c>
      <c r="P226" s="138">
        <f>O226*H226</f>
        <v>26.248750000000001</v>
      </c>
      <c r="Q226" s="138">
        <v>0</v>
      </c>
      <c r="R226" s="138">
        <f>Q226*H226</f>
        <v>0</v>
      </c>
      <c r="S226" s="138">
        <v>0</v>
      </c>
      <c r="T226" s="139">
        <f>S226*H226</f>
        <v>0</v>
      </c>
      <c r="AR226" s="140" t="s">
        <v>197</v>
      </c>
      <c r="AT226" s="140" t="s">
        <v>193</v>
      </c>
      <c r="AU226" s="140" t="s">
        <v>79</v>
      </c>
      <c r="AY226" s="17" t="s">
        <v>191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7" t="s">
        <v>77</v>
      </c>
      <c r="BK226" s="141">
        <f>ROUND(I226*H226,2)</f>
        <v>0</v>
      </c>
      <c r="BL226" s="17" t="s">
        <v>197</v>
      </c>
      <c r="BM226" s="140" t="s">
        <v>452</v>
      </c>
    </row>
    <row r="227" spans="2:65" s="1" customFormat="1">
      <c r="B227" s="29"/>
      <c r="D227" s="142" t="s">
        <v>199</v>
      </c>
      <c r="F227" s="143" t="s">
        <v>453</v>
      </c>
      <c r="L227" s="29"/>
      <c r="M227" s="144"/>
      <c r="T227" s="50"/>
      <c r="AT227" s="17" t="s">
        <v>199</v>
      </c>
      <c r="AU227" s="17" t="s">
        <v>79</v>
      </c>
    </row>
    <row r="228" spans="2:65" s="1" customFormat="1" ht="36.75" customHeight="1">
      <c r="B228" s="128"/>
      <c r="C228" s="129" t="s">
        <v>454</v>
      </c>
      <c r="D228" s="129" t="s">
        <v>193</v>
      </c>
      <c r="E228" s="130" t="s">
        <v>455</v>
      </c>
      <c r="F228" s="131" t="s">
        <v>456</v>
      </c>
      <c r="G228" s="132" t="s">
        <v>268</v>
      </c>
      <c r="H228" s="133">
        <v>316.25</v>
      </c>
      <c r="I228" s="134">
        <v>0</v>
      </c>
      <c r="J228" s="134">
        <f>ROUND(I228*H228,2)</f>
        <v>0</v>
      </c>
      <c r="K228" s="135"/>
      <c r="L228" s="29"/>
      <c r="M228" s="136" t="s">
        <v>3</v>
      </c>
      <c r="N228" s="137" t="s">
        <v>40</v>
      </c>
      <c r="O228" s="138">
        <v>0.53800000000000003</v>
      </c>
      <c r="P228" s="138">
        <f>O228*H228</f>
        <v>170.14250000000001</v>
      </c>
      <c r="Q228" s="138">
        <v>9.4999999999999998E-3</v>
      </c>
      <c r="R228" s="138">
        <f>Q228*H228</f>
        <v>3.004375</v>
      </c>
      <c r="S228" s="138">
        <v>0</v>
      </c>
      <c r="T228" s="139">
        <f>S228*H228</f>
        <v>0</v>
      </c>
      <c r="AR228" s="140" t="s">
        <v>197</v>
      </c>
      <c r="AT228" s="140" t="s">
        <v>193</v>
      </c>
      <c r="AU228" s="140" t="s">
        <v>79</v>
      </c>
      <c r="AY228" s="17" t="s">
        <v>191</v>
      </c>
      <c r="BE228" s="141">
        <f>IF(N228="základní",J228,0)</f>
        <v>0</v>
      </c>
      <c r="BF228" s="141">
        <f>IF(N228="snížená",J228,0)</f>
        <v>0</v>
      </c>
      <c r="BG228" s="141">
        <f>IF(N228="zákl. přenesená",J228,0)</f>
        <v>0</v>
      </c>
      <c r="BH228" s="141">
        <f>IF(N228="sníž. přenesená",J228,0)</f>
        <v>0</v>
      </c>
      <c r="BI228" s="141">
        <f>IF(N228="nulová",J228,0)</f>
        <v>0</v>
      </c>
      <c r="BJ228" s="17" t="s">
        <v>77</v>
      </c>
      <c r="BK228" s="141">
        <f>ROUND(I228*H228,2)</f>
        <v>0</v>
      </c>
      <c r="BL228" s="17" t="s">
        <v>197</v>
      </c>
      <c r="BM228" s="140" t="s">
        <v>457</v>
      </c>
    </row>
    <row r="229" spans="2:65" s="1" customFormat="1">
      <c r="B229" s="29"/>
      <c r="D229" s="142" t="s">
        <v>199</v>
      </c>
      <c r="F229" s="143" t="s">
        <v>458</v>
      </c>
      <c r="L229" s="29"/>
      <c r="M229" s="144"/>
      <c r="T229" s="50"/>
      <c r="AT229" s="17" t="s">
        <v>199</v>
      </c>
      <c r="AU229" s="17" t="s">
        <v>79</v>
      </c>
    </row>
    <row r="230" spans="2:65" s="1" customFormat="1" ht="42.75" customHeight="1">
      <c r="B230" s="128"/>
      <c r="C230" s="129" t="s">
        <v>459</v>
      </c>
      <c r="D230" s="129" t="s">
        <v>193</v>
      </c>
      <c r="E230" s="130" t="s">
        <v>460</v>
      </c>
      <c r="F230" s="131" t="s">
        <v>461</v>
      </c>
      <c r="G230" s="132" t="s">
        <v>426</v>
      </c>
      <c r="H230" s="133">
        <v>250</v>
      </c>
      <c r="I230" s="134">
        <v>0</v>
      </c>
      <c r="J230" s="134">
        <f>ROUND(I230*H230,2)</f>
        <v>0</v>
      </c>
      <c r="K230" s="135"/>
      <c r="L230" s="29"/>
      <c r="M230" s="136" t="s">
        <v>3</v>
      </c>
      <c r="N230" s="137" t="s">
        <v>40</v>
      </c>
      <c r="O230" s="138">
        <v>0.34</v>
      </c>
      <c r="P230" s="138">
        <f>O230*H230</f>
        <v>85</v>
      </c>
      <c r="Q230" s="138">
        <v>1.23E-3</v>
      </c>
      <c r="R230" s="138">
        <f>Q230*H230</f>
        <v>0.3075</v>
      </c>
      <c r="S230" s="138">
        <v>0</v>
      </c>
      <c r="T230" s="139">
        <f>S230*H230</f>
        <v>0</v>
      </c>
      <c r="AR230" s="140" t="s">
        <v>197</v>
      </c>
      <c r="AT230" s="140" t="s">
        <v>193</v>
      </c>
      <c r="AU230" s="140" t="s">
        <v>79</v>
      </c>
      <c r="AY230" s="17" t="s">
        <v>191</v>
      </c>
      <c r="BE230" s="141">
        <f>IF(N230="základní",J230,0)</f>
        <v>0</v>
      </c>
      <c r="BF230" s="141">
        <f>IF(N230="snížená",J230,0)</f>
        <v>0</v>
      </c>
      <c r="BG230" s="141">
        <f>IF(N230="zákl. přenesená",J230,0)</f>
        <v>0</v>
      </c>
      <c r="BH230" s="141">
        <f>IF(N230="sníž. přenesená",J230,0)</f>
        <v>0</v>
      </c>
      <c r="BI230" s="141">
        <f>IF(N230="nulová",J230,0)</f>
        <v>0</v>
      </c>
      <c r="BJ230" s="17" t="s">
        <v>77</v>
      </c>
      <c r="BK230" s="141">
        <f>ROUND(I230*H230,2)</f>
        <v>0</v>
      </c>
      <c r="BL230" s="17" t="s">
        <v>197</v>
      </c>
      <c r="BM230" s="140" t="s">
        <v>462</v>
      </c>
    </row>
    <row r="231" spans="2:65" s="1" customFormat="1">
      <c r="B231" s="29"/>
      <c r="D231" s="142" t="s">
        <v>199</v>
      </c>
      <c r="F231" s="143" t="s">
        <v>463</v>
      </c>
      <c r="L231" s="29"/>
      <c r="M231" s="144"/>
      <c r="T231" s="50"/>
      <c r="AT231" s="17" t="s">
        <v>199</v>
      </c>
      <c r="AU231" s="17" t="s">
        <v>79</v>
      </c>
    </row>
    <row r="232" spans="2:65" s="11" customFormat="1" ht="22.8" customHeight="1">
      <c r="B232" s="117"/>
      <c r="D232" s="118" t="s">
        <v>68</v>
      </c>
      <c r="E232" s="126" t="s">
        <v>464</v>
      </c>
      <c r="F232" s="126" t="s">
        <v>465</v>
      </c>
      <c r="J232" s="127">
        <f>BK232</f>
        <v>0</v>
      </c>
      <c r="L232" s="117"/>
      <c r="M232" s="121"/>
      <c r="P232" s="122">
        <f>SUM(P233:P234)</f>
        <v>48.451127999999997</v>
      </c>
      <c r="R232" s="122">
        <f>SUM(R233:R234)</f>
        <v>0</v>
      </c>
      <c r="T232" s="123">
        <f>SUM(T233:T234)</f>
        <v>0</v>
      </c>
      <c r="AR232" s="118" t="s">
        <v>77</v>
      </c>
      <c r="AT232" s="124" t="s">
        <v>68</v>
      </c>
      <c r="AU232" s="124" t="s">
        <v>77</v>
      </c>
      <c r="AY232" s="118" t="s">
        <v>191</v>
      </c>
      <c r="BK232" s="125">
        <f>SUM(BK233:BK234)</f>
        <v>0</v>
      </c>
    </row>
    <row r="233" spans="2:65" s="1" customFormat="1" ht="42.75" customHeight="1">
      <c r="B233" s="128"/>
      <c r="C233" s="129" t="s">
        <v>466</v>
      </c>
      <c r="D233" s="129" t="s">
        <v>193</v>
      </c>
      <c r="E233" s="130" t="s">
        <v>467</v>
      </c>
      <c r="F233" s="131" t="s">
        <v>468</v>
      </c>
      <c r="G233" s="132" t="s">
        <v>327</v>
      </c>
      <c r="H233" s="133">
        <v>734.10799999999995</v>
      </c>
      <c r="I233" s="134">
        <v>0</v>
      </c>
      <c r="J233" s="134">
        <f>ROUND(I233*H233,2)</f>
        <v>0</v>
      </c>
      <c r="K233" s="135"/>
      <c r="L233" s="29"/>
      <c r="M233" s="136" t="s">
        <v>3</v>
      </c>
      <c r="N233" s="137" t="s">
        <v>40</v>
      </c>
      <c r="O233" s="138">
        <v>6.6000000000000003E-2</v>
      </c>
      <c r="P233" s="138">
        <f>O233*H233</f>
        <v>48.451127999999997</v>
      </c>
      <c r="Q233" s="138">
        <v>0</v>
      </c>
      <c r="R233" s="138">
        <f>Q233*H233</f>
        <v>0</v>
      </c>
      <c r="S233" s="138">
        <v>0</v>
      </c>
      <c r="T233" s="139">
        <f>S233*H233</f>
        <v>0</v>
      </c>
      <c r="AR233" s="140" t="s">
        <v>197</v>
      </c>
      <c r="AT233" s="140" t="s">
        <v>193</v>
      </c>
      <c r="AU233" s="140" t="s">
        <v>79</v>
      </c>
      <c r="AY233" s="17" t="s">
        <v>191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7" t="s">
        <v>77</v>
      </c>
      <c r="BK233" s="141">
        <f>ROUND(I233*H233,2)</f>
        <v>0</v>
      </c>
      <c r="BL233" s="17" t="s">
        <v>197</v>
      </c>
      <c r="BM233" s="140" t="s">
        <v>469</v>
      </c>
    </row>
    <row r="234" spans="2:65" s="1" customFormat="1">
      <c r="B234" s="29"/>
      <c r="D234" s="142" t="s">
        <v>199</v>
      </c>
      <c r="F234" s="143" t="s">
        <v>470</v>
      </c>
      <c r="L234" s="29"/>
      <c r="M234" s="144"/>
      <c r="T234" s="50"/>
      <c r="AT234" s="17" t="s">
        <v>199</v>
      </c>
      <c r="AU234" s="17" t="s">
        <v>79</v>
      </c>
    </row>
    <row r="235" spans="2:65" s="11" customFormat="1" ht="25.95" customHeight="1">
      <c r="B235" s="117"/>
      <c r="D235" s="118" t="s">
        <v>68</v>
      </c>
      <c r="E235" s="119" t="s">
        <v>471</v>
      </c>
      <c r="F235" s="119" t="s">
        <v>472</v>
      </c>
      <c r="J235" s="120">
        <f>BK235</f>
        <v>0</v>
      </c>
      <c r="L235" s="117"/>
      <c r="M235" s="121"/>
      <c r="P235" s="122">
        <f>P236</f>
        <v>106.32395200000001</v>
      </c>
      <c r="R235" s="122">
        <f>R236</f>
        <v>0.45635000000000003</v>
      </c>
      <c r="T235" s="123">
        <f>T236</f>
        <v>0</v>
      </c>
      <c r="AR235" s="118" t="s">
        <v>79</v>
      </c>
      <c r="AT235" s="124" t="s">
        <v>68</v>
      </c>
      <c r="AU235" s="124" t="s">
        <v>69</v>
      </c>
      <c r="AY235" s="118" t="s">
        <v>191</v>
      </c>
      <c r="BK235" s="125">
        <f>BK236</f>
        <v>0</v>
      </c>
    </row>
    <row r="236" spans="2:65" s="11" customFormat="1" ht="22.8" customHeight="1">
      <c r="B236" s="117"/>
      <c r="D236" s="118" t="s">
        <v>68</v>
      </c>
      <c r="E236" s="126" t="s">
        <v>473</v>
      </c>
      <c r="F236" s="126" t="s">
        <v>474</v>
      </c>
      <c r="J236" s="127">
        <f>BK236</f>
        <v>0</v>
      </c>
      <c r="L236" s="117"/>
      <c r="M236" s="121"/>
      <c r="P236" s="122">
        <f>P237+SUM(P238:P253)</f>
        <v>106.32395200000001</v>
      </c>
      <c r="R236" s="122">
        <f>R237+SUM(R238:R253)</f>
        <v>0.45635000000000003</v>
      </c>
      <c r="T236" s="123">
        <f>T237+SUM(T238:T253)</f>
        <v>0</v>
      </c>
      <c r="AR236" s="118" t="s">
        <v>79</v>
      </c>
      <c r="AT236" s="124" t="s">
        <v>68</v>
      </c>
      <c r="AU236" s="124" t="s">
        <v>77</v>
      </c>
      <c r="AY236" s="118" t="s">
        <v>191</v>
      </c>
      <c r="BK236" s="125">
        <f>BK237+SUM(BK238:BK253)</f>
        <v>0</v>
      </c>
    </row>
    <row r="237" spans="2:65" s="1" customFormat="1" ht="16.350000000000001" customHeight="1">
      <c r="B237" s="128"/>
      <c r="C237" s="129" t="s">
        <v>475</v>
      </c>
      <c r="D237" s="129" t="s">
        <v>193</v>
      </c>
      <c r="E237" s="130" t="s">
        <v>476</v>
      </c>
      <c r="F237" s="131" t="s">
        <v>477</v>
      </c>
      <c r="G237" s="132" t="s">
        <v>478</v>
      </c>
      <c r="H237" s="133">
        <v>303</v>
      </c>
      <c r="I237" s="134">
        <v>0</v>
      </c>
      <c r="J237" s="134">
        <f>ROUND(I237*H237,2)</f>
        <v>0</v>
      </c>
      <c r="K237" s="135"/>
      <c r="L237" s="29"/>
      <c r="M237" s="136" t="s">
        <v>3</v>
      </c>
      <c r="N237" s="137" t="s">
        <v>40</v>
      </c>
      <c r="O237" s="138">
        <v>0</v>
      </c>
      <c r="P237" s="138">
        <f>O237*H237</f>
        <v>0</v>
      </c>
      <c r="Q237" s="138">
        <v>0</v>
      </c>
      <c r="R237" s="138">
        <f>Q237*H237</f>
        <v>0</v>
      </c>
      <c r="S237" s="138">
        <v>0</v>
      </c>
      <c r="T237" s="139">
        <f>S237*H237</f>
        <v>0</v>
      </c>
      <c r="AR237" s="140" t="s">
        <v>353</v>
      </c>
      <c r="AT237" s="140" t="s">
        <v>193</v>
      </c>
      <c r="AU237" s="140" t="s">
        <v>79</v>
      </c>
      <c r="AY237" s="17" t="s">
        <v>191</v>
      </c>
      <c r="BE237" s="141">
        <f>IF(N237="základní",J237,0)</f>
        <v>0</v>
      </c>
      <c r="BF237" s="141">
        <f>IF(N237="snížená",J237,0)</f>
        <v>0</v>
      </c>
      <c r="BG237" s="141">
        <f>IF(N237="zákl. přenesená",J237,0)</f>
        <v>0</v>
      </c>
      <c r="BH237" s="141">
        <f>IF(N237="sníž. přenesená",J237,0)</f>
        <v>0</v>
      </c>
      <c r="BI237" s="141">
        <f>IF(N237="nulová",J237,0)</f>
        <v>0</v>
      </c>
      <c r="BJ237" s="17" t="s">
        <v>77</v>
      </c>
      <c r="BK237" s="141">
        <f>ROUND(I237*H237,2)</f>
        <v>0</v>
      </c>
      <c r="BL237" s="17" t="s">
        <v>353</v>
      </c>
      <c r="BM237" s="140" t="s">
        <v>479</v>
      </c>
    </row>
    <row r="238" spans="2:65" s="14" customFormat="1">
      <c r="B238" s="162"/>
      <c r="D238" s="146" t="s">
        <v>201</v>
      </c>
      <c r="E238" s="163" t="s">
        <v>3</v>
      </c>
      <c r="F238" s="164" t="s">
        <v>480</v>
      </c>
      <c r="H238" s="163" t="s">
        <v>3</v>
      </c>
      <c r="L238" s="162"/>
      <c r="M238" s="165"/>
      <c r="T238" s="166"/>
      <c r="AT238" s="163" t="s">
        <v>201</v>
      </c>
      <c r="AU238" s="163" t="s">
        <v>79</v>
      </c>
      <c r="AV238" s="14" t="s">
        <v>77</v>
      </c>
      <c r="AW238" s="14" t="s">
        <v>30</v>
      </c>
      <c r="AX238" s="14" t="s">
        <v>69</v>
      </c>
      <c r="AY238" s="163" t="s">
        <v>191</v>
      </c>
    </row>
    <row r="239" spans="2:65" s="12" customFormat="1">
      <c r="B239" s="145"/>
      <c r="D239" s="146" t="s">
        <v>201</v>
      </c>
      <c r="E239" s="147" t="s">
        <v>3</v>
      </c>
      <c r="F239" s="148" t="s">
        <v>481</v>
      </c>
      <c r="H239" s="149">
        <v>303</v>
      </c>
      <c r="L239" s="145"/>
      <c r="M239" s="150"/>
      <c r="T239" s="151"/>
      <c r="AT239" s="147" t="s">
        <v>201</v>
      </c>
      <c r="AU239" s="147" t="s">
        <v>79</v>
      </c>
      <c r="AV239" s="12" t="s">
        <v>79</v>
      </c>
      <c r="AW239" s="12" t="s">
        <v>30</v>
      </c>
      <c r="AX239" s="12" t="s">
        <v>69</v>
      </c>
      <c r="AY239" s="147" t="s">
        <v>191</v>
      </c>
    </row>
    <row r="240" spans="2:65" s="13" customFormat="1">
      <c r="B240" s="156"/>
      <c r="D240" s="146" t="s">
        <v>201</v>
      </c>
      <c r="E240" s="157" t="s">
        <v>3</v>
      </c>
      <c r="F240" s="158" t="s">
        <v>272</v>
      </c>
      <c r="H240" s="159">
        <v>303</v>
      </c>
      <c r="L240" s="156"/>
      <c r="M240" s="160"/>
      <c r="T240" s="161"/>
      <c r="AT240" s="157" t="s">
        <v>201</v>
      </c>
      <c r="AU240" s="157" t="s">
        <v>79</v>
      </c>
      <c r="AV240" s="13" t="s">
        <v>197</v>
      </c>
      <c r="AW240" s="13" t="s">
        <v>30</v>
      </c>
      <c r="AX240" s="13" t="s">
        <v>77</v>
      </c>
      <c r="AY240" s="157" t="s">
        <v>191</v>
      </c>
    </row>
    <row r="241" spans="2:65" s="1" customFormat="1" ht="23.4" customHeight="1">
      <c r="B241" s="128"/>
      <c r="C241" s="167" t="s">
        <v>482</v>
      </c>
      <c r="D241" s="167" t="s">
        <v>483</v>
      </c>
      <c r="E241" s="168" t="s">
        <v>484</v>
      </c>
      <c r="F241" s="169" t="s">
        <v>485</v>
      </c>
      <c r="G241" s="170" t="s">
        <v>196</v>
      </c>
      <c r="H241" s="171">
        <v>72</v>
      </c>
      <c r="I241" s="172">
        <v>0</v>
      </c>
      <c r="J241" s="172">
        <f>ROUND(I241*H241,2)</f>
        <v>0</v>
      </c>
      <c r="K241" s="173"/>
      <c r="L241" s="174"/>
      <c r="M241" s="175" t="s">
        <v>3</v>
      </c>
      <c r="N241" s="176" t="s">
        <v>40</v>
      </c>
      <c r="O241" s="138">
        <v>0</v>
      </c>
      <c r="P241" s="138">
        <f>O241*H241</f>
        <v>0</v>
      </c>
      <c r="Q241" s="138">
        <v>5.4400000000000004E-3</v>
      </c>
      <c r="R241" s="138">
        <f>Q241*H241</f>
        <v>0.39168000000000003</v>
      </c>
      <c r="S241" s="138">
        <v>0</v>
      </c>
      <c r="T241" s="139">
        <f>S241*H241</f>
        <v>0</v>
      </c>
      <c r="AR241" s="140" t="s">
        <v>439</v>
      </c>
      <c r="AT241" s="140" t="s">
        <v>483</v>
      </c>
      <c r="AU241" s="140" t="s">
        <v>79</v>
      </c>
      <c r="AY241" s="17" t="s">
        <v>191</v>
      </c>
      <c r="BE241" s="141">
        <f>IF(N241="základní",J241,0)</f>
        <v>0</v>
      </c>
      <c r="BF241" s="141">
        <f>IF(N241="snížená",J241,0)</f>
        <v>0</v>
      </c>
      <c r="BG241" s="141">
        <f>IF(N241="zákl. přenesená",J241,0)</f>
        <v>0</v>
      </c>
      <c r="BH241" s="141">
        <f>IF(N241="sníž. přenesená",J241,0)</f>
        <v>0</v>
      </c>
      <c r="BI241" s="141">
        <f>IF(N241="nulová",J241,0)</f>
        <v>0</v>
      </c>
      <c r="BJ241" s="17" t="s">
        <v>77</v>
      </c>
      <c r="BK241" s="141">
        <f>ROUND(I241*H241,2)</f>
        <v>0</v>
      </c>
      <c r="BL241" s="17" t="s">
        <v>353</v>
      </c>
      <c r="BM241" s="140" t="s">
        <v>486</v>
      </c>
    </row>
    <row r="242" spans="2:65" s="12" customFormat="1">
      <c r="B242" s="145"/>
      <c r="D242" s="146" t="s">
        <v>201</v>
      </c>
      <c r="E242" s="147" t="s">
        <v>3</v>
      </c>
      <c r="F242" s="148" t="s">
        <v>487</v>
      </c>
      <c r="H242" s="149">
        <v>72</v>
      </c>
      <c r="L242" s="145"/>
      <c r="M242" s="150"/>
      <c r="T242" s="151"/>
      <c r="AT242" s="147" t="s">
        <v>201</v>
      </c>
      <c r="AU242" s="147" t="s">
        <v>79</v>
      </c>
      <c r="AV242" s="12" t="s">
        <v>79</v>
      </c>
      <c r="AW242" s="12" t="s">
        <v>30</v>
      </c>
      <c r="AX242" s="12" t="s">
        <v>69</v>
      </c>
      <c r="AY242" s="147" t="s">
        <v>191</v>
      </c>
    </row>
    <row r="243" spans="2:65" s="13" customFormat="1">
      <c r="B243" s="156"/>
      <c r="D243" s="146" t="s">
        <v>201</v>
      </c>
      <c r="E243" s="157" t="s">
        <v>3</v>
      </c>
      <c r="F243" s="158" t="s">
        <v>272</v>
      </c>
      <c r="H243" s="159">
        <v>72</v>
      </c>
      <c r="L243" s="156"/>
      <c r="M243" s="160"/>
      <c r="T243" s="161"/>
      <c r="AT243" s="157" t="s">
        <v>201</v>
      </c>
      <c r="AU243" s="157" t="s">
        <v>79</v>
      </c>
      <c r="AV243" s="13" t="s">
        <v>197</v>
      </c>
      <c r="AW243" s="13" t="s">
        <v>30</v>
      </c>
      <c r="AX243" s="13" t="s">
        <v>77</v>
      </c>
      <c r="AY243" s="157" t="s">
        <v>191</v>
      </c>
    </row>
    <row r="244" spans="2:65" s="1" customFormat="1" ht="23.4" customHeight="1">
      <c r="B244" s="128"/>
      <c r="C244" s="129" t="s">
        <v>488</v>
      </c>
      <c r="D244" s="129" t="s">
        <v>193</v>
      </c>
      <c r="E244" s="130" t="s">
        <v>489</v>
      </c>
      <c r="F244" s="131" t="s">
        <v>490</v>
      </c>
      <c r="G244" s="132" t="s">
        <v>478</v>
      </c>
      <c r="H244" s="133">
        <v>303</v>
      </c>
      <c r="I244" s="134">
        <v>0</v>
      </c>
      <c r="J244" s="134">
        <f>ROUND(I244*H244,2)</f>
        <v>0</v>
      </c>
      <c r="K244" s="135"/>
      <c r="L244" s="29"/>
      <c r="M244" s="136" t="s">
        <v>3</v>
      </c>
      <c r="N244" s="137" t="s">
        <v>40</v>
      </c>
      <c r="O244" s="138">
        <v>0.26600000000000001</v>
      </c>
      <c r="P244" s="138">
        <f>O244*H244</f>
        <v>80.597999999999999</v>
      </c>
      <c r="Q244" s="138">
        <v>6.9999999999999994E-5</v>
      </c>
      <c r="R244" s="138">
        <f>Q244*H244</f>
        <v>2.121E-2</v>
      </c>
      <c r="S244" s="138">
        <v>0</v>
      </c>
      <c r="T244" s="139">
        <f>S244*H244</f>
        <v>0</v>
      </c>
      <c r="AR244" s="140" t="s">
        <v>353</v>
      </c>
      <c r="AT244" s="140" t="s">
        <v>193</v>
      </c>
      <c r="AU244" s="140" t="s">
        <v>79</v>
      </c>
      <c r="AY244" s="17" t="s">
        <v>191</v>
      </c>
      <c r="BE244" s="141">
        <f>IF(N244="základní",J244,0)</f>
        <v>0</v>
      </c>
      <c r="BF244" s="141">
        <f>IF(N244="snížená",J244,0)</f>
        <v>0</v>
      </c>
      <c r="BG244" s="141">
        <f>IF(N244="zákl. přenesená",J244,0)</f>
        <v>0</v>
      </c>
      <c r="BH244" s="141">
        <f>IF(N244="sníž. přenesená",J244,0)</f>
        <v>0</v>
      </c>
      <c r="BI244" s="141">
        <f>IF(N244="nulová",J244,0)</f>
        <v>0</v>
      </c>
      <c r="BJ244" s="17" t="s">
        <v>77</v>
      </c>
      <c r="BK244" s="141">
        <f>ROUND(I244*H244,2)</f>
        <v>0</v>
      </c>
      <c r="BL244" s="17" t="s">
        <v>353</v>
      </c>
      <c r="BM244" s="140" t="s">
        <v>491</v>
      </c>
    </row>
    <row r="245" spans="2:65" s="1" customFormat="1">
      <c r="B245" s="29"/>
      <c r="D245" s="142" t="s">
        <v>199</v>
      </c>
      <c r="F245" s="143" t="s">
        <v>492</v>
      </c>
      <c r="L245" s="29"/>
      <c r="M245" s="144"/>
      <c r="T245" s="50"/>
      <c r="AT245" s="17" t="s">
        <v>199</v>
      </c>
      <c r="AU245" s="17" t="s">
        <v>79</v>
      </c>
    </row>
    <row r="246" spans="2:65" s="14" customFormat="1">
      <c r="B246" s="162"/>
      <c r="D246" s="146" t="s">
        <v>201</v>
      </c>
      <c r="E246" s="163" t="s">
        <v>3</v>
      </c>
      <c r="F246" s="164" t="s">
        <v>493</v>
      </c>
      <c r="H246" s="163" t="s">
        <v>3</v>
      </c>
      <c r="L246" s="162"/>
      <c r="M246" s="165"/>
      <c r="T246" s="166"/>
      <c r="AT246" s="163" t="s">
        <v>201</v>
      </c>
      <c r="AU246" s="163" t="s">
        <v>79</v>
      </c>
      <c r="AV246" s="14" t="s">
        <v>77</v>
      </c>
      <c r="AW246" s="14" t="s">
        <v>30</v>
      </c>
      <c r="AX246" s="14" t="s">
        <v>69</v>
      </c>
      <c r="AY246" s="163" t="s">
        <v>191</v>
      </c>
    </row>
    <row r="247" spans="2:65" s="12" customFormat="1">
      <c r="B247" s="145"/>
      <c r="D247" s="146" t="s">
        <v>201</v>
      </c>
      <c r="E247" s="147" t="s">
        <v>3</v>
      </c>
      <c r="F247" s="148" t="s">
        <v>481</v>
      </c>
      <c r="H247" s="149">
        <v>303</v>
      </c>
      <c r="L247" s="145"/>
      <c r="M247" s="150"/>
      <c r="T247" s="151"/>
      <c r="AT247" s="147" t="s">
        <v>201</v>
      </c>
      <c r="AU247" s="147" t="s">
        <v>79</v>
      </c>
      <c r="AV247" s="12" t="s">
        <v>79</v>
      </c>
      <c r="AW247" s="12" t="s">
        <v>30</v>
      </c>
      <c r="AX247" s="12" t="s">
        <v>69</v>
      </c>
      <c r="AY247" s="147" t="s">
        <v>191</v>
      </c>
    </row>
    <row r="248" spans="2:65" s="13" customFormat="1">
      <c r="B248" s="156"/>
      <c r="D248" s="146" t="s">
        <v>201</v>
      </c>
      <c r="E248" s="157" t="s">
        <v>3</v>
      </c>
      <c r="F248" s="158" t="s">
        <v>272</v>
      </c>
      <c r="H248" s="159">
        <v>303</v>
      </c>
      <c r="L248" s="156"/>
      <c r="M248" s="160"/>
      <c r="T248" s="161"/>
      <c r="AT248" s="157" t="s">
        <v>201</v>
      </c>
      <c r="AU248" s="157" t="s">
        <v>79</v>
      </c>
      <c r="AV248" s="13" t="s">
        <v>197</v>
      </c>
      <c r="AW248" s="13" t="s">
        <v>30</v>
      </c>
      <c r="AX248" s="13" t="s">
        <v>77</v>
      </c>
      <c r="AY248" s="157" t="s">
        <v>191</v>
      </c>
    </row>
    <row r="249" spans="2:65" s="1" customFormat="1" ht="42.75" customHeight="1">
      <c r="B249" s="128"/>
      <c r="C249" s="129" t="s">
        <v>494</v>
      </c>
      <c r="D249" s="129" t="s">
        <v>193</v>
      </c>
      <c r="E249" s="130" t="s">
        <v>495</v>
      </c>
      <c r="F249" s="131" t="s">
        <v>496</v>
      </c>
      <c r="G249" s="132" t="s">
        <v>327</v>
      </c>
      <c r="H249" s="133">
        <v>0.45600000000000002</v>
      </c>
      <c r="I249" s="134">
        <v>0</v>
      </c>
      <c r="J249" s="134">
        <f>ROUND(I249*H249,2)</f>
        <v>0</v>
      </c>
      <c r="K249" s="135"/>
      <c r="L249" s="29"/>
      <c r="M249" s="136" t="s">
        <v>3</v>
      </c>
      <c r="N249" s="137" t="s">
        <v>40</v>
      </c>
      <c r="O249" s="138">
        <v>3.327</v>
      </c>
      <c r="P249" s="138">
        <f>O249*H249</f>
        <v>1.517112</v>
      </c>
      <c r="Q249" s="138">
        <v>0</v>
      </c>
      <c r="R249" s="138">
        <f>Q249*H249</f>
        <v>0</v>
      </c>
      <c r="S249" s="138">
        <v>0</v>
      </c>
      <c r="T249" s="139">
        <f>S249*H249</f>
        <v>0</v>
      </c>
      <c r="AR249" s="140" t="s">
        <v>353</v>
      </c>
      <c r="AT249" s="140" t="s">
        <v>193</v>
      </c>
      <c r="AU249" s="140" t="s">
        <v>79</v>
      </c>
      <c r="AY249" s="17" t="s">
        <v>191</v>
      </c>
      <c r="BE249" s="141">
        <f>IF(N249="základní",J249,0)</f>
        <v>0</v>
      </c>
      <c r="BF249" s="141">
        <f>IF(N249="snížená",J249,0)</f>
        <v>0</v>
      </c>
      <c r="BG249" s="141">
        <f>IF(N249="zákl. přenesená",J249,0)</f>
        <v>0</v>
      </c>
      <c r="BH249" s="141">
        <f>IF(N249="sníž. přenesená",J249,0)</f>
        <v>0</v>
      </c>
      <c r="BI249" s="141">
        <f>IF(N249="nulová",J249,0)</f>
        <v>0</v>
      </c>
      <c r="BJ249" s="17" t="s">
        <v>77</v>
      </c>
      <c r="BK249" s="141">
        <f>ROUND(I249*H249,2)</f>
        <v>0</v>
      </c>
      <c r="BL249" s="17" t="s">
        <v>353</v>
      </c>
      <c r="BM249" s="140" t="s">
        <v>497</v>
      </c>
    </row>
    <row r="250" spans="2:65" s="1" customFormat="1">
      <c r="B250" s="29"/>
      <c r="D250" s="142" t="s">
        <v>199</v>
      </c>
      <c r="F250" s="143" t="s">
        <v>498</v>
      </c>
      <c r="L250" s="29"/>
      <c r="M250" s="144"/>
      <c r="T250" s="50"/>
      <c r="AT250" s="17" t="s">
        <v>199</v>
      </c>
      <c r="AU250" s="17" t="s">
        <v>79</v>
      </c>
    </row>
    <row r="251" spans="2:65" s="1" customFormat="1" ht="47.55" customHeight="1">
      <c r="B251" s="128"/>
      <c r="C251" s="129" t="s">
        <v>499</v>
      </c>
      <c r="D251" s="129" t="s">
        <v>193</v>
      </c>
      <c r="E251" s="130" t="s">
        <v>500</v>
      </c>
      <c r="F251" s="131" t="s">
        <v>501</v>
      </c>
      <c r="G251" s="132" t="s">
        <v>327</v>
      </c>
      <c r="H251" s="133">
        <v>0.45600000000000002</v>
      </c>
      <c r="I251" s="134">
        <v>0</v>
      </c>
      <c r="J251" s="134">
        <f>ROUND(I251*H251,2)</f>
        <v>0</v>
      </c>
      <c r="K251" s="135"/>
      <c r="L251" s="29"/>
      <c r="M251" s="136" t="s">
        <v>3</v>
      </c>
      <c r="N251" s="137" t="s">
        <v>40</v>
      </c>
      <c r="O251" s="138">
        <v>1.39</v>
      </c>
      <c r="P251" s="138">
        <f>O251*H251</f>
        <v>0.63383999999999996</v>
      </c>
      <c r="Q251" s="138">
        <v>0</v>
      </c>
      <c r="R251" s="138">
        <f>Q251*H251</f>
        <v>0</v>
      </c>
      <c r="S251" s="138">
        <v>0</v>
      </c>
      <c r="T251" s="139">
        <f>S251*H251</f>
        <v>0</v>
      </c>
      <c r="AR251" s="140" t="s">
        <v>353</v>
      </c>
      <c r="AT251" s="140" t="s">
        <v>193</v>
      </c>
      <c r="AU251" s="140" t="s">
        <v>79</v>
      </c>
      <c r="AY251" s="17" t="s">
        <v>191</v>
      </c>
      <c r="BE251" s="141">
        <f>IF(N251="základní",J251,0)</f>
        <v>0</v>
      </c>
      <c r="BF251" s="141">
        <f>IF(N251="snížená",J251,0)</f>
        <v>0</v>
      </c>
      <c r="BG251" s="141">
        <f>IF(N251="zákl. přenesená",J251,0)</f>
        <v>0</v>
      </c>
      <c r="BH251" s="141">
        <f>IF(N251="sníž. přenesená",J251,0)</f>
        <v>0</v>
      </c>
      <c r="BI251" s="141">
        <f>IF(N251="nulová",J251,0)</f>
        <v>0</v>
      </c>
      <c r="BJ251" s="17" t="s">
        <v>77</v>
      </c>
      <c r="BK251" s="141">
        <f>ROUND(I251*H251,2)</f>
        <v>0</v>
      </c>
      <c r="BL251" s="17" t="s">
        <v>353</v>
      </c>
      <c r="BM251" s="140" t="s">
        <v>502</v>
      </c>
    </row>
    <row r="252" spans="2:65" s="1" customFormat="1">
      <c r="B252" s="29"/>
      <c r="D252" s="142" t="s">
        <v>199</v>
      </c>
      <c r="F252" s="143" t="s">
        <v>503</v>
      </c>
      <c r="L252" s="29"/>
      <c r="M252" s="144"/>
      <c r="T252" s="50"/>
      <c r="AT252" s="17" t="s">
        <v>199</v>
      </c>
      <c r="AU252" s="17" t="s">
        <v>79</v>
      </c>
    </row>
    <row r="253" spans="2:65" s="11" customFormat="1" ht="20.85" customHeight="1">
      <c r="B253" s="117"/>
      <c r="D253" s="118" t="s">
        <v>68</v>
      </c>
      <c r="E253" s="126" t="s">
        <v>504</v>
      </c>
      <c r="F253" s="126" t="s">
        <v>505</v>
      </c>
      <c r="J253" s="127">
        <f>BK253</f>
        <v>0</v>
      </c>
      <c r="L253" s="117"/>
      <c r="M253" s="121"/>
      <c r="P253" s="122">
        <f>SUM(P254:P257)</f>
        <v>23.574999999999999</v>
      </c>
      <c r="R253" s="122">
        <f>SUM(R254:R257)</f>
        <v>4.3459999999999999E-2</v>
      </c>
      <c r="T253" s="123">
        <f>SUM(T254:T257)</f>
        <v>0</v>
      </c>
      <c r="AR253" s="118" t="s">
        <v>79</v>
      </c>
      <c r="AT253" s="124" t="s">
        <v>68</v>
      </c>
      <c r="AU253" s="124" t="s">
        <v>79</v>
      </c>
      <c r="AY253" s="118" t="s">
        <v>191</v>
      </c>
      <c r="BK253" s="125">
        <f>SUM(BK254:BK257)</f>
        <v>0</v>
      </c>
    </row>
    <row r="254" spans="2:65" s="1" customFormat="1" ht="31.95" customHeight="1">
      <c r="B254" s="128"/>
      <c r="C254" s="129" t="s">
        <v>506</v>
      </c>
      <c r="D254" s="129" t="s">
        <v>193</v>
      </c>
      <c r="E254" s="130" t="s">
        <v>507</v>
      </c>
      <c r="F254" s="131" t="s">
        <v>508</v>
      </c>
      <c r="G254" s="132" t="s">
        <v>268</v>
      </c>
      <c r="H254" s="133">
        <v>41</v>
      </c>
      <c r="I254" s="134">
        <v>0</v>
      </c>
      <c r="J254" s="134">
        <f>ROUND(I254*H254,2)</f>
        <v>0</v>
      </c>
      <c r="K254" s="135"/>
      <c r="L254" s="29"/>
      <c r="M254" s="136" t="s">
        <v>3</v>
      </c>
      <c r="N254" s="137" t="s">
        <v>40</v>
      </c>
      <c r="O254" s="138">
        <v>0.57499999999999996</v>
      </c>
      <c r="P254" s="138">
        <f>O254*H254</f>
        <v>23.574999999999999</v>
      </c>
      <c r="Q254" s="138">
        <v>1.06E-3</v>
      </c>
      <c r="R254" s="138">
        <f>Q254*H254</f>
        <v>4.3459999999999999E-2</v>
      </c>
      <c r="S254" s="138">
        <v>0</v>
      </c>
      <c r="T254" s="139">
        <f>S254*H254</f>
        <v>0</v>
      </c>
      <c r="AR254" s="140" t="s">
        <v>353</v>
      </c>
      <c r="AT254" s="140" t="s">
        <v>193</v>
      </c>
      <c r="AU254" s="140" t="s">
        <v>212</v>
      </c>
      <c r="AY254" s="17" t="s">
        <v>191</v>
      </c>
      <c r="BE254" s="141">
        <f>IF(N254="základní",J254,0)</f>
        <v>0</v>
      </c>
      <c r="BF254" s="141">
        <f>IF(N254="snížená",J254,0)</f>
        <v>0</v>
      </c>
      <c r="BG254" s="141">
        <f>IF(N254="zákl. přenesená",J254,0)</f>
        <v>0</v>
      </c>
      <c r="BH254" s="141">
        <f>IF(N254="sníž. přenesená",J254,0)</f>
        <v>0</v>
      </c>
      <c r="BI254" s="141">
        <f>IF(N254="nulová",J254,0)</f>
        <v>0</v>
      </c>
      <c r="BJ254" s="17" t="s">
        <v>77</v>
      </c>
      <c r="BK254" s="141">
        <f>ROUND(I254*H254,2)</f>
        <v>0</v>
      </c>
      <c r="BL254" s="17" t="s">
        <v>353</v>
      </c>
      <c r="BM254" s="140" t="s">
        <v>509</v>
      </c>
    </row>
    <row r="255" spans="2:65" s="1" customFormat="1">
      <c r="B255" s="29"/>
      <c r="D255" s="142" t="s">
        <v>199</v>
      </c>
      <c r="F255" s="143" t="s">
        <v>510</v>
      </c>
      <c r="L255" s="29"/>
      <c r="M255" s="144"/>
      <c r="T255" s="50"/>
      <c r="AT255" s="17" t="s">
        <v>199</v>
      </c>
      <c r="AU255" s="17" t="s">
        <v>212</v>
      </c>
    </row>
    <row r="256" spans="2:65" s="12" customFormat="1">
      <c r="B256" s="145"/>
      <c r="D256" s="146" t="s">
        <v>201</v>
      </c>
      <c r="E256" s="147" t="s">
        <v>3</v>
      </c>
      <c r="F256" s="148" t="s">
        <v>494</v>
      </c>
      <c r="H256" s="149">
        <v>41</v>
      </c>
      <c r="L256" s="145"/>
      <c r="M256" s="150"/>
      <c r="T256" s="151"/>
      <c r="AT256" s="147" t="s">
        <v>201</v>
      </c>
      <c r="AU256" s="147" t="s">
        <v>212</v>
      </c>
      <c r="AV256" s="12" t="s">
        <v>79</v>
      </c>
      <c r="AW256" s="12" t="s">
        <v>30</v>
      </c>
      <c r="AX256" s="12" t="s">
        <v>69</v>
      </c>
      <c r="AY256" s="147" t="s">
        <v>191</v>
      </c>
    </row>
    <row r="257" spans="2:51" s="13" customFormat="1">
      <c r="B257" s="156"/>
      <c r="D257" s="146" t="s">
        <v>201</v>
      </c>
      <c r="E257" s="157" t="s">
        <v>3</v>
      </c>
      <c r="F257" s="158" t="s">
        <v>272</v>
      </c>
      <c r="H257" s="159">
        <v>41</v>
      </c>
      <c r="L257" s="156"/>
      <c r="M257" s="177"/>
      <c r="N257" s="178"/>
      <c r="O257" s="178"/>
      <c r="P257" s="178"/>
      <c r="Q257" s="178"/>
      <c r="R257" s="178"/>
      <c r="S257" s="178"/>
      <c r="T257" s="179"/>
      <c r="AT257" s="157" t="s">
        <v>201</v>
      </c>
      <c r="AU257" s="157" t="s">
        <v>212</v>
      </c>
      <c r="AV257" s="13" t="s">
        <v>197</v>
      </c>
      <c r="AW257" s="13" t="s">
        <v>30</v>
      </c>
      <c r="AX257" s="13" t="s">
        <v>77</v>
      </c>
      <c r="AY257" s="157" t="s">
        <v>191</v>
      </c>
    </row>
    <row r="258" spans="2:51" s="1" customFormat="1" ht="6.9" customHeight="1">
      <c r="B258" s="38"/>
      <c r="C258" s="39"/>
      <c r="D258" s="39"/>
      <c r="E258" s="39"/>
      <c r="F258" s="39"/>
      <c r="G258" s="39"/>
      <c r="H258" s="39"/>
      <c r="I258" s="39"/>
      <c r="J258" s="39"/>
      <c r="K258" s="39"/>
      <c r="L258" s="29"/>
    </row>
  </sheetData>
  <autoFilter ref="C96:K257" xr:uid="{00000000-0009-0000-0000-000002000000}"/>
  <mergeCells count="11">
    <mergeCell ref="E89:H89"/>
    <mergeCell ref="E7:H7"/>
    <mergeCell ref="E9:H9"/>
    <mergeCell ref="E11:H11"/>
    <mergeCell ref="E29:H29"/>
    <mergeCell ref="E50:H50"/>
    <mergeCell ref="L2:V2"/>
    <mergeCell ref="E52:H52"/>
    <mergeCell ref="E54:H54"/>
    <mergeCell ref="E85:H85"/>
    <mergeCell ref="E87:H87"/>
  </mergeCells>
  <hyperlinks>
    <hyperlink ref="F101" r:id="rId1" xr:uid="{00000000-0004-0000-0200-000000000000}"/>
    <hyperlink ref="F105" r:id="rId2" xr:uid="{00000000-0004-0000-0200-000001000000}"/>
    <hyperlink ref="F109" r:id="rId3" xr:uid="{00000000-0004-0000-0200-000002000000}"/>
    <hyperlink ref="F113" r:id="rId4" xr:uid="{00000000-0004-0000-0200-000003000000}"/>
    <hyperlink ref="F117" r:id="rId5" xr:uid="{00000000-0004-0000-0200-000004000000}"/>
    <hyperlink ref="F120" r:id="rId6" xr:uid="{00000000-0004-0000-0200-000005000000}"/>
    <hyperlink ref="F125" r:id="rId7" xr:uid="{00000000-0004-0000-0200-000006000000}"/>
    <hyperlink ref="F130" r:id="rId8" xr:uid="{00000000-0004-0000-0200-000007000000}"/>
    <hyperlink ref="F135" r:id="rId9" xr:uid="{00000000-0004-0000-0200-000008000000}"/>
    <hyperlink ref="F141" r:id="rId10" xr:uid="{00000000-0004-0000-0200-000009000000}"/>
    <hyperlink ref="F145" r:id="rId11" xr:uid="{00000000-0004-0000-0200-00000A000000}"/>
    <hyperlink ref="F149" r:id="rId12" xr:uid="{00000000-0004-0000-0200-00000B000000}"/>
    <hyperlink ref="F154" r:id="rId13" xr:uid="{00000000-0004-0000-0200-00000C000000}"/>
    <hyperlink ref="F158" r:id="rId14" xr:uid="{00000000-0004-0000-0200-00000D000000}"/>
    <hyperlink ref="F162" r:id="rId15" xr:uid="{00000000-0004-0000-0200-00000E000000}"/>
    <hyperlink ref="F167" r:id="rId16" xr:uid="{00000000-0004-0000-0200-00000F000000}"/>
    <hyperlink ref="F172" r:id="rId17" xr:uid="{00000000-0004-0000-0200-000010000000}"/>
    <hyperlink ref="F178" r:id="rId18" xr:uid="{00000000-0004-0000-0200-000011000000}"/>
    <hyperlink ref="F182" r:id="rId19" xr:uid="{00000000-0004-0000-0200-000012000000}"/>
    <hyperlink ref="F187" r:id="rId20" xr:uid="{00000000-0004-0000-0200-000013000000}"/>
    <hyperlink ref="F192" r:id="rId21" xr:uid="{00000000-0004-0000-0200-000014000000}"/>
    <hyperlink ref="F208" r:id="rId22" xr:uid="{00000000-0004-0000-0200-000015000000}"/>
    <hyperlink ref="F214" r:id="rId23" xr:uid="{00000000-0004-0000-0200-000016000000}"/>
    <hyperlink ref="F219" r:id="rId24" xr:uid="{00000000-0004-0000-0200-000017000000}"/>
    <hyperlink ref="F221" r:id="rId25" xr:uid="{00000000-0004-0000-0200-000018000000}"/>
    <hyperlink ref="F223" r:id="rId26" xr:uid="{00000000-0004-0000-0200-000019000000}"/>
    <hyperlink ref="F225" r:id="rId27" xr:uid="{00000000-0004-0000-0200-00001A000000}"/>
    <hyperlink ref="F227" r:id="rId28" xr:uid="{00000000-0004-0000-0200-00001B000000}"/>
    <hyperlink ref="F229" r:id="rId29" xr:uid="{00000000-0004-0000-0200-00001C000000}"/>
    <hyperlink ref="F231" r:id="rId30" xr:uid="{00000000-0004-0000-0200-00001D000000}"/>
    <hyperlink ref="F234" r:id="rId31" xr:uid="{00000000-0004-0000-0200-00001E000000}"/>
    <hyperlink ref="F245" r:id="rId32" xr:uid="{00000000-0004-0000-0200-00001F000000}"/>
    <hyperlink ref="F250" r:id="rId33" xr:uid="{00000000-0004-0000-0200-000020000000}"/>
    <hyperlink ref="F252" r:id="rId34" xr:uid="{00000000-0004-0000-0200-000021000000}"/>
    <hyperlink ref="F255" r:id="rId35" xr:uid="{00000000-0004-0000-0200-00002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9"/>
  <sheetViews>
    <sheetView showGridLines="0" topLeftCell="A111" workbookViewId="0">
      <selection activeCell="I148" sqref="I148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90</v>
      </c>
      <c r="AZ2" s="155" t="s">
        <v>247</v>
      </c>
      <c r="BA2" s="155" t="s">
        <v>248</v>
      </c>
      <c r="BB2" s="155" t="s">
        <v>3</v>
      </c>
      <c r="BC2" s="155" t="s">
        <v>353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244</v>
      </c>
      <c r="BA3" s="155" t="s">
        <v>245</v>
      </c>
      <c r="BB3" s="155" t="s">
        <v>3</v>
      </c>
      <c r="BC3" s="155" t="s">
        <v>511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250</v>
      </c>
      <c r="BA4" s="155" t="s">
        <v>251</v>
      </c>
      <c r="BB4" s="155" t="s">
        <v>3</v>
      </c>
      <c r="BC4" s="155" t="s">
        <v>512</v>
      </c>
      <c r="BD4" s="155" t="s">
        <v>79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253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29.25" customHeight="1">
      <c r="B11" s="29"/>
      <c r="E11" s="309" t="s">
        <v>513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285" t="s">
        <v>3</v>
      </c>
      <c r="F29" s="285"/>
      <c r="G29" s="285"/>
      <c r="H29" s="285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ROUND(J92,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ROUND((SUM(BE92:BE148)),  2)</f>
        <v>0</v>
      </c>
      <c r="I35" s="90">
        <v>0.21</v>
      </c>
      <c r="J35" s="80">
        <f>ROUND(((SUM(BE92:BE148))*I35),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ROUND((SUM(BF92:BF148)),  2)</f>
        <v>0</v>
      </c>
      <c r="I36" s="90">
        <v>0.15</v>
      </c>
      <c r="J36" s="80">
        <f>ROUND(((SUM(BF92:BF148))*I36),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ROUND((SUM(BG92:BG148)),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ROUND((SUM(BH92:BH148)),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ROUND((SUM(BI92:BI148)),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253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29.25" customHeight="1">
      <c r="B54" s="29"/>
      <c r="E54" s="309" t="str">
        <f>E11</f>
        <v xml:space="preserve">SO 102 - Kontejner – sociální zařízení (výrobek), plní funkci stavby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J92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J93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J94</f>
        <v>0</v>
      </c>
      <c r="L65" s="104"/>
    </row>
    <row r="66" spans="2:12" s="9" customFormat="1" ht="19.95" customHeight="1">
      <c r="B66" s="104"/>
      <c r="D66" s="105" t="s">
        <v>256</v>
      </c>
      <c r="E66" s="106"/>
      <c r="F66" s="106"/>
      <c r="G66" s="106"/>
      <c r="H66" s="106"/>
      <c r="I66" s="106"/>
      <c r="J66" s="107">
        <f>J119</f>
        <v>0</v>
      </c>
      <c r="L66" s="104"/>
    </row>
    <row r="67" spans="2:12" s="9" customFormat="1" ht="19.95" customHeight="1">
      <c r="B67" s="104"/>
      <c r="D67" s="105" t="s">
        <v>257</v>
      </c>
      <c r="E67" s="106"/>
      <c r="F67" s="106"/>
      <c r="G67" s="106"/>
      <c r="H67" s="106"/>
      <c r="I67" s="106"/>
      <c r="J67" s="107">
        <f>J134</f>
        <v>0</v>
      </c>
      <c r="L67" s="104"/>
    </row>
    <row r="68" spans="2:12" s="9" customFormat="1" ht="19.95" customHeight="1">
      <c r="B68" s="104"/>
      <c r="D68" s="105" t="s">
        <v>514</v>
      </c>
      <c r="E68" s="106"/>
      <c r="F68" s="106"/>
      <c r="G68" s="106"/>
      <c r="H68" s="106"/>
      <c r="I68" s="106"/>
      <c r="J68" s="107">
        <f>J139</f>
        <v>0</v>
      </c>
      <c r="L68" s="104"/>
    </row>
    <row r="69" spans="2:12" s="9" customFormat="1" ht="19.95" customHeight="1">
      <c r="B69" s="104"/>
      <c r="D69" s="105" t="s">
        <v>261</v>
      </c>
      <c r="E69" s="106"/>
      <c r="F69" s="106"/>
      <c r="G69" s="106"/>
      <c r="H69" s="106"/>
      <c r="I69" s="106"/>
      <c r="J69" s="107">
        <f>J144</f>
        <v>0</v>
      </c>
      <c r="L69" s="104"/>
    </row>
    <row r="70" spans="2:12" s="9" customFormat="1" ht="19.95" customHeight="1">
      <c r="B70" s="104"/>
      <c r="D70" s="105" t="s">
        <v>262</v>
      </c>
      <c r="E70" s="106"/>
      <c r="F70" s="106"/>
      <c r="G70" s="106"/>
      <c r="H70" s="106"/>
      <c r="I70" s="106"/>
      <c r="J70" s="107">
        <f>J146</f>
        <v>0</v>
      </c>
      <c r="L70" s="104"/>
    </row>
    <row r="71" spans="2:12" s="1" customFormat="1" ht="21.75" customHeight="1">
      <c r="B71" s="29"/>
      <c r="L71" s="29"/>
    </row>
    <row r="72" spans="2:12" s="1" customFormat="1" ht="6.9" customHeight="1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29"/>
    </row>
    <row r="76" spans="2:12" s="1" customFormat="1" ht="6.9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29"/>
    </row>
    <row r="77" spans="2:12" s="1" customFormat="1" ht="24.9" customHeight="1">
      <c r="B77" s="29"/>
      <c r="C77" s="21" t="s">
        <v>176</v>
      </c>
      <c r="L77" s="29"/>
    </row>
    <row r="78" spans="2:12" s="1" customFormat="1" ht="6.9" customHeight="1">
      <c r="B78" s="29"/>
      <c r="L78" s="29"/>
    </row>
    <row r="79" spans="2:12" s="1" customFormat="1" ht="12" customHeight="1">
      <c r="B79" s="29"/>
      <c r="C79" s="26" t="s">
        <v>15</v>
      </c>
      <c r="L79" s="29"/>
    </row>
    <row r="80" spans="2:12" s="1" customFormat="1" ht="16.350000000000001" customHeight="1">
      <c r="B80" s="29"/>
      <c r="E80" s="311" t="str">
        <f>E7</f>
        <v>REVITALIZACE SPORTOVNÍ ZÓNY STREETPARK</v>
      </c>
      <c r="F80" s="312"/>
      <c r="G80" s="312"/>
      <c r="H80" s="312"/>
      <c r="L80" s="29"/>
    </row>
    <row r="81" spans="2:65" ht="12" customHeight="1">
      <c r="B81" s="20"/>
      <c r="C81" s="26" t="s">
        <v>164</v>
      </c>
      <c r="L81" s="20"/>
    </row>
    <row r="82" spans="2:65" s="1" customFormat="1" ht="16.350000000000001" customHeight="1">
      <c r="B82" s="29"/>
      <c r="E82" s="311" t="s">
        <v>253</v>
      </c>
      <c r="F82" s="313"/>
      <c r="G82" s="313"/>
      <c r="H82" s="313"/>
      <c r="L82" s="29"/>
    </row>
    <row r="83" spans="2:65" s="1" customFormat="1" ht="12" customHeight="1">
      <c r="B83" s="29"/>
      <c r="C83" s="26" t="s">
        <v>254</v>
      </c>
      <c r="L83" s="29"/>
    </row>
    <row r="84" spans="2:65" s="1" customFormat="1" ht="29.25" customHeight="1">
      <c r="B84" s="29"/>
      <c r="E84" s="309" t="str">
        <f>E11</f>
        <v xml:space="preserve">SO 102 - Kontejner – sociální zařízení (výrobek), plní funkci stavby </v>
      </c>
      <c r="F84" s="313"/>
      <c r="G84" s="313"/>
      <c r="H84" s="313"/>
      <c r="L84" s="29"/>
    </row>
    <row r="85" spans="2:65" s="1" customFormat="1" ht="6.9" customHeight="1">
      <c r="B85" s="29"/>
      <c r="L85" s="29"/>
    </row>
    <row r="86" spans="2:65" s="1" customFormat="1" ht="12" customHeight="1">
      <c r="B86" s="29"/>
      <c r="C86" s="26" t="s">
        <v>19</v>
      </c>
      <c r="F86" s="24" t="str">
        <f>F14</f>
        <v xml:space="preserve"> Žďár nad Sázavou</v>
      </c>
      <c r="I86" s="26" t="s">
        <v>21</v>
      </c>
      <c r="J86" s="46" t="str">
        <f>IF(J14="","",J14)</f>
        <v>26. 9. 2022</v>
      </c>
      <c r="L86" s="29"/>
    </row>
    <row r="87" spans="2:65" s="1" customFormat="1" ht="6.9" customHeight="1">
      <c r="B87" s="29"/>
      <c r="L87" s="29"/>
    </row>
    <row r="88" spans="2:65" s="1" customFormat="1" ht="24.75" customHeight="1">
      <c r="B88" s="29"/>
      <c r="C88" s="26" t="s">
        <v>23</v>
      </c>
      <c r="F88" s="24" t="str">
        <f>E17</f>
        <v>Město Žďár nad Sázavou</v>
      </c>
      <c r="I88" s="26" t="s">
        <v>28</v>
      </c>
      <c r="J88" s="27" t="str">
        <f>E23</f>
        <v>Grimm Architekti s.r.o.</v>
      </c>
      <c r="L88" s="29"/>
    </row>
    <row r="89" spans="2:65" s="1" customFormat="1" ht="15.3" customHeight="1">
      <c r="B89" s="29"/>
      <c r="C89" s="26" t="s">
        <v>27</v>
      </c>
      <c r="F89" s="24" t="str">
        <f>IF(E20="","",E20)</f>
        <v>VZ</v>
      </c>
      <c r="I89" s="26" t="s">
        <v>31</v>
      </c>
      <c r="J89" s="27" t="str">
        <f>E26</f>
        <v xml:space="preserve"> </v>
      </c>
      <c r="L89" s="29"/>
    </row>
    <row r="90" spans="2:65" s="1" customFormat="1" ht="10.35" customHeight="1">
      <c r="B90" s="29"/>
      <c r="L90" s="29"/>
    </row>
    <row r="91" spans="2:65" s="10" customFormat="1" ht="29.25" customHeight="1">
      <c r="B91" s="108"/>
      <c r="C91" s="109" t="s">
        <v>177</v>
      </c>
      <c r="D91" s="110" t="s">
        <v>54</v>
      </c>
      <c r="E91" s="110" t="s">
        <v>50</v>
      </c>
      <c r="F91" s="110" t="s">
        <v>51</v>
      </c>
      <c r="G91" s="110" t="s">
        <v>178</v>
      </c>
      <c r="H91" s="110" t="s">
        <v>179</v>
      </c>
      <c r="I91" s="110" t="s">
        <v>180</v>
      </c>
      <c r="J91" s="111" t="s">
        <v>168</v>
      </c>
      <c r="K91" s="112" t="s">
        <v>181</v>
      </c>
      <c r="L91" s="108"/>
      <c r="M91" s="53" t="s">
        <v>3</v>
      </c>
      <c r="N91" s="54" t="s">
        <v>39</v>
      </c>
      <c r="O91" s="54" t="s">
        <v>182</v>
      </c>
      <c r="P91" s="54" t="s">
        <v>183</v>
      </c>
      <c r="Q91" s="54" t="s">
        <v>184</v>
      </c>
      <c r="R91" s="54" t="s">
        <v>185</v>
      </c>
      <c r="S91" s="54" t="s">
        <v>186</v>
      </c>
      <c r="T91" s="55" t="s">
        <v>187</v>
      </c>
    </row>
    <row r="92" spans="2:65" s="1" customFormat="1" ht="22.8" customHeight="1">
      <c r="B92" s="29"/>
      <c r="C92" s="58" t="s">
        <v>188</v>
      </c>
      <c r="J92" s="113">
        <f>BK92</f>
        <v>0</v>
      </c>
      <c r="L92" s="29"/>
      <c r="M92" s="56"/>
      <c r="N92" s="47"/>
      <c r="O92" s="47"/>
      <c r="P92" s="114">
        <f>P93</f>
        <v>48.223646000000002</v>
      </c>
      <c r="Q92" s="47"/>
      <c r="R92" s="114">
        <f>R93</f>
        <v>16.633342580000001</v>
      </c>
      <c r="S92" s="47"/>
      <c r="T92" s="115">
        <f>T93</f>
        <v>0</v>
      </c>
      <c r="AT92" s="17" t="s">
        <v>68</v>
      </c>
      <c r="AU92" s="17" t="s">
        <v>169</v>
      </c>
      <c r="BK92" s="116">
        <f>BK93</f>
        <v>0</v>
      </c>
    </row>
    <row r="93" spans="2:65" s="11" customFormat="1" ht="25.95" customHeight="1">
      <c r="B93" s="117"/>
      <c r="D93" s="118" t="s">
        <v>68</v>
      </c>
      <c r="E93" s="119" t="s">
        <v>189</v>
      </c>
      <c r="F93" s="119" t="s">
        <v>190</v>
      </c>
      <c r="J93" s="120">
        <f>BK93</f>
        <v>0</v>
      </c>
      <c r="L93" s="117"/>
      <c r="M93" s="121"/>
      <c r="P93" s="122">
        <f>P94+P119+P134+P139+P144+P146</f>
        <v>48.223646000000002</v>
      </c>
      <c r="R93" s="122">
        <f>R94+R119+R134+R139+R144+R146</f>
        <v>16.633342580000001</v>
      </c>
      <c r="T93" s="123">
        <f>T94+T119+T134+T139+T144+T146</f>
        <v>0</v>
      </c>
      <c r="AR93" s="118" t="s">
        <v>77</v>
      </c>
      <c r="AT93" s="124" t="s">
        <v>68</v>
      </c>
      <c r="AU93" s="124" t="s">
        <v>69</v>
      </c>
      <c r="AY93" s="118" t="s">
        <v>191</v>
      </c>
      <c r="BK93" s="125">
        <f>BK94+BK119+BK134+BK139+BK144+BK146</f>
        <v>0</v>
      </c>
    </row>
    <row r="94" spans="2:65" s="11" customFormat="1" ht="22.8" customHeight="1">
      <c r="B94" s="117"/>
      <c r="D94" s="118" t="s">
        <v>68</v>
      </c>
      <c r="E94" s="126" t="s">
        <v>77</v>
      </c>
      <c r="F94" s="126" t="s">
        <v>192</v>
      </c>
      <c r="J94" s="127">
        <f>BK94</f>
        <v>0</v>
      </c>
      <c r="L94" s="117"/>
      <c r="M94" s="121"/>
      <c r="P94" s="122">
        <f>SUM(P95:P118)</f>
        <v>17.076820000000001</v>
      </c>
      <c r="R94" s="122">
        <f>SUM(R95:R118)</f>
        <v>1.56</v>
      </c>
      <c r="T94" s="123">
        <f>SUM(T95:T118)</f>
        <v>0</v>
      </c>
      <c r="AR94" s="118" t="s">
        <v>77</v>
      </c>
      <c r="AT94" s="124" t="s">
        <v>68</v>
      </c>
      <c r="AU94" s="124" t="s">
        <v>77</v>
      </c>
      <c r="AY94" s="118" t="s">
        <v>191</v>
      </c>
      <c r="BK94" s="125">
        <f>SUM(BK95:BK118)</f>
        <v>0</v>
      </c>
    </row>
    <row r="95" spans="2:65" s="1" customFormat="1" ht="23.4" customHeight="1">
      <c r="B95" s="128"/>
      <c r="C95" s="129" t="s">
        <v>77</v>
      </c>
      <c r="D95" s="129" t="s">
        <v>193</v>
      </c>
      <c r="E95" s="130" t="s">
        <v>515</v>
      </c>
      <c r="F95" s="131" t="s">
        <v>516</v>
      </c>
      <c r="G95" s="132" t="s">
        <v>268</v>
      </c>
      <c r="H95" s="133">
        <v>40</v>
      </c>
      <c r="I95" s="134">
        <v>0</v>
      </c>
      <c r="J95" s="134">
        <f>ROUND(I95*H95,2)</f>
        <v>0</v>
      </c>
      <c r="K95" s="135"/>
      <c r="L95" s="29"/>
      <c r="M95" s="136" t="s">
        <v>3</v>
      </c>
      <c r="N95" s="137" t="s">
        <v>40</v>
      </c>
      <c r="O95" s="138">
        <v>7.5999999999999998E-2</v>
      </c>
      <c r="P95" s="138">
        <f>O95*H95</f>
        <v>3.04</v>
      </c>
      <c r="Q95" s="138">
        <v>0</v>
      </c>
      <c r="R95" s="138">
        <f>Q95*H95</f>
        <v>0</v>
      </c>
      <c r="S95" s="138">
        <v>0</v>
      </c>
      <c r="T95" s="139">
        <f>S95*H95</f>
        <v>0</v>
      </c>
      <c r="AR95" s="140" t="s">
        <v>197</v>
      </c>
      <c r="AT95" s="140" t="s">
        <v>193</v>
      </c>
      <c r="AU95" s="140" t="s">
        <v>79</v>
      </c>
      <c r="AY95" s="17" t="s">
        <v>191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7" t="s">
        <v>77</v>
      </c>
      <c r="BK95" s="141">
        <f>ROUND(I95*H95,2)</f>
        <v>0</v>
      </c>
      <c r="BL95" s="17" t="s">
        <v>197</v>
      </c>
      <c r="BM95" s="140" t="s">
        <v>517</v>
      </c>
    </row>
    <row r="96" spans="2:65" s="1" customFormat="1">
      <c r="B96" s="29"/>
      <c r="D96" s="142" t="s">
        <v>199</v>
      </c>
      <c r="F96" s="143" t="s">
        <v>518</v>
      </c>
      <c r="L96" s="29"/>
      <c r="M96" s="144"/>
      <c r="T96" s="50"/>
      <c r="AT96" s="17" t="s">
        <v>199</v>
      </c>
      <c r="AU96" s="17" t="s">
        <v>79</v>
      </c>
    </row>
    <row r="97" spans="2:65" s="12" customFormat="1">
      <c r="B97" s="145"/>
      <c r="D97" s="146" t="s">
        <v>201</v>
      </c>
      <c r="E97" s="147" t="s">
        <v>3</v>
      </c>
      <c r="F97" s="148" t="s">
        <v>519</v>
      </c>
      <c r="H97" s="149">
        <v>40</v>
      </c>
      <c r="L97" s="145"/>
      <c r="M97" s="150"/>
      <c r="T97" s="151"/>
      <c r="AT97" s="147" t="s">
        <v>201</v>
      </c>
      <c r="AU97" s="147" t="s">
        <v>79</v>
      </c>
      <c r="AV97" s="12" t="s">
        <v>79</v>
      </c>
      <c r="AW97" s="12" t="s">
        <v>30</v>
      </c>
      <c r="AX97" s="12" t="s">
        <v>77</v>
      </c>
      <c r="AY97" s="147" t="s">
        <v>191</v>
      </c>
    </row>
    <row r="98" spans="2:65" s="1" customFormat="1" ht="23.4" customHeight="1">
      <c r="B98" s="128"/>
      <c r="C98" s="129" t="s">
        <v>79</v>
      </c>
      <c r="D98" s="129" t="s">
        <v>193</v>
      </c>
      <c r="E98" s="130" t="s">
        <v>520</v>
      </c>
      <c r="F98" s="131" t="s">
        <v>521</v>
      </c>
      <c r="G98" s="132" t="s">
        <v>275</v>
      </c>
      <c r="H98" s="133">
        <v>16</v>
      </c>
      <c r="I98" s="134">
        <v>0</v>
      </c>
      <c r="J98" s="134">
        <f>ROUND(I98*H98,2)</f>
        <v>0</v>
      </c>
      <c r="K98" s="135"/>
      <c r="L98" s="29"/>
      <c r="M98" s="136" t="s">
        <v>3</v>
      </c>
      <c r="N98" s="137" t="s">
        <v>40</v>
      </c>
      <c r="O98" s="138">
        <v>0.40600000000000003</v>
      </c>
      <c r="P98" s="138">
        <f>O98*H98</f>
        <v>6.4960000000000004</v>
      </c>
      <c r="Q98" s="138">
        <v>0</v>
      </c>
      <c r="R98" s="138">
        <f>Q98*H98</f>
        <v>0</v>
      </c>
      <c r="S98" s="138">
        <v>0</v>
      </c>
      <c r="T98" s="139">
        <f>S98*H98</f>
        <v>0</v>
      </c>
      <c r="AR98" s="140" t="s">
        <v>197</v>
      </c>
      <c r="AT98" s="140" t="s">
        <v>193</v>
      </c>
      <c r="AU98" s="140" t="s">
        <v>79</v>
      </c>
      <c r="AY98" s="17" t="s">
        <v>191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7" t="s">
        <v>77</v>
      </c>
      <c r="BK98" s="141">
        <f>ROUND(I98*H98,2)</f>
        <v>0</v>
      </c>
      <c r="BL98" s="17" t="s">
        <v>197</v>
      </c>
      <c r="BM98" s="140" t="s">
        <v>522</v>
      </c>
    </row>
    <row r="99" spans="2:65" s="1" customFormat="1">
      <c r="B99" s="29"/>
      <c r="D99" s="142" t="s">
        <v>199</v>
      </c>
      <c r="F99" s="143" t="s">
        <v>523</v>
      </c>
      <c r="L99" s="29"/>
      <c r="M99" s="144"/>
      <c r="T99" s="50"/>
      <c r="AT99" s="17" t="s">
        <v>199</v>
      </c>
      <c r="AU99" s="17" t="s">
        <v>79</v>
      </c>
    </row>
    <row r="100" spans="2:65" s="12" customFormat="1">
      <c r="B100" s="145"/>
      <c r="D100" s="146" t="s">
        <v>201</v>
      </c>
      <c r="E100" s="147" t="s">
        <v>3</v>
      </c>
      <c r="F100" s="148" t="s">
        <v>524</v>
      </c>
      <c r="H100" s="149">
        <v>16</v>
      </c>
      <c r="L100" s="145"/>
      <c r="M100" s="150"/>
      <c r="T100" s="151"/>
      <c r="AT100" s="147" t="s">
        <v>201</v>
      </c>
      <c r="AU100" s="147" t="s">
        <v>79</v>
      </c>
      <c r="AV100" s="12" t="s">
        <v>79</v>
      </c>
      <c r="AW100" s="12" t="s">
        <v>30</v>
      </c>
      <c r="AX100" s="12" t="s">
        <v>69</v>
      </c>
      <c r="AY100" s="147" t="s">
        <v>191</v>
      </c>
    </row>
    <row r="101" spans="2:65" s="13" customFormat="1">
      <c r="B101" s="156"/>
      <c r="D101" s="146" t="s">
        <v>201</v>
      </c>
      <c r="E101" s="157" t="s">
        <v>247</v>
      </c>
      <c r="F101" s="158" t="s">
        <v>272</v>
      </c>
      <c r="H101" s="159">
        <v>16</v>
      </c>
      <c r="L101" s="156"/>
      <c r="M101" s="160"/>
      <c r="T101" s="161"/>
      <c r="AT101" s="157" t="s">
        <v>201</v>
      </c>
      <c r="AU101" s="157" t="s">
        <v>79</v>
      </c>
      <c r="AV101" s="13" t="s">
        <v>197</v>
      </c>
      <c r="AW101" s="13" t="s">
        <v>30</v>
      </c>
      <c r="AX101" s="13" t="s">
        <v>77</v>
      </c>
      <c r="AY101" s="157" t="s">
        <v>191</v>
      </c>
    </row>
    <row r="102" spans="2:65" s="1" customFormat="1" ht="42.75" customHeight="1">
      <c r="B102" s="128"/>
      <c r="C102" s="129" t="s">
        <v>212</v>
      </c>
      <c r="D102" s="129" t="s">
        <v>193</v>
      </c>
      <c r="E102" s="130" t="s">
        <v>525</v>
      </c>
      <c r="F102" s="131" t="s">
        <v>526</v>
      </c>
      <c r="G102" s="132" t="s">
        <v>275</v>
      </c>
      <c r="H102" s="133">
        <v>3.36</v>
      </c>
      <c r="I102" s="134">
        <v>0</v>
      </c>
      <c r="J102" s="134">
        <f>ROUND(I102*H102,2)</f>
        <v>0</v>
      </c>
      <c r="K102" s="135"/>
      <c r="L102" s="29"/>
      <c r="M102" s="136" t="s">
        <v>3</v>
      </c>
      <c r="N102" s="137" t="s">
        <v>40</v>
      </c>
      <c r="O102" s="138">
        <v>1.72</v>
      </c>
      <c r="P102" s="138">
        <f>O102*H102</f>
        <v>5.7791999999999994</v>
      </c>
      <c r="Q102" s="138">
        <v>0</v>
      </c>
      <c r="R102" s="138">
        <f>Q102*H102</f>
        <v>0</v>
      </c>
      <c r="S102" s="138">
        <v>0</v>
      </c>
      <c r="T102" s="139">
        <f>S102*H102</f>
        <v>0</v>
      </c>
      <c r="AR102" s="140" t="s">
        <v>197</v>
      </c>
      <c r="AT102" s="140" t="s">
        <v>193</v>
      </c>
      <c r="AU102" s="140" t="s">
        <v>79</v>
      </c>
      <c r="AY102" s="17" t="s">
        <v>191</v>
      </c>
      <c r="BE102" s="141">
        <f>IF(N102="základní",J102,0)</f>
        <v>0</v>
      </c>
      <c r="BF102" s="141">
        <f>IF(N102="snížená",J102,0)</f>
        <v>0</v>
      </c>
      <c r="BG102" s="141">
        <f>IF(N102="zákl. přenesená",J102,0)</f>
        <v>0</v>
      </c>
      <c r="BH102" s="141">
        <f>IF(N102="sníž. přenesená",J102,0)</f>
        <v>0</v>
      </c>
      <c r="BI102" s="141">
        <f>IF(N102="nulová",J102,0)</f>
        <v>0</v>
      </c>
      <c r="BJ102" s="17" t="s">
        <v>77</v>
      </c>
      <c r="BK102" s="141">
        <f>ROUND(I102*H102,2)</f>
        <v>0</v>
      </c>
      <c r="BL102" s="17" t="s">
        <v>197</v>
      </c>
      <c r="BM102" s="140" t="s">
        <v>527</v>
      </c>
    </row>
    <row r="103" spans="2:65" s="1" customFormat="1">
      <c r="B103" s="29"/>
      <c r="D103" s="142" t="s">
        <v>199</v>
      </c>
      <c r="F103" s="143" t="s">
        <v>528</v>
      </c>
      <c r="L103" s="29"/>
      <c r="M103" s="144"/>
      <c r="T103" s="50"/>
      <c r="AT103" s="17" t="s">
        <v>199</v>
      </c>
      <c r="AU103" s="17" t="s">
        <v>79</v>
      </c>
    </row>
    <row r="104" spans="2:65" s="12" customFormat="1">
      <c r="B104" s="145"/>
      <c r="D104" s="146" t="s">
        <v>201</v>
      </c>
      <c r="E104" s="147" t="s">
        <v>3</v>
      </c>
      <c r="F104" s="148" t="s">
        <v>529</v>
      </c>
      <c r="H104" s="149">
        <v>3.36</v>
      </c>
      <c r="L104" s="145"/>
      <c r="M104" s="150"/>
      <c r="T104" s="151"/>
      <c r="AT104" s="147" t="s">
        <v>201</v>
      </c>
      <c r="AU104" s="147" t="s">
        <v>79</v>
      </c>
      <c r="AV104" s="12" t="s">
        <v>79</v>
      </c>
      <c r="AW104" s="12" t="s">
        <v>30</v>
      </c>
      <c r="AX104" s="12" t="s">
        <v>69</v>
      </c>
      <c r="AY104" s="147" t="s">
        <v>191</v>
      </c>
    </row>
    <row r="105" spans="2:65" s="13" customFormat="1">
      <c r="B105" s="156"/>
      <c r="D105" s="146" t="s">
        <v>201</v>
      </c>
      <c r="E105" s="157" t="s">
        <v>250</v>
      </c>
      <c r="F105" s="158" t="s">
        <v>272</v>
      </c>
      <c r="H105" s="159">
        <v>3.36</v>
      </c>
      <c r="L105" s="156"/>
      <c r="M105" s="160"/>
      <c r="T105" s="161"/>
      <c r="AT105" s="157" t="s">
        <v>201</v>
      </c>
      <c r="AU105" s="157" t="s">
        <v>79</v>
      </c>
      <c r="AV105" s="13" t="s">
        <v>197</v>
      </c>
      <c r="AW105" s="13" t="s">
        <v>30</v>
      </c>
      <c r="AX105" s="13" t="s">
        <v>77</v>
      </c>
      <c r="AY105" s="157" t="s">
        <v>191</v>
      </c>
    </row>
    <row r="106" spans="2:65" s="1" customFormat="1" ht="60.9" customHeight="1">
      <c r="B106" s="128"/>
      <c r="C106" s="129" t="s">
        <v>197</v>
      </c>
      <c r="D106" s="129" t="s">
        <v>193</v>
      </c>
      <c r="E106" s="130" t="s">
        <v>284</v>
      </c>
      <c r="F106" s="131" t="s">
        <v>285</v>
      </c>
      <c r="G106" s="132" t="s">
        <v>275</v>
      </c>
      <c r="H106" s="133">
        <v>19.36</v>
      </c>
      <c r="I106" s="134">
        <v>0</v>
      </c>
      <c r="J106" s="134">
        <f>ROUND(I106*H106,2)</f>
        <v>0</v>
      </c>
      <c r="K106" s="135"/>
      <c r="L106" s="29"/>
      <c r="M106" s="136" t="s">
        <v>3</v>
      </c>
      <c r="N106" s="137" t="s">
        <v>40</v>
      </c>
      <c r="O106" s="138">
        <v>4.3999999999999997E-2</v>
      </c>
      <c r="P106" s="138">
        <f>O106*H106</f>
        <v>0.85183999999999993</v>
      </c>
      <c r="Q106" s="138">
        <v>0</v>
      </c>
      <c r="R106" s="138">
        <f>Q106*H106</f>
        <v>0</v>
      </c>
      <c r="S106" s="138">
        <v>0</v>
      </c>
      <c r="T106" s="139">
        <f>S106*H106</f>
        <v>0</v>
      </c>
      <c r="AR106" s="140" t="s">
        <v>197</v>
      </c>
      <c r="AT106" s="140" t="s">
        <v>193</v>
      </c>
      <c r="AU106" s="140" t="s">
        <v>79</v>
      </c>
      <c r="AY106" s="17" t="s">
        <v>191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7" t="s">
        <v>77</v>
      </c>
      <c r="BK106" s="141">
        <f>ROUND(I106*H106,2)</f>
        <v>0</v>
      </c>
      <c r="BL106" s="17" t="s">
        <v>197</v>
      </c>
      <c r="BM106" s="140" t="s">
        <v>530</v>
      </c>
    </row>
    <row r="107" spans="2:65" s="1" customFormat="1">
      <c r="B107" s="29"/>
      <c r="D107" s="142" t="s">
        <v>199</v>
      </c>
      <c r="F107" s="143" t="s">
        <v>287</v>
      </c>
      <c r="L107" s="29"/>
      <c r="M107" s="144"/>
      <c r="T107" s="50"/>
      <c r="AT107" s="17" t="s">
        <v>199</v>
      </c>
      <c r="AU107" s="17" t="s">
        <v>79</v>
      </c>
    </row>
    <row r="108" spans="2:65" s="12" customFormat="1">
      <c r="B108" s="145"/>
      <c r="D108" s="146" t="s">
        <v>201</v>
      </c>
      <c r="E108" s="147" t="s">
        <v>3</v>
      </c>
      <c r="F108" s="148" t="s">
        <v>288</v>
      </c>
      <c r="H108" s="149">
        <v>19.36</v>
      </c>
      <c r="L108" s="145"/>
      <c r="M108" s="150"/>
      <c r="T108" s="151"/>
      <c r="AT108" s="147" t="s">
        <v>201</v>
      </c>
      <c r="AU108" s="147" t="s">
        <v>79</v>
      </c>
      <c r="AV108" s="12" t="s">
        <v>79</v>
      </c>
      <c r="AW108" s="12" t="s">
        <v>30</v>
      </c>
      <c r="AX108" s="12" t="s">
        <v>69</v>
      </c>
      <c r="AY108" s="147" t="s">
        <v>191</v>
      </c>
    </row>
    <row r="109" spans="2:65" s="13" customFormat="1">
      <c r="B109" s="156"/>
      <c r="D109" s="146" t="s">
        <v>201</v>
      </c>
      <c r="E109" s="157" t="s">
        <v>244</v>
      </c>
      <c r="F109" s="158" t="s">
        <v>272</v>
      </c>
      <c r="H109" s="159">
        <v>19.36</v>
      </c>
      <c r="L109" s="156"/>
      <c r="M109" s="160"/>
      <c r="T109" s="161"/>
      <c r="AT109" s="157" t="s">
        <v>201</v>
      </c>
      <c r="AU109" s="157" t="s">
        <v>79</v>
      </c>
      <c r="AV109" s="13" t="s">
        <v>197</v>
      </c>
      <c r="AW109" s="13" t="s">
        <v>30</v>
      </c>
      <c r="AX109" s="13" t="s">
        <v>77</v>
      </c>
      <c r="AY109" s="157" t="s">
        <v>191</v>
      </c>
    </row>
    <row r="110" spans="2:65" s="1" customFormat="1" ht="36.75" customHeight="1">
      <c r="B110" s="128"/>
      <c r="C110" s="129" t="s">
        <v>209</v>
      </c>
      <c r="D110" s="129" t="s">
        <v>193</v>
      </c>
      <c r="E110" s="130" t="s">
        <v>289</v>
      </c>
      <c r="F110" s="131" t="s">
        <v>290</v>
      </c>
      <c r="G110" s="132" t="s">
        <v>275</v>
      </c>
      <c r="H110" s="133">
        <v>19.36</v>
      </c>
      <c r="I110" s="134">
        <v>0</v>
      </c>
      <c r="J110" s="134">
        <f>ROUND(I110*H110,2)</f>
        <v>0</v>
      </c>
      <c r="K110" s="135"/>
      <c r="L110" s="29"/>
      <c r="M110" s="136" t="s">
        <v>3</v>
      </c>
      <c r="N110" s="137" t="s">
        <v>40</v>
      </c>
      <c r="O110" s="138">
        <v>8.9999999999999993E-3</v>
      </c>
      <c r="P110" s="138">
        <f>O110*H110</f>
        <v>0.17423999999999998</v>
      </c>
      <c r="Q110" s="138">
        <v>0</v>
      </c>
      <c r="R110" s="138">
        <f>Q110*H110</f>
        <v>0</v>
      </c>
      <c r="S110" s="138">
        <v>0</v>
      </c>
      <c r="T110" s="139">
        <f>S110*H110</f>
        <v>0</v>
      </c>
      <c r="AR110" s="140" t="s">
        <v>197</v>
      </c>
      <c r="AT110" s="140" t="s">
        <v>193</v>
      </c>
      <c r="AU110" s="140" t="s">
        <v>79</v>
      </c>
      <c r="AY110" s="17" t="s">
        <v>191</v>
      </c>
      <c r="BE110" s="141">
        <f>IF(N110="základní",J110,0)</f>
        <v>0</v>
      </c>
      <c r="BF110" s="141">
        <f>IF(N110="snížená",J110,0)</f>
        <v>0</v>
      </c>
      <c r="BG110" s="141">
        <f>IF(N110="zákl. přenesená",J110,0)</f>
        <v>0</v>
      </c>
      <c r="BH110" s="141">
        <f>IF(N110="sníž. přenesená",J110,0)</f>
        <v>0</v>
      </c>
      <c r="BI110" s="141">
        <f>IF(N110="nulová",J110,0)</f>
        <v>0</v>
      </c>
      <c r="BJ110" s="17" t="s">
        <v>77</v>
      </c>
      <c r="BK110" s="141">
        <f>ROUND(I110*H110,2)</f>
        <v>0</v>
      </c>
      <c r="BL110" s="17" t="s">
        <v>197</v>
      </c>
      <c r="BM110" s="140" t="s">
        <v>531</v>
      </c>
    </row>
    <row r="111" spans="2:65" s="1" customFormat="1">
      <c r="B111" s="29"/>
      <c r="D111" s="142" t="s">
        <v>199</v>
      </c>
      <c r="F111" s="143" t="s">
        <v>292</v>
      </c>
      <c r="L111" s="29"/>
      <c r="M111" s="144"/>
      <c r="T111" s="50"/>
      <c r="AT111" s="17" t="s">
        <v>199</v>
      </c>
      <c r="AU111" s="17" t="s">
        <v>79</v>
      </c>
    </row>
    <row r="112" spans="2:65" s="12" customFormat="1">
      <c r="B112" s="145"/>
      <c r="D112" s="146" t="s">
        <v>201</v>
      </c>
      <c r="E112" s="147" t="s">
        <v>3</v>
      </c>
      <c r="F112" s="148" t="s">
        <v>244</v>
      </c>
      <c r="H112" s="149">
        <v>19.36</v>
      </c>
      <c r="L112" s="145"/>
      <c r="M112" s="150"/>
      <c r="T112" s="151"/>
      <c r="AT112" s="147" t="s">
        <v>201</v>
      </c>
      <c r="AU112" s="147" t="s">
        <v>79</v>
      </c>
      <c r="AV112" s="12" t="s">
        <v>79</v>
      </c>
      <c r="AW112" s="12" t="s">
        <v>30</v>
      </c>
      <c r="AX112" s="12" t="s">
        <v>77</v>
      </c>
      <c r="AY112" s="147" t="s">
        <v>191</v>
      </c>
    </row>
    <row r="113" spans="2:65" s="1" customFormat="1" ht="64.5" customHeight="1">
      <c r="B113" s="128"/>
      <c r="C113" s="129" t="s">
        <v>229</v>
      </c>
      <c r="D113" s="129" t="s">
        <v>193</v>
      </c>
      <c r="E113" s="130" t="s">
        <v>532</v>
      </c>
      <c r="F113" s="131" t="s">
        <v>533</v>
      </c>
      <c r="G113" s="132" t="s">
        <v>275</v>
      </c>
      <c r="H113" s="133">
        <v>0.78</v>
      </c>
      <c r="I113" s="134">
        <v>0</v>
      </c>
      <c r="J113" s="134">
        <f>ROUND(I113*H113,2)</f>
        <v>0</v>
      </c>
      <c r="K113" s="135"/>
      <c r="L113" s="29"/>
      <c r="M113" s="136" t="s">
        <v>3</v>
      </c>
      <c r="N113" s="137" t="s">
        <v>40</v>
      </c>
      <c r="O113" s="138">
        <v>0.94299999999999995</v>
      </c>
      <c r="P113" s="138">
        <f>O113*H113</f>
        <v>0.73553999999999997</v>
      </c>
      <c r="Q113" s="138">
        <v>0</v>
      </c>
      <c r="R113" s="138">
        <f>Q113*H113</f>
        <v>0</v>
      </c>
      <c r="S113" s="138">
        <v>0</v>
      </c>
      <c r="T113" s="139">
        <f>S113*H113</f>
        <v>0</v>
      </c>
      <c r="AR113" s="140" t="s">
        <v>197</v>
      </c>
      <c r="AT113" s="140" t="s">
        <v>193</v>
      </c>
      <c r="AU113" s="140" t="s">
        <v>79</v>
      </c>
      <c r="AY113" s="17" t="s">
        <v>191</v>
      </c>
      <c r="BE113" s="141">
        <f>IF(N113="základní",J113,0)</f>
        <v>0</v>
      </c>
      <c r="BF113" s="141">
        <f>IF(N113="snížená",J113,0)</f>
        <v>0</v>
      </c>
      <c r="BG113" s="141">
        <f>IF(N113="zákl. přenesená",J113,0)</f>
        <v>0</v>
      </c>
      <c r="BH113" s="141">
        <f>IF(N113="sníž. přenesená",J113,0)</f>
        <v>0</v>
      </c>
      <c r="BI113" s="141">
        <f>IF(N113="nulová",J113,0)</f>
        <v>0</v>
      </c>
      <c r="BJ113" s="17" t="s">
        <v>77</v>
      </c>
      <c r="BK113" s="141">
        <f>ROUND(I113*H113,2)</f>
        <v>0</v>
      </c>
      <c r="BL113" s="17" t="s">
        <v>197</v>
      </c>
      <c r="BM113" s="140" t="s">
        <v>534</v>
      </c>
    </row>
    <row r="114" spans="2:65" s="1" customFormat="1">
      <c r="B114" s="29"/>
      <c r="D114" s="142" t="s">
        <v>199</v>
      </c>
      <c r="F114" s="143" t="s">
        <v>535</v>
      </c>
      <c r="L114" s="29"/>
      <c r="M114" s="144"/>
      <c r="T114" s="50"/>
      <c r="AT114" s="17" t="s">
        <v>199</v>
      </c>
      <c r="AU114" s="17" t="s">
        <v>79</v>
      </c>
    </row>
    <row r="115" spans="2:65" s="12" customFormat="1">
      <c r="B115" s="145"/>
      <c r="D115" s="146" t="s">
        <v>201</v>
      </c>
      <c r="E115" s="147" t="s">
        <v>3</v>
      </c>
      <c r="F115" s="148" t="s">
        <v>536</v>
      </c>
      <c r="H115" s="149">
        <v>0.78</v>
      </c>
      <c r="L115" s="145"/>
      <c r="M115" s="150"/>
      <c r="T115" s="151"/>
      <c r="AT115" s="147" t="s">
        <v>201</v>
      </c>
      <c r="AU115" s="147" t="s">
        <v>79</v>
      </c>
      <c r="AV115" s="12" t="s">
        <v>79</v>
      </c>
      <c r="AW115" s="12" t="s">
        <v>30</v>
      </c>
      <c r="AX115" s="12" t="s">
        <v>69</v>
      </c>
      <c r="AY115" s="147" t="s">
        <v>191</v>
      </c>
    </row>
    <row r="116" spans="2:65" s="13" customFormat="1">
      <c r="B116" s="156"/>
      <c r="D116" s="146" t="s">
        <v>201</v>
      </c>
      <c r="E116" s="157" t="s">
        <v>3</v>
      </c>
      <c r="F116" s="158" t="s">
        <v>272</v>
      </c>
      <c r="H116" s="159">
        <v>0.78</v>
      </c>
      <c r="L116" s="156"/>
      <c r="M116" s="160"/>
      <c r="T116" s="161"/>
      <c r="AT116" s="157" t="s">
        <v>201</v>
      </c>
      <c r="AU116" s="157" t="s">
        <v>79</v>
      </c>
      <c r="AV116" s="13" t="s">
        <v>197</v>
      </c>
      <c r="AW116" s="13" t="s">
        <v>30</v>
      </c>
      <c r="AX116" s="13" t="s">
        <v>77</v>
      </c>
      <c r="AY116" s="157" t="s">
        <v>191</v>
      </c>
    </row>
    <row r="117" spans="2:65" s="1" customFormat="1" ht="16.350000000000001" customHeight="1">
      <c r="B117" s="128"/>
      <c r="C117" s="167" t="s">
        <v>235</v>
      </c>
      <c r="D117" s="167" t="s">
        <v>483</v>
      </c>
      <c r="E117" s="168" t="s">
        <v>537</v>
      </c>
      <c r="F117" s="169" t="s">
        <v>538</v>
      </c>
      <c r="G117" s="170" t="s">
        <v>327</v>
      </c>
      <c r="H117" s="171">
        <v>1.56</v>
      </c>
      <c r="I117" s="172">
        <v>0</v>
      </c>
      <c r="J117" s="172">
        <f>ROUND(I117*H117,2)</f>
        <v>0</v>
      </c>
      <c r="K117" s="173"/>
      <c r="L117" s="174"/>
      <c r="M117" s="175" t="s">
        <v>3</v>
      </c>
      <c r="N117" s="176" t="s">
        <v>40</v>
      </c>
      <c r="O117" s="138">
        <v>0</v>
      </c>
      <c r="P117" s="138">
        <f>O117*H117</f>
        <v>0</v>
      </c>
      <c r="Q117" s="138">
        <v>1</v>
      </c>
      <c r="R117" s="138">
        <f>Q117*H117</f>
        <v>1.56</v>
      </c>
      <c r="S117" s="138">
        <v>0</v>
      </c>
      <c r="T117" s="139">
        <f>S117*H117</f>
        <v>0</v>
      </c>
      <c r="AR117" s="140" t="s">
        <v>239</v>
      </c>
      <c r="AT117" s="140" t="s">
        <v>483</v>
      </c>
      <c r="AU117" s="140" t="s">
        <v>79</v>
      </c>
      <c r="AY117" s="17" t="s">
        <v>191</v>
      </c>
      <c r="BE117" s="141">
        <f>IF(N117="základní",J117,0)</f>
        <v>0</v>
      </c>
      <c r="BF117" s="141">
        <f>IF(N117="snížená",J117,0)</f>
        <v>0</v>
      </c>
      <c r="BG117" s="141">
        <f>IF(N117="zákl. přenesená",J117,0)</f>
        <v>0</v>
      </c>
      <c r="BH117" s="141">
        <f>IF(N117="sníž. přenesená",J117,0)</f>
        <v>0</v>
      </c>
      <c r="BI117" s="141">
        <f>IF(N117="nulová",J117,0)</f>
        <v>0</v>
      </c>
      <c r="BJ117" s="17" t="s">
        <v>77</v>
      </c>
      <c r="BK117" s="141">
        <f>ROUND(I117*H117,2)</f>
        <v>0</v>
      </c>
      <c r="BL117" s="17" t="s">
        <v>197</v>
      </c>
      <c r="BM117" s="140" t="s">
        <v>539</v>
      </c>
    </row>
    <row r="118" spans="2:65" s="12" customFormat="1">
      <c r="B118" s="145"/>
      <c r="D118" s="146" t="s">
        <v>201</v>
      </c>
      <c r="F118" s="148" t="s">
        <v>540</v>
      </c>
      <c r="H118" s="149">
        <v>1.56</v>
      </c>
      <c r="L118" s="145"/>
      <c r="M118" s="150"/>
      <c r="T118" s="151"/>
      <c r="AT118" s="147" t="s">
        <v>201</v>
      </c>
      <c r="AU118" s="147" t="s">
        <v>79</v>
      </c>
      <c r="AV118" s="12" t="s">
        <v>79</v>
      </c>
      <c r="AW118" s="12" t="s">
        <v>4</v>
      </c>
      <c r="AX118" s="12" t="s">
        <v>77</v>
      </c>
      <c r="AY118" s="147" t="s">
        <v>191</v>
      </c>
    </row>
    <row r="119" spans="2:65" s="11" customFormat="1" ht="22.8" customHeight="1">
      <c r="B119" s="117"/>
      <c r="D119" s="118" t="s">
        <v>68</v>
      </c>
      <c r="E119" s="126" t="s">
        <v>79</v>
      </c>
      <c r="F119" s="126" t="s">
        <v>304</v>
      </c>
      <c r="J119" s="127">
        <f>BK119</f>
        <v>0</v>
      </c>
      <c r="L119" s="117"/>
      <c r="M119" s="121"/>
      <c r="P119" s="122">
        <f>SUM(P120:P133)</f>
        <v>7.9929790000000001</v>
      </c>
      <c r="R119" s="122">
        <f>SUM(R120:R133)</f>
        <v>5.8025563799999995</v>
      </c>
      <c r="T119" s="123">
        <f>SUM(T120:T133)</f>
        <v>0</v>
      </c>
      <c r="AR119" s="118" t="s">
        <v>77</v>
      </c>
      <c r="AT119" s="124" t="s">
        <v>68</v>
      </c>
      <c r="AU119" s="124" t="s">
        <v>77</v>
      </c>
      <c r="AY119" s="118" t="s">
        <v>191</v>
      </c>
      <c r="BK119" s="125">
        <f>SUM(BK120:BK133)</f>
        <v>0</v>
      </c>
    </row>
    <row r="120" spans="2:65" s="1" customFormat="1" ht="53.7" customHeight="1">
      <c r="B120" s="128"/>
      <c r="C120" s="129" t="s">
        <v>239</v>
      </c>
      <c r="D120" s="129" t="s">
        <v>193</v>
      </c>
      <c r="E120" s="130" t="s">
        <v>541</v>
      </c>
      <c r="F120" s="131" t="s">
        <v>542</v>
      </c>
      <c r="G120" s="132" t="s">
        <v>426</v>
      </c>
      <c r="H120" s="133">
        <v>3</v>
      </c>
      <c r="I120" s="134">
        <v>0</v>
      </c>
      <c r="J120" s="134">
        <f>ROUND(I120*H120,2)</f>
        <v>0</v>
      </c>
      <c r="K120" s="135"/>
      <c r="L120" s="29"/>
      <c r="M120" s="136" t="s">
        <v>3</v>
      </c>
      <c r="N120" s="137" t="s">
        <v>40</v>
      </c>
      <c r="O120" s="138">
        <v>0.55400000000000005</v>
      </c>
      <c r="P120" s="138">
        <f>O120*H120</f>
        <v>1.6620000000000001</v>
      </c>
      <c r="Q120" s="138">
        <v>3.0799999999999998E-3</v>
      </c>
      <c r="R120" s="138">
        <f>Q120*H120</f>
        <v>9.2399999999999999E-3</v>
      </c>
      <c r="S120" s="138">
        <v>0</v>
      </c>
      <c r="T120" s="139">
        <f>S120*H120</f>
        <v>0</v>
      </c>
      <c r="AR120" s="140" t="s">
        <v>197</v>
      </c>
      <c r="AT120" s="140" t="s">
        <v>193</v>
      </c>
      <c r="AU120" s="140" t="s">
        <v>79</v>
      </c>
      <c r="AY120" s="17" t="s">
        <v>191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7" t="s">
        <v>77</v>
      </c>
      <c r="BK120" s="141">
        <f>ROUND(I120*H120,2)</f>
        <v>0</v>
      </c>
      <c r="BL120" s="17" t="s">
        <v>197</v>
      </c>
      <c r="BM120" s="140" t="s">
        <v>543</v>
      </c>
    </row>
    <row r="121" spans="2:65" s="1" customFormat="1">
      <c r="B121" s="29"/>
      <c r="D121" s="142" t="s">
        <v>199</v>
      </c>
      <c r="F121" s="143" t="s">
        <v>544</v>
      </c>
      <c r="L121" s="29"/>
      <c r="M121" s="144"/>
      <c r="T121" s="50"/>
      <c r="AT121" s="17" t="s">
        <v>199</v>
      </c>
      <c r="AU121" s="17" t="s">
        <v>79</v>
      </c>
    </row>
    <row r="122" spans="2:65" s="1" customFormat="1" ht="23.4" customHeight="1">
      <c r="B122" s="128"/>
      <c r="C122" s="129" t="s">
        <v>311</v>
      </c>
      <c r="D122" s="129" t="s">
        <v>193</v>
      </c>
      <c r="E122" s="130" t="s">
        <v>545</v>
      </c>
      <c r="F122" s="131" t="s">
        <v>546</v>
      </c>
      <c r="G122" s="132" t="s">
        <v>327</v>
      </c>
      <c r="H122" s="133">
        <v>6.7000000000000004E-2</v>
      </c>
      <c r="I122" s="134">
        <v>0</v>
      </c>
      <c r="J122" s="134">
        <f>ROUND(I122*H122,2)</f>
        <v>0</v>
      </c>
      <c r="K122" s="135"/>
      <c r="L122" s="29"/>
      <c r="M122" s="136" t="s">
        <v>3</v>
      </c>
      <c r="N122" s="137" t="s">
        <v>40</v>
      </c>
      <c r="O122" s="138">
        <v>23.968</v>
      </c>
      <c r="P122" s="138">
        <f>O122*H122</f>
        <v>1.6058560000000002</v>
      </c>
      <c r="Q122" s="138">
        <v>1.0606199999999999</v>
      </c>
      <c r="R122" s="138">
        <f>Q122*H122</f>
        <v>7.1061539999999992E-2</v>
      </c>
      <c r="S122" s="138">
        <v>0</v>
      </c>
      <c r="T122" s="139">
        <f>S122*H122</f>
        <v>0</v>
      </c>
      <c r="AR122" s="140" t="s">
        <v>197</v>
      </c>
      <c r="AT122" s="140" t="s">
        <v>193</v>
      </c>
      <c r="AU122" s="140" t="s">
        <v>79</v>
      </c>
      <c r="AY122" s="17" t="s">
        <v>191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7" t="s">
        <v>77</v>
      </c>
      <c r="BK122" s="141">
        <f>ROUND(I122*H122,2)</f>
        <v>0</v>
      </c>
      <c r="BL122" s="17" t="s">
        <v>197</v>
      </c>
      <c r="BM122" s="140" t="s">
        <v>547</v>
      </c>
    </row>
    <row r="123" spans="2:65" s="1" customFormat="1">
      <c r="B123" s="29"/>
      <c r="D123" s="142" t="s">
        <v>199</v>
      </c>
      <c r="F123" s="143" t="s">
        <v>548</v>
      </c>
      <c r="L123" s="29"/>
      <c r="M123" s="144"/>
      <c r="T123" s="50"/>
      <c r="AT123" s="17" t="s">
        <v>199</v>
      </c>
      <c r="AU123" s="17" t="s">
        <v>79</v>
      </c>
    </row>
    <row r="124" spans="2:65" s="12" customFormat="1">
      <c r="B124" s="145"/>
      <c r="D124" s="146" t="s">
        <v>201</v>
      </c>
      <c r="E124" s="147" t="s">
        <v>3</v>
      </c>
      <c r="F124" s="148" t="s">
        <v>549</v>
      </c>
      <c r="H124" s="149">
        <v>6.7000000000000004E-2</v>
      </c>
      <c r="L124" s="145"/>
      <c r="M124" s="150"/>
      <c r="T124" s="151"/>
      <c r="AT124" s="147" t="s">
        <v>201</v>
      </c>
      <c r="AU124" s="147" t="s">
        <v>79</v>
      </c>
      <c r="AV124" s="12" t="s">
        <v>79</v>
      </c>
      <c r="AW124" s="12" t="s">
        <v>30</v>
      </c>
      <c r="AX124" s="12" t="s">
        <v>77</v>
      </c>
      <c r="AY124" s="147" t="s">
        <v>191</v>
      </c>
    </row>
    <row r="125" spans="2:65" s="1" customFormat="1" ht="31.95" customHeight="1">
      <c r="B125" s="128"/>
      <c r="C125" s="129" t="s">
        <v>318</v>
      </c>
      <c r="D125" s="129" t="s">
        <v>193</v>
      </c>
      <c r="E125" s="130" t="s">
        <v>550</v>
      </c>
      <c r="F125" s="131" t="s">
        <v>551</v>
      </c>
      <c r="G125" s="132" t="s">
        <v>275</v>
      </c>
      <c r="H125" s="133">
        <v>1.3440000000000001</v>
      </c>
      <c r="I125" s="134">
        <v>0</v>
      </c>
      <c r="J125" s="134">
        <f>ROUND(I125*H125,2)</f>
        <v>0</v>
      </c>
      <c r="K125" s="135"/>
      <c r="L125" s="29"/>
      <c r="M125" s="136" t="s">
        <v>3</v>
      </c>
      <c r="N125" s="137" t="s">
        <v>40</v>
      </c>
      <c r="O125" s="138">
        <v>0.73699999999999999</v>
      </c>
      <c r="P125" s="138">
        <f>O125*H125</f>
        <v>0.99052800000000008</v>
      </c>
      <c r="Q125" s="138">
        <v>2.5236100000000001</v>
      </c>
      <c r="R125" s="138">
        <f>Q125*H125</f>
        <v>3.3917318400000003</v>
      </c>
      <c r="S125" s="138">
        <v>0</v>
      </c>
      <c r="T125" s="139">
        <f>S125*H125</f>
        <v>0</v>
      </c>
      <c r="AR125" s="140" t="s">
        <v>197</v>
      </c>
      <c r="AT125" s="140" t="s">
        <v>193</v>
      </c>
      <c r="AU125" s="140" t="s">
        <v>79</v>
      </c>
      <c r="AY125" s="17" t="s">
        <v>191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77</v>
      </c>
      <c r="BK125" s="141">
        <f>ROUND(I125*H125,2)</f>
        <v>0</v>
      </c>
      <c r="BL125" s="17" t="s">
        <v>197</v>
      </c>
      <c r="BM125" s="140" t="s">
        <v>552</v>
      </c>
    </row>
    <row r="126" spans="2:65" s="1" customFormat="1">
      <c r="B126" s="29"/>
      <c r="D126" s="142" t="s">
        <v>199</v>
      </c>
      <c r="F126" s="143" t="s">
        <v>553</v>
      </c>
      <c r="L126" s="29"/>
      <c r="M126" s="144"/>
      <c r="T126" s="50"/>
      <c r="AT126" s="17" t="s">
        <v>199</v>
      </c>
      <c r="AU126" s="17" t="s">
        <v>79</v>
      </c>
    </row>
    <row r="127" spans="2:65" s="12" customFormat="1">
      <c r="B127" s="145"/>
      <c r="D127" s="146" t="s">
        <v>201</v>
      </c>
      <c r="E127" s="147" t="s">
        <v>3</v>
      </c>
      <c r="F127" s="148" t="s">
        <v>554</v>
      </c>
      <c r="H127" s="149">
        <v>1.3440000000000001</v>
      </c>
      <c r="L127" s="145"/>
      <c r="M127" s="150"/>
      <c r="T127" s="151"/>
      <c r="AT127" s="147" t="s">
        <v>201</v>
      </c>
      <c r="AU127" s="147" t="s">
        <v>79</v>
      </c>
      <c r="AV127" s="12" t="s">
        <v>79</v>
      </c>
      <c r="AW127" s="12" t="s">
        <v>30</v>
      </c>
      <c r="AX127" s="12" t="s">
        <v>77</v>
      </c>
      <c r="AY127" s="147" t="s">
        <v>191</v>
      </c>
    </row>
    <row r="128" spans="2:65" s="1" customFormat="1" ht="42.75" customHeight="1">
      <c r="B128" s="128"/>
      <c r="C128" s="129" t="s">
        <v>324</v>
      </c>
      <c r="D128" s="129" t="s">
        <v>193</v>
      </c>
      <c r="E128" s="130" t="s">
        <v>555</v>
      </c>
      <c r="F128" s="131" t="s">
        <v>556</v>
      </c>
      <c r="G128" s="132" t="s">
        <v>268</v>
      </c>
      <c r="H128" s="133">
        <v>2.25</v>
      </c>
      <c r="I128" s="134">
        <v>0</v>
      </c>
      <c r="J128" s="134">
        <f>ROUND(I128*H128,2)</f>
        <v>0</v>
      </c>
      <c r="K128" s="135"/>
      <c r="L128" s="29"/>
      <c r="M128" s="136" t="s">
        <v>3</v>
      </c>
      <c r="N128" s="137" t="s">
        <v>40</v>
      </c>
      <c r="O128" s="138">
        <v>1.21</v>
      </c>
      <c r="P128" s="138">
        <f>O128*H128</f>
        <v>2.7225000000000001</v>
      </c>
      <c r="Q128" s="138">
        <v>1.0145999999999999</v>
      </c>
      <c r="R128" s="138">
        <f>Q128*H128</f>
        <v>2.2828499999999998</v>
      </c>
      <c r="S128" s="138">
        <v>0</v>
      </c>
      <c r="T128" s="139">
        <f>S128*H128</f>
        <v>0</v>
      </c>
      <c r="AR128" s="140" t="s">
        <v>197</v>
      </c>
      <c r="AT128" s="140" t="s">
        <v>193</v>
      </c>
      <c r="AU128" s="140" t="s">
        <v>79</v>
      </c>
      <c r="AY128" s="17" t="s">
        <v>191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77</v>
      </c>
      <c r="BK128" s="141">
        <f>ROUND(I128*H128,2)</f>
        <v>0</v>
      </c>
      <c r="BL128" s="17" t="s">
        <v>197</v>
      </c>
      <c r="BM128" s="140" t="s">
        <v>557</v>
      </c>
    </row>
    <row r="129" spans="2:65" s="1" customFormat="1">
      <c r="B129" s="29"/>
      <c r="D129" s="142" t="s">
        <v>199</v>
      </c>
      <c r="F129" s="143" t="s">
        <v>558</v>
      </c>
      <c r="L129" s="29"/>
      <c r="M129" s="144"/>
      <c r="T129" s="50"/>
      <c r="AT129" s="17" t="s">
        <v>199</v>
      </c>
      <c r="AU129" s="17" t="s">
        <v>79</v>
      </c>
    </row>
    <row r="130" spans="2:65" s="12" customFormat="1">
      <c r="B130" s="145"/>
      <c r="D130" s="146" t="s">
        <v>201</v>
      </c>
      <c r="E130" s="147" t="s">
        <v>3</v>
      </c>
      <c r="F130" s="148" t="s">
        <v>559</v>
      </c>
      <c r="H130" s="149">
        <v>2.25</v>
      </c>
      <c r="L130" s="145"/>
      <c r="M130" s="150"/>
      <c r="T130" s="151"/>
      <c r="AT130" s="147" t="s">
        <v>201</v>
      </c>
      <c r="AU130" s="147" t="s">
        <v>79</v>
      </c>
      <c r="AV130" s="12" t="s">
        <v>79</v>
      </c>
      <c r="AW130" s="12" t="s">
        <v>30</v>
      </c>
      <c r="AX130" s="12" t="s">
        <v>77</v>
      </c>
      <c r="AY130" s="147" t="s">
        <v>191</v>
      </c>
    </row>
    <row r="131" spans="2:65" s="1" customFormat="1" ht="53.7" customHeight="1">
      <c r="B131" s="128"/>
      <c r="C131" s="129" t="s">
        <v>331</v>
      </c>
      <c r="D131" s="129" t="s">
        <v>193</v>
      </c>
      <c r="E131" s="130" t="s">
        <v>560</v>
      </c>
      <c r="F131" s="131" t="s">
        <v>561</v>
      </c>
      <c r="G131" s="132" t="s">
        <v>327</v>
      </c>
      <c r="H131" s="133">
        <v>4.4999999999999998E-2</v>
      </c>
      <c r="I131" s="134">
        <v>0</v>
      </c>
      <c r="J131" s="134">
        <f>ROUND(I131*H131,2)</f>
        <v>0</v>
      </c>
      <c r="K131" s="135"/>
      <c r="L131" s="29"/>
      <c r="M131" s="136" t="s">
        <v>3</v>
      </c>
      <c r="N131" s="137" t="s">
        <v>40</v>
      </c>
      <c r="O131" s="138">
        <v>22.491</v>
      </c>
      <c r="P131" s="138">
        <f>O131*H131</f>
        <v>1.012095</v>
      </c>
      <c r="Q131" s="138">
        <v>1.0593999999999999</v>
      </c>
      <c r="R131" s="138">
        <f>Q131*H131</f>
        <v>4.7672999999999993E-2</v>
      </c>
      <c r="S131" s="138">
        <v>0</v>
      </c>
      <c r="T131" s="139">
        <f>S131*H131</f>
        <v>0</v>
      </c>
      <c r="AR131" s="140" t="s">
        <v>197</v>
      </c>
      <c r="AT131" s="140" t="s">
        <v>193</v>
      </c>
      <c r="AU131" s="140" t="s">
        <v>79</v>
      </c>
      <c r="AY131" s="17" t="s">
        <v>191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7" t="s">
        <v>77</v>
      </c>
      <c r="BK131" s="141">
        <f>ROUND(I131*H131,2)</f>
        <v>0</v>
      </c>
      <c r="BL131" s="17" t="s">
        <v>197</v>
      </c>
      <c r="BM131" s="140" t="s">
        <v>562</v>
      </c>
    </row>
    <row r="132" spans="2:65" s="1" customFormat="1">
      <c r="B132" s="29"/>
      <c r="D132" s="142" t="s">
        <v>199</v>
      </c>
      <c r="F132" s="143" t="s">
        <v>563</v>
      </c>
      <c r="L132" s="29"/>
      <c r="M132" s="144"/>
      <c r="T132" s="50"/>
      <c r="AT132" s="17" t="s">
        <v>199</v>
      </c>
      <c r="AU132" s="17" t="s">
        <v>79</v>
      </c>
    </row>
    <row r="133" spans="2:65" s="12" customFormat="1">
      <c r="B133" s="145"/>
      <c r="D133" s="146" t="s">
        <v>201</v>
      </c>
      <c r="E133" s="147" t="s">
        <v>3</v>
      </c>
      <c r="F133" s="148" t="s">
        <v>564</v>
      </c>
      <c r="H133" s="149">
        <v>4.4999999999999998E-2</v>
      </c>
      <c r="L133" s="145"/>
      <c r="M133" s="150"/>
      <c r="T133" s="151"/>
      <c r="AT133" s="147" t="s">
        <v>201</v>
      </c>
      <c r="AU133" s="147" t="s">
        <v>79</v>
      </c>
      <c r="AV133" s="12" t="s">
        <v>79</v>
      </c>
      <c r="AW133" s="12" t="s">
        <v>30</v>
      </c>
      <c r="AX133" s="12" t="s">
        <v>77</v>
      </c>
      <c r="AY133" s="147" t="s">
        <v>191</v>
      </c>
    </row>
    <row r="134" spans="2:65" s="11" customFormat="1" ht="22.8" customHeight="1">
      <c r="B134" s="117"/>
      <c r="D134" s="118" t="s">
        <v>68</v>
      </c>
      <c r="E134" s="126" t="s">
        <v>212</v>
      </c>
      <c r="F134" s="126" t="s">
        <v>317</v>
      </c>
      <c r="J134" s="127">
        <f>BK134</f>
        <v>0</v>
      </c>
      <c r="L134" s="117"/>
      <c r="M134" s="121"/>
      <c r="P134" s="122">
        <f>SUM(P135:P138)</f>
        <v>0.55000000000000004</v>
      </c>
      <c r="R134" s="122">
        <f>SUM(R135:R138)</f>
        <v>8.706199999999999E-3</v>
      </c>
      <c r="T134" s="123">
        <f>SUM(T135:T138)</f>
        <v>0</v>
      </c>
      <c r="AR134" s="118" t="s">
        <v>77</v>
      </c>
      <c r="AT134" s="124" t="s">
        <v>68</v>
      </c>
      <c r="AU134" s="124" t="s">
        <v>77</v>
      </c>
      <c r="AY134" s="118" t="s">
        <v>191</v>
      </c>
      <c r="BK134" s="125">
        <f>SUM(BK135:BK138)</f>
        <v>0</v>
      </c>
    </row>
    <row r="135" spans="2:65" s="1" customFormat="1" ht="87.3" customHeight="1">
      <c r="B135" s="128"/>
      <c r="C135" s="129" t="s">
        <v>337</v>
      </c>
      <c r="D135" s="129" t="s">
        <v>193</v>
      </c>
      <c r="E135" s="130" t="s">
        <v>565</v>
      </c>
      <c r="F135" s="131" t="s">
        <v>566</v>
      </c>
      <c r="G135" s="132" t="s">
        <v>196</v>
      </c>
      <c r="H135" s="133">
        <v>2</v>
      </c>
      <c r="I135" s="134">
        <v>0</v>
      </c>
      <c r="J135" s="134">
        <f>ROUND(I135*H135,2)</f>
        <v>0</v>
      </c>
      <c r="K135" s="135"/>
      <c r="L135" s="29"/>
      <c r="M135" s="136" t="s">
        <v>3</v>
      </c>
      <c r="N135" s="137" t="s">
        <v>40</v>
      </c>
      <c r="O135" s="138">
        <v>0.27500000000000002</v>
      </c>
      <c r="P135" s="138">
        <f>O135*H135</f>
        <v>0.55000000000000004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197</v>
      </c>
      <c r="AT135" s="140" t="s">
        <v>193</v>
      </c>
      <c r="AU135" s="140" t="s">
        <v>79</v>
      </c>
      <c r="AY135" s="17" t="s">
        <v>191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7" t="s">
        <v>77</v>
      </c>
      <c r="BK135" s="141">
        <f>ROUND(I135*H135,2)</f>
        <v>0</v>
      </c>
      <c r="BL135" s="17" t="s">
        <v>197</v>
      </c>
      <c r="BM135" s="140" t="s">
        <v>567</v>
      </c>
    </row>
    <row r="136" spans="2:65" s="1" customFormat="1">
      <c r="B136" s="29"/>
      <c r="D136" s="142" t="s">
        <v>199</v>
      </c>
      <c r="F136" s="143" t="s">
        <v>568</v>
      </c>
      <c r="L136" s="29"/>
      <c r="M136" s="144"/>
      <c r="T136" s="50"/>
      <c r="AT136" s="17" t="s">
        <v>199</v>
      </c>
      <c r="AU136" s="17" t="s">
        <v>79</v>
      </c>
    </row>
    <row r="137" spans="2:65" s="1" customFormat="1" ht="16.350000000000001" customHeight="1">
      <c r="B137" s="128"/>
      <c r="C137" s="167" t="s">
        <v>342</v>
      </c>
      <c r="D137" s="167" t="s">
        <v>483</v>
      </c>
      <c r="E137" s="168" t="s">
        <v>569</v>
      </c>
      <c r="F137" s="169" t="s">
        <v>570</v>
      </c>
      <c r="G137" s="170" t="s">
        <v>196</v>
      </c>
      <c r="H137" s="171">
        <v>2.02</v>
      </c>
      <c r="I137" s="172">
        <v>0</v>
      </c>
      <c r="J137" s="172">
        <f>ROUND(I137*H137,2)</f>
        <v>0</v>
      </c>
      <c r="K137" s="173"/>
      <c r="L137" s="174"/>
      <c r="M137" s="175" t="s">
        <v>3</v>
      </c>
      <c r="N137" s="176" t="s">
        <v>40</v>
      </c>
      <c r="O137" s="138">
        <v>0</v>
      </c>
      <c r="P137" s="138">
        <f>O137*H137</f>
        <v>0</v>
      </c>
      <c r="Q137" s="138">
        <v>4.3099999999999996E-3</v>
      </c>
      <c r="R137" s="138">
        <f>Q137*H137</f>
        <v>8.706199999999999E-3</v>
      </c>
      <c r="S137" s="138">
        <v>0</v>
      </c>
      <c r="T137" s="139">
        <f>S137*H137</f>
        <v>0</v>
      </c>
      <c r="AR137" s="140" t="s">
        <v>239</v>
      </c>
      <c r="AT137" s="140" t="s">
        <v>483</v>
      </c>
      <c r="AU137" s="140" t="s">
        <v>79</v>
      </c>
      <c r="AY137" s="17" t="s">
        <v>191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77</v>
      </c>
      <c r="BK137" s="141">
        <f>ROUND(I137*H137,2)</f>
        <v>0</v>
      </c>
      <c r="BL137" s="17" t="s">
        <v>197</v>
      </c>
      <c r="BM137" s="140" t="s">
        <v>571</v>
      </c>
    </row>
    <row r="138" spans="2:65" s="12" customFormat="1">
      <c r="B138" s="145"/>
      <c r="D138" s="146" t="s">
        <v>201</v>
      </c>
      <c r="F138" s="148" t="s">
        <v>572</v>
      </c>
      <c r="H138" s="149">
        <v>2.02</v>
      </c>
      <c r="L138" s="145"/>
      <c r="M138" s="150"/>
      <c r="T138" s="151"/>
      <c r="AT138" s="147" t="s">
        <v>201</v>
      </c>
      <c r="AU138" s="147" t="s">
        <v>79</v>
      </c>
      <c r="AV138" s="12" t="s">
        <v>79</v>
      </c>
      <c r="AW138" s="12" t="s">
        <v>4</v>
      </c>
      <c r="AX138" s="12" t="s">
        <v>77</v>
      </c>
      <c r="AY138" s="147" t="s">
        <v>191</v>
      </c>
    </row>
    <row r="139" spans="2:65" s="11" customFormat="1" ht="22.8" customHeight="1">
      <c r="B139" s="117"/>
      <c r="D139" s="118" t="s">
        <v>68</v>
      </c>
      <c r="E139" s="126" t="s">
        <v>229</v>
      </c>
      <c r="F139" s="126" t="s">
        <v>367</v>
      </c>
      <c r="J139" s="127">
        <f>BK139</f>
        <v>0</v>
      </c>
      <c r="L139" s="117"/>
      <c r="M139" s="121"/>
      <c r="P139" s="122">
        <f>SUM(P140:P143)</f>
        <v>8.7818240000000003</v>
      </c>
      <c r="R139" s="122">
        <f>SUM(R140:R143)</f>
        <v>9.262080000000001</v>
      </c>
      <c r="T139" s="123">
        <f>SUM(T140:T143)</f>
        <v>0</v>
      </c>
      <c r="AR139" s="118" t="s">
        <v>77</v>
      </c>
      <c r="AT139" s="124" t="s">
        <v>68</v>
      </c>
      <c r="AU139" s="124" t="s">
        <v>77</v>
      </c>
      <c r="AY139" s="118" t="s">
        <v>191</v>
      </c>
      <c r="BK139" s="125">
        <f>SUM(BK140:BK143)</f>
        <v>0</v>
      </c>
    </row>
    <row r="140" spans="2:65" s="1" customFormat="1" ht="23.4" customHeight="1">
      <c r="B140" s="128"/>
      <c r="C140" s="129" t="s">
        <v>9</v>
      </c>
      <c r="D140" s="129" t="s">
        <v>193</v>
      </c>
      <c r="E140" s="130" t="s">
        <v>573</v>
      </c>
      <c r="F140" s="131" t="s">
        <v>574</v>
      </c>
      <c r="G140" s="132" t="s">
        <v>275</v>
      </c>
      <c r="H140" s="133">
        <v>4.2880000000000003</v>
      </c>
      <c r="I140" s="134">
        <v>0</v>
      </c>
      <c r="J140" s="134">
        <f>ROUND(I140*H140,2)</f>
        <v>0</v>
      </c>
      <c r="K140" s="135"/>
      <c r="L140" s="29"/>
      <c r="M140" s="136" t="s">
        <v>3</v>
      </c>
      <c r="N140" s="137" t="s">
        <v>40</v>
      </c>
      <c r="O140" s="138">
        <v>2.048</v>
      </c>
      <c r="P140" s="138">
        <f>O140*H140</f>
        <v>8.7818240000000003</v>
      </c>
      <c r="Q140" s="138">
        <v>2.16</v>
      </c>
      <c r="R140" s="138">
        <f>Q140*H140</f>
        <v>9.262080000000001</v>
      </c>
      <c r="S140" s="138">
        <v>0</v>
      </c>
      <c r="T140" s="139">
        <f>S140*H140</f>
        <v>0</v>
      </c>
      <c r="AR140" s="140" t="s">
        <v>197</v>
      </c>
      <c r="AT140" s="140" t="s">
        <v>193</v>
      </c>
      <c r="AU140" s="140" t="s">
        <v>79</v>
      </c>
      <c r="AY140" s="17" t="s">
        <v>191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7" t="s">
        <v>77</v>
      </c>
      <c r="BK140" s="141">
        <f>ROUND(I140*H140,2)</f>
        <v>0</v>
      </c>
      <c r="BL140" s="17" t="s">
        <v>197</v>
      </c>
      <c r="BM140" s="140" t="s">
        <v>575</v>
      </c>
    </row>
    <row r="141" spans="2:65" s="1" customFormat="1">
      <c r="B141" s="29"/>
      <c r="D141" s="142" t="s">
        <v>199</v>
      </c>
      <c r="F141" s="143" t="s">
        <v>576</v>
      </c>
      <c r="L141" s="29"/>
      <c r="M141" s="144"/>
      <c r="T141" s="50"/>
      <c r="AT141" s="17" t="s">
        <v>199</v>
      </c>
      <c r="AU141" s="17" t="s">
        <v>79</v>
      </c>
    </row>
    <row r="142" spans="2:65" s="12" customFormat="1">
      <c r="B142" s="145"/>
      <c r="D142" s="146" t="s">
        <v>201</v>
      </c>
      <c r="E142" s="147" t="s">
        <v>3</v>
      </c>
      <c r="F142" s="148" t="s">
        <v>577</v>
      </c>
      <c r="H142" s="149">
        <v>4.2880000000000003</v>
      </c>
      <c r="L142" s="145"/>
      <c r="M142" s="150"/>
      <c r="T142" s="151"/>
      <c r="AT142" s="147" t="s">
        <v>201</v>
      </c>
      <c r="AU142" s="147" t="s">
        <v>79</v>
      </c>
      <c r="AV142" s="12" t="s">
        <v>79</v>
      </c>
      <c r="AW142" s="12" t="s">
        <v>30</v>
      </c>
      <c r="AX142" s="12" t="s">
        <v>69</v>
      </c>
      <c r="AY142" s="147" t="s">
        <v>191</v>
      </c>
    </row>
    <row r="143" spans="2:65" s="13" customFormat="1">
      <c r="B143" s="156"/>
      <c r="D143" s="146" t="s">
        <v>201</v>
      </c>
      <c r="E143" s="157" t="s">
        <v>3</v>
      </c>
      <c r="F143" s="158" t="s">
        <v>272</v>
      </c>
      <c r="H143" s="159">
        <v>4.2880000000000003</v>
      </c>
      <c r="L143" s="156"/>
      <c r="M143" s="160"/>
      <c r="T143" s="161"/>
      <c r="AT143" s="157" t="s">
        <v>201</v>
      </c>
      <c r="AU143" s="157" t="s">
        <v>79</v>
      </c>
      <c r="AV143" s="13" t="s">
        <v>197</v>
      </c>
      <c r="AW143" s="13" t="s">
        <v>30</v>
      </c>
      <c r="AX143" s="13" t="s">
        <v>77</v>
      </c>
      <c r="AY143" s="157" t="s">
        <v>191</v>
      </c>
    </row>
    <row r="144" spans="2:65" s="11" customFormat="1" ht="22.8" customHeight="1">
      <c r="B144" s="117"/>
      <c r="D144" s="118" t="s">
        <v>68</v>
      </c>
      <c r="E144" s="126" t="s">
        <v>311</v>
      </c>
      <c r="F144" s="126" t="s">
        <v>409</v>
      </c>
      <c r="J144" s="127">
        <f>BK144</f>
        <v>0</v>
      </c>
      <c r="L144" s="117"/>
      <c r="M144" s="121"/>
      <c r="P144" s="122">
        <f>P145</f>
        <v>0</v>
      </c>
      <c r="R144" s="122">
        <f>R145</f>
        <v>0</v>
      </c>
      <c r="T144" s="123">
        <f>T145</f>
        <v>0</v>
      </c>
      <c r="AR144" s="118" t="s">
        <v>77</v>
      </c>
      <c r="AT144" s="124" t="s">
        <v>68</v>
      </c>
      <c r="AU144" s="124" t="s">
        <v>77</v>
      </c>
      <c r="AY144" s="118" t="s">
        <v>191</v>
      </c>
      <c r="BK144" s="125">
        <f>BK145</f>
        <v>0</v>
      </c>
    </row>
    <row r="145" spans="2:65" s="1" customFormat="1" ht="16.350000000000001" customHeight="1">
      <c r="B145" s="128"/>
      <c r="C145" s="129" t="s">
        <v>353</v>
      </c>
      <c r="D145" s="129" t="s">
        <v>193</v>
      </c>
      <c r="E145" s="130" t="s">
        <v>578</v>
      </c>
      <c r="F145" s="131" t="s">
        <v>579</v>
      </c>
      <c r="G145" s="132" t="s">
        <v>426</v>
      </c>
      <c r="H145" s="133">
        <v>1</v>
      </c>
      <c r="I145" s="134">
        <v>0</v>
      </c>
      <c r="J145" s="134">
        <f>ROUND(I145*H145,2)</f>
        <v>0</v>
      </c>
      <c r="K145" s="135"/>
      <c r="L145" s="29"/>
      <c r="M145" s="136" t="s">
        <v>3</v>
      </c>
      <c r="N145" s="137" t="s">
        <v>40</v>
      </c>
      <c r="O145" s="138">
        <v>0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197</v>
      </c>
      <c r="AT145" s="140" t="s">
        <v>193</v>
      </c>
      <c r="AU145" s="140" t="s">
        <v>79</v>
      </c>
      <c r="AY145" s="17" t="s">
        <v>191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7" t="s">
        <v>77</v>
      </c>
      <c r="BK145" s="141">
        <f>ROUND(I145*H145,2)</f>
        <v>0</v>
      </c>
      <c r="BL145" s="17" t="s">
        <v>197</v>
      </c>
      <c r="BM145" s="140" t="s">
        <v>580</v>
      </c>
    </row>
    <row r="146" spans="2:65" s="11" customFormat="1" ht="22.8" customHeight="1">
      <c r="B146" s="117"/>
      <c r="D146" s="118" t="s">
        <v>68</v>
      </c>
      <c r="E146" s="126" t="s">
        <v>464</v>
      </c>
      <c r="F146" s="126" t="s">
        <v>465</v>
      </c>
      <c r="J146" s="127">
        <f>BK146</f>
        <v>0</v>
      </c>
      <c r="L146" s="117"/>
      <c r="M146" s="121"/>
      <c r="P146" s="122">
        <f>SUM(P147:P148)</f>
        <v>13.822022999999998</v>
      </c>
      <c r="R146" s="122">
        <f>SUM(R147:R148)</f>
        <v>0</v>
      </c>
      <c r="T146" s="123">
        <f>SUM(T147:T148)</f>
        <v>0</v>
      </c>
      <c r="AR146" s="118" t="s">
        <v>77</v>
      </c>
      <c r="AT146" s="124" t="s">
        <v>68</v>
      </c>
      <c r="AU146" s="124" t="s">
        <v>77</v>
      </c>
      <c r="AY146" s="118" t="s">
        <v>191</v>
      </c>
      <c r="BK146" s="125">
        <f>SUM(BK147:BK148)</f>
        <v>0</v>
      </c>
    </row>
    <row r="147" spans="2:65" s="1" customFormat="1" ht="53.7" customHeight="1">
      <c r="B147" s="128"/>
      <c r="C147" s="129" t="s">
        <v>360</v>
      </c>
      <c r="D147" s="129" t="s">
        <v>193</v>
      </c>
      <c r="E147" s="130" t="s">
        <v>581</v>
      </c>
      <c r="F147" s="131" t="s">
        <v>582</v>
      </c>
      <c r="G147" s="132" t="s">
        <v>327</v>
      </c>
      <c r="H147" s="133">
        <v>16.632999999999999</v>
      </c>
      <c r="I147" s="134">
        <v>0</v>
      </c>
      <c r="J147" s="134">
        <f>ROUND(I147*H147,2)</f>
        <v>0</v>
      </c>
      <c r="K147" s="135"/>
      <c r="L147" s="29"/>
      <c r="M147" s="136" t="s">
        <v>3</v>
      </c>
      <c r="N147" s="137" t="s">
        <v>40</v>
      </c>
      <c r="O147" s="138">
        <v>0.83099999999999996</v>
      </c>
      <c r="P147" s="138">
        <f>O147*H147</f>
        <v>13.822022999999998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197</v>
      </c>
      <c r="AT147" s="140" t="s">
        <v>193</v>
      </c>
      <c r="AU147" s="140" t="s">
        <v>79</v>
      </c>
      <c r="AY147" s="17" t="s">
        <v>191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7" t="s">
        <v>77</v>
      </c>
      <c r="BK147" s="141">
        <f>ROUND(I147*H147,2)</f>
        <v>0</v>
      </c>
      <c r="BL147" s="17" t="s">
        <v>197</v>
      </c>
      <c r="BM147" s="140" t="s">
        <v>583</v>
      </c>
    </row>
    <row r="148" spans="2:65" s="1" customFormat="1">
      <c r="B148" s="29"/>
      <c r="D148" s="142" t="s">
        <v>199</v>
      </c>
      <c r="F148" s="143" t="s">
        <v>584</v>
      </c>
      <c r="L148" s="29"/>
      <c r="M148" s="152"/>
      <c r="N148" s="153"/>
      <c r="O148" s="153"/>
      <c r="P148" s="153"/>
      <c r="Q148" s="153"/>
      <c r="R148" s="153"/>
      <c r="S148" s="153"/>
      <c r="T148" s="154"/>
      <c r="AT148" s="17" t="s">
        <v>199</v>
      </c>
      <c r="AU148" s="17" t="s">
        <v>79</v>
      </c>
    </row>
    <row r="149" spans="2:65" s="1" customFormat="1" ht="6.9" customHeight="1">
      <c r="B149" s="38"/>
      <c r="C149" s="39"/>
      <c r="D149" s="39"/>
      <c r="E149" s="39"/>
      <c r="F149" s="39"/>
      <c r="G149" s="39"/>
      <c r="H149" s="39"/>
      <c r="I149" s="39"/>
      <c r="J149" s="39"/>
      <c r="K149" s="39"/>
      <c r="L149" s="29"/>
    </row>
  </sheetData>
  <autoFilter ref="C91:K148" xr:uid="{00000000-0009-0000-0000-000003000000}"/>
  <mergeCells count="11">
    <mergeCell ref="E84:H84"/>
    <mergeCell ref="E7:H7"/>
    <mergeCell ref="E9:H9"/>
    <mergeCell ref="E11:H11"/>
    <mergeCell ref="E29:H29"/>
    <mergeCell ref="E50:H50"/>
    <mergeCell ref="L2:V2"/>
    <mergeCell ref="E52:H52"/>
    <mergeCell ref="E54:H54"/>
    <mergeCell ref="E80:H80"/>
    <mergeCell ref="E82:H82"/>
  </mergeCells>
  <hyperlinks>
    <hyperlink ref="F96" r:id="rId1" xr:uid="{00000000-0004-0000-0300-000000000000}"/>
    <hyperlink ref="F99" r:id="rId2" xr:uid="{00000000-0004-0000-0300-000001000000}"/>
    <hyperlink ref="F103" r:id="rId3" xr:uid="{00000000-0004-0000-0300-000002000000}"/>
    <hyperlink ref="F107" r:id="rId4" xr:uid="{00000000-0004-0000-0300-000003000000}"/>
    <hyperlink ref="F111" r:id="rId5" xr:uid="{00000000-0004-0000-0300-000004000000}"/>
    <hyperlink ref="F114" r:id="rId6" xr:uid="{00000000-0004-0000-0300-000005000000}"/>
    <hyperlink ref="F121" r:id="rId7" xr:uid="{00000000-0004-0000-0300-000006000000}"/>
    <hyperlink ref="F123" r:id="rId8" xr:uid="{00000000-0004-0000-0300-000007000000}"/>
    <hyperlink ref="F126" r:id="rId9" xr:uid="{00000000-0004-0000-0300-000008000000}"/>
    <hyperlink ref="F129" r:id="rId10" xr:uid="{00000000-0004-0000-0300-000009000000}"/>
    <hyperlink ref="F132" r:id="rId11" xr:uid="{00000000-0004-0000-0300-00000A000000}"/>
    <hyperlink ref="F136" r:id="rId12" xr:uid="{00000000-0004-0000-0300-00000B000000}"/>
    <hyperlink ref="F141" r:id="rId13" xr:uid="{00000000-0004-0000-0300-00000C000000}"/>
    <hyperlink ref="F148" r:id="rId14" xr:uid="{00000000-0004-0000-03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9"/>
  <sheetViews>
    <sheetView showGridLines="0" topLeftCell="A81" workbookViewId="0">
      <selection activeCell="I148" sqref="I148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93</v>
      </c>
      <c r="AZ2" s="155" t="s">
        <v>247</v>
      </c>
      <c r="BA2" s="155" t="s">
        <v>248</v>
      </c>
      <c r="BB2" s="155" t="s">
        <v>3</v>
      </c>
      <c r="BC2" s="155" t="s">
        <v>353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250</v>
      </c>
      <c r="BA3" s="155" t="s">
        <v>251</v>
      </c>
      <c r="BB3" s="155" t="s">
        <v>3</v>
      </c>
      <c r="BC3" s="155" t="s">
        <v>512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244</v>
      </c>
      <c r="BA4" s="155" t="s">
        <v>245</v>
      </c>
      <c r="BB4" s="155" t="s">
        <v>3</v>
      </c>
      <c r="BC4" s="155" t="s">
        <v>511</v>
      </c>
      <c r="BD4" s="155" t="s">
        <v>79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253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309" t="s">
        <v>585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285" t="s">
        <v>3</v>
      </c>
      <c r="F29" s="285"/>
      <c r="G29" s="285"/>
      <c r="H29" s="285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ROUND(J92,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ROUND((SUM(BE92:BE148)),  2)</f>
        <v>0</v>
      </c>
      <c r="I35" s="90">
        <v>0.21</v>
      </c>
      <c r="J35" s="80">
        <f>ROUND(((SUM(BE92:BE148))*I35),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ROUND((SUM(BF92:BF148)),  2)</f>
        <v>0</v>
      </c>
      <c r="I36" s="90">
        <v>0.15</v>
      </c>
      <c r="J36" s="80">
        <f>ROUND(((SUM(BF92:BF148))*I36),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ROUND((SUM(BG92:BG148)),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ROUND((SUM(BH92:BH148)),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ROUND((SUM(BI92:BI148)),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253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309" t="str">
        <f>E11</f>
        <v xml:space="preserve">SO 103 - Kontejner - sklad (výrobek), plní funkci stavby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J92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J93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J94</f>
        <v>0</v>
      </c>
      <c r="L65" s="104"/>
    </row>
    <row r="66" spans="2:12" s="9" customFormat="1" ht="19.95" customHeight="1">
      <c r="B66" s="104"/>
      <c r="D66" s="105" t="s">
        <v>256</v>
      </c>
      <c r="E66" s="106"/>
      <c r="F66" s="106"/>
      <c r="G66" s="106"/>
      <c r="H66" s="106"/>
      <c r="I66" s="106"/>
      <c r="J66" s="107">
        <f>J119</f>
        <v>0</v>
      </c>
      <c r="L66" s="104"/>
    </row>
    <row r="67" spans="2:12" s="9" customFormat="1" ht="19.95" customHeight="1">
      <c r="B67" s="104"/>
      <c r="D67" s="105" t="s">
        <v>257</v>
      </c>
      <c r="E67" s="106"/>
      <c r="F67" s="106"/>
      <c r="G67" s="106"/>
      <c r="H67" s="106"/>
      <c r="I67" s="106"/>
      <c r="J67" s="107">
        <f>J134</f>
        <v>0</v>
      </c>
      <c r="L67" s="104"/>
    </row>
    <row r="68" spans="2:12" s="9" customFormat="1" ht="19.95" customHeight="1">
      <c r="B68" s="104"/>
      <c r="D68" s="105" t="s">
        <v>514</v>
      </c>
      <c r="E68" s="106"/>
      <c r="F68" s="106"/>
      <c r="G68" s="106"/>
      <c r="H68" s="106"/>
      <c r="I68" s="106"/>
      <c r="J68" s="107">
        <f>J139</f>
        <v>0</v>
      </c>
      <c r="L68" s="104"/>
    </row>
    <row r="69" spans="2:12" s="9" customFormat="1" ht="19.95" customHeight="1">
      <c r="B69" s="104"/>
      <c r="D69" s="105" t="s">
        <v>261</v>
      </c>
      <c r="E69" s="106"/>
      <c r="F69" s="106"/>
      <c r="G69" s="106"/>
      <c r="H69" s="106"/>
      <c r="I69" s="106"/>
      <c r="J69" s="107">
        <f>J144</f>
        <v>0</v>
      </c>
      <c r="L69" s="104"/>
    </row>
    <row r="70" spans="2:12" s="9" customFormat="1" ht="19.95" customHeight="1">
      <c r="B70" s="104"/>
      <c r="D70" s="105" t="s">
        <v>262</v>
      </c>
      <c r="E70" s="106"/>
      <c r="F70" s="106"/>
      <c r="G70" s="106"/>
      <c r="H70" s="106"/>
      <c r="I70" s="106"/>
      <c r="J70" s="107">
        <f>J146</f>
        <v>0</v>
      </c>
      <c r="L70" s="104"/>
    </row>
    <row r="71" spans="2:12" s="1" customFormat="1" ht="21.75" customHeight="1">
      <c r="B71" s="29"/>
      <c r="L71" s="29"/>
    </row>
    <row r="72" spans="2:12" s="1" customFormat="1" ht="6.9" customHeight="1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29"/>
    </row>
    <row r="76" spans="2:12" s="1" customFormat="1" ht="6.9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29"/>
    </row>
    <row r="77" spans="2:12" s="1" customFormat="1" ht="24.9" customHeight="1">
      <c r="B77" s="29"/>
      <c r="C77" s="21" t="s">
        <v>176</v>
      </c>
      <c r="L77" s="29"/>
    </row>
    <row r="78" spans="2:12" s="1" customFormat="1" ht="6.9" customHeight="1">
      <c r="B78" s="29"/>
      <c r="L78" s="29"/>
    </row>
    <row r="79" spans="2:12" s="1" customFormat="1" ht="12" customHeight="1">
      <c r="B79" s="29"/>
      <c r="C79" s="26" t="s">
        <v>15</v>
      </c>
      <c r="L79" s="29"/>
    </row>
    <row r="80" spans="2:12" s="1" customFormat="1" ht="16.350000000000001" customHeight="1">
      <c r="B80" s="29"/>
      <c r="E80" s="311" t="str">
        <f>E7</f>
        <v>REVITALIZACE SPORTOVNÍ ZÓNY STREETPARK</v>
      </c>
      <c r="F80" s="312"/>
      <c r="G80" s="312"/>
      <c r="H80" s="312"/>
      <c r="L80" s="29"/>
    </row>
    <row r="81" spans="2:65" ht="12" customHeight="1">
      <c r="B81" s="20"/>
      <c r="C81" s="26" t="s">
        <v>164</v>
      </c>
      <c r="L81" s="20"/>
    </row>
    <row r="82" spans="2:65" s="1" customFormat="1" ht="16.350000000000001" customHeight="1">
      <c r="B82" s="29"/>
      <c r="E82" s="311" t="s">
        <v>253</v>
      </c>
      <c r="F82" s="313"/>
      <c r="G82" s="313"/>
      <c r="H82" s="313"/>
      <c r="L82" s="29"/>
    </row>
    <row r="83" spans="2:65" s="1" customFormat="1" ht="12" customHeight="1">
      <c r="B83" s="29"/>
      <c r="C83" s="26" t="s">
        <v>254</v>
      </c>
      <c r="L83" s="29"/>
    </row>
    <row r="84" spans="2:65" s="1" customFormat="1" ht="16.350000000000001" customHeight="1">
      <c r="B84" s="29"/>
      <c r="E84" s="309" t="str">
        <f>E11</f>
        <v xml:space="preserve">SO 103 - Kontejner - sklad (výrobek), plní funkci stavby </v>
      </c>
      <c r="F84" s="313"/>
      <c r="G84" s="313"/>
      <c r="H84" s="313"/>
      <c r="L84" s="29"/>
    </row>
    <row r="85" spans="2:65" s="1" customFormat="1" ht="6.9" customHeight="1">
      <c r="B85" s="29"/>
      <c r="L85" s="29"/>
    </row>
    <row r="86" spans="2:65" s="1" customFormat="1" ht="12" customHeight="1">
      <c r="B86" s="29"/>
      <c r="C86" s="26" t="s">
        <v>19</v>
      </c>
      <c r="F86" s="24" t="str">
        <f>F14</f>
        <v xml:space="preserve"> Žďár nad Sázavou</v>
      </c>
      <c r="I86" s="26" t="s">
        <v>21</v>
      </c>
      <c r="J86" s="46" t="str">
        <f>IF(J14="","",J14)</f>
        <v>26. 9. 2022</v>
      </c>
      <c r="L86" s="29"/>
    </row>
    <row r="87" spans="2:65" s="1" customFormat="1" ht="6.9" customHeight="1">
      <c r="B87" s="29"/>
      <c r="L87" s="29"/>
    </row>
    <row r="88" spans="2:65" s="1" customFormat="1" ht="24.75" customHeight="1">
      <c r="B88" s="29"/>
      <c r="C88" s="26" t="s">
        <v>23</v>
      </c>
      <c r="F88" s="24" t="str">
        <f>E17</f>
        <v>Město Žďár nad Sázavou</v>
      </c>
      <c r="I88" s="26" t="s">
        <v>28</v>
      </c>
      <c r="J88" s="27" t="str">
        <f>E23</f>
        <v>Grimm Architekti s.r.o.</v>
      </c>
      <c r="L88" s="29"/>
    </row>
    <row r="89" spans="2:65" s="1" customFormat="1" ht="15.3" customHeight="1">
      <c r="B89" s="29"/>
      <c r="C89" s="26" t="s">
        <v>27</v>
      </c>
      <c r="F89" s="24" t="str">
        <f>IF(E20="","",E20)</f>
        <v>VZ</v>
      </c>
      <c r="I89" s="26" t="s">
        <v>31</v>
      </c>
      <c r="J89" s="27" t="str">
        <f>E26</f>
        <v xml:space="preserve"> </v>
      </c>
      <c r="L89" s="29"/>
    </row>
    <row r="90" spans="2:65" s="1" customFormat="1" ht="10.35" customHeight="1">
      <c r="B90" s="29"/>
      <c r="L90" s="29"/>
    </row>
    <row r="91" spans="2:65" s="10" customFormat="1" ht="29.25" customHeight="1">
      <c r="B91" s="108"/>
      <c r="C91" s="109" t="s">
        <v>177</v>
      </c>
      <c r="D91" s="110" t="s">
        <v>54</v>
      </c>
      <c r="E91" s="110" t="s">
        <v>50</v>
      </c>
      <c r="F91" s="110" t="s">
        <v>51</v>
      </c>
      <c r="G91" s="110" t="s">
        <v>178</v>
      </c>
      <c r="H91" s="110" t="s">
        <v>179</v>
      </c>
      <c r="I91" s="110" t="s">
        <v>180</v>
      </c>
      <c r="J91" s="111" t="s">
        <v>168</v>
      </c>
      <c r="K91" s="112" t="s">
        <v>181</v>
      </c>
      <c r="L91" s="108"/>
      <c r="M91" s="53" t="s">
        <v>3</v>
      </c>
      <c r="N91" s="54" t="s">
        <v>39</v>
      </c>
      <c r="O91" s="54" t="s">
        <v>182</v>
      </c>
      <c r="P91" s="54" t="s">
        <v>183</v>
      </c>
      <c r="Q91" s="54" t="s">
        <v>184</v>
      </c>
      <c r="R91" s="54" t="s">
        <v>185</v>
      </c>
      <c r="S91" s="54" t="s">
        <v>186</v>
      </c>
      <c r="T91" s="55" t="s">
        <v>187</v>
      </c>
    </row>
    <row r="92" spans="2:65" s="1" customFormat="1" ht="22.8" customHeight="1">
      <c r="B92" s="29"/>
      <c r="C92" s="58" t="s">
        <v>188</v>
      </c>
      <c r="J92" s="113">
        <f>BK92</f>
        <v>0</v>
      </c>
      <c r="L92" s="29"/>
      <c r="M92" s="56"/>
      <c r="N92" s="47"/>
      <c r="O92" s="47"/>
      <c r="P92" s="114">
        <f>P93</f>
        <v>48.223646000000002</v>
      </c>
      <c r="Q92" s="47"/>
      <c r="R92" s="114">
        <f>R93</f>
        <v>16.633342580000001</v>
      </c>
      <c r="S92" s="47"/>
      <c r="T92" s="115">
        <f>T93</f>
        <v>0</v>
      </c>
      <c r="AT92" s="17" t="s">
        <v>68</v>
      </c>
      <c r="AU92" s="17" t="s">
        <v>169</v>
      </c>
      <c r="BK92" s="116">
        <f>BK93</f>
        <v>0</v>
      </c>
    </row>
    <row r="93" spans="2:65" s="11" customFormat="1" ht="25.95" customHeight="1">
      <c r="B93" s="117"/>
      <c r="D93" s="118" t="s">
        <v>68</v>
      </c>
      <c r="E93" s="119" t="s">
        <v>189</v>
      </c>
      <c r="F93" s="119" t="s">
        <v>190</v>
      </c>
      <c r="J93" s="120">
        <f>BK93</f>
        <v>0</v>
      </c>
      <c r="L93" s="117"/>
      <c r="M93" s="121"/>
      <c r="P93" s="122">
        <f>P94+P119+P134+P139+P144+P146</f>
        <v>48.223646000000002</v>
      </c>
      <c r="R93" s="122">
        <f>R94+R119+R134+R139+R144+R146</f>
        <v>16.633342580000001</v>
      </c>
      <c r="T93" s="123">
        <f>T94+T119+T134+T139+T144+T146</f>
        <v>0</v>
      </c>
      <c r="AR93" s="118" t="s">
        <v>77</v>
      </c>
      <c r="AT93" s="124" t="s">
        <v>68</v>
      </c>
      <c r="AU93" s="124" t="s">
        <v>69</v>
      </c>
      <c r="AY93" s="118" t="s">
        <v>191</v>
      </c>
      <c r="BK93" s="125">
        <f>BK94+BK119+BK134+BK139+BK144+BK146</f>
        <v>0</v>
      </c>
    </row>
    <row r="94" spans="2:65" s="11" customFormat="1" ht="22.8" customHeight="1">
      <c r="B94" s="117"/>
      <c r="D94" s="118" t="s">
        <v>68</v>
      </c>
      <c r="E94" s="126" t="s">
        <v>77</v>
      </c>
      <c r="F94" s="126" t="s">
        <v>192</v>
      </c>
      <c r="J94" s="127">
        <f>BK94</f>
        <v>0</v>
      </c>
      <c r="L94" s="117"/>
      <c r="M94" s="121"/>
      <c r="P94" s="122">
        <f>SUM(P95:P118)</f>
        <v>17.076820000000001</v>
      </c>
      <c r="R94" s="122">
        <f>SUM(R95:R118)</f>
        <v>1.56</v>
      </c>
      <c r="T94" s="123">
        <f>SUM(T95:T118)</f>
        <v>0</v>
      </c>
      <c r="AR94" s="118" t="s">
        <v>77</v>
      </c>
      <c r="AT94" s="124" t="s">
        <v>68</v>
      </c>
      <c r="AU94" s="124" t="s">
        <v>77</v>
      </c>
      <c r="AY94" s="118" t="s">
        <v>191</v>
      </c>
      <c r="BK94" s="125">
        <f>SUM(BK95:BK118)</f>
        <v>0</v>
      </c>
    </row>
    <row r="95" spans="2:65" s="1" customFormat="1" ht="23.4" customHeight="1">
      <c r="B95" s="128"/>
      <c r="C95" s="129" t="s">
        <v>77</v>
      </c>
      <c r="D95" s="129" t="s">
        <v>193</v>
      </c>
      <c r="E95" s="130" t="s">
        <v>515</v>
      </c>
      <c r="F95" s="131" t="s">
        <v>516</v>
      </c>
      <c r="G95" s="132" t="s">
        <v>268</v>
      </c>
      <c r="H95" s="133">
        <v>40</v>
      </c>
      <c r="I95" s="134">
        <v>0</v>
      </c>
      <c r="J95" s="134">
        <f>ROUND(I95*H95,2)</f>
        <v>0</v>
      </c>
      <c r="K95" s="135"/>
      <c r="L95" s="29"/>
      <c r="M95" s="136" t="s">
        <v>3</v>
      </c>
      <c r="N95" s="137" t="s">
        <v>40</v>
      </c>
      <c r="O95" s="138">
        <v>7.5999999999999998E-2</v>
      </c>
      <c r="P95" s="138">
        <f>O95*H95</f>
        <v>3.04</v>
      </c>
      <c r="Q95" s="138">
        <v>0</v>
      </c>
      <c r="R95" s="138">
        <f>Q95*H95</f>
        <v>0</v>
      </c>
      <c r="S95" s="138">
        <v>0</v>
      </c>
      <c r="T95" s="139">
        <f>S95*H95</f>
        <v>0</v>
      </c>
      <c r="AR95" s="140" t="s">
        <v>197</v>
      </c>
      <c r="AT95" s="140" t="s">
        <v>193</v>
      </c>
      <c r="AU95" s="140" t="s">
        <v>79</v>
      </c>
      <c r="AY95" s="17" t="s">
        <v>191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7" t="s">
        <v>77</v>
      </c>
      <c r="BK95" s="141">
        <f>ROUND(I95*H95,2)</f>
        <v>0</v>
      </c>
      <c r="BL95" s="17" t="s">
        <v>197</v>
      </c>
      <c r="BM95" s="140" t="s">
        <v>586</v>
      </c>
    </row>
    <row r="96" spans="2:65" s="1" customFormat="1">
      <c r="B96" s="29"/>
      <c r="D96" s="142" t="s">
        <v>199</v>
      </c>
      <c r="F96" s="143" t="s">
        <v>518</v>
      </c>
      <c r="L96" s="29"/>
      <c r="M96" s="144"/>
      <c r="T96" s="50"/>
      <c r="AT96" s="17" t="s">
        <v>199</v>
      </c>
      <c r="AU96" s="17" t="s">
        <v>79</v>
      </c>
    </row>
    <row r="97" spans="2:65" s="12" customFormat="1">
      <c r="B97" s="145"/>
      <c r="D97" s="146" t="s">
        <v>201</v>
      </c>
      <c r="E97" s="147" t="s">
        <v>3</v>
      </c>
      <c r="F97" s="148" t="s">
        <v>519</v>
      </c>
      <c r="H97" s="149">
        <v>40</v>
      </c>
      <c r="L97" s="145"/>
      <c r="M97" s="150"/>
      <c r="T97" s="151"/>
      <c r="AT97" s="147" t="s">
        <v>201</v>
      </c>
      <c r="AU97" s="147" t="s">
        <v>79</v>
      </c>
      <c r="AV97" s="12" t="s">
        <v>79</v>
      </c>
      <c r="AW97" s="12" t="s">
        <v>30</v>
      </c>
      <c r="AX97" s="12" t="s">
        <v>77</v>
      </c>
      <c r="AY97" s="147" t="s">
        <v>191</v>
      </c>
    </row>
    <row r="98" spans="2:65" s="1" customFormat="1" ht="23.4" customHeight="1">
      <c r="B98" s="128"/>
      <c r="C98" s="129" t="s">
        <v>79</v>
      </c>
      <c r="D98" s="129" t="s">
        <v>193</v>
      </c>
      <c r="E98" s="130" t="s">
        <v>520</v>
      </c>
      <c r="F98" s="131" t="s">
        <v>521</v>
      </c>
      <c r="G98" s="132" t="s">
        <v>275</v>
      </c>
      <c r="H98" s="133">
        <v>16</v>
      </c>
      <c r="I98" s="134">
        <v>0</v>
      </c>
      <c r="J98" s="134">
        <f>ROUND(I98*H98,2)</f>
        <v>0</v>
      </c>
      <c r="K98" s="135"/>
      <c r="L98" s="29"/>
      <c r="M98" s="136" t="s">
        <v>3</v>
      </c>
      <c r="N98" s="137" t="s">
        <v>40</v>
      </c>
      <c r="O98" s="138">
        <v>0.40600000000000003</v>
      </c>
      <c r="P98" s="138">
        <f>O98*H98</f>
        <v>6.4960000000000004</v>
      </c>
      <c r="Q98" s="138">
        <v>0</v>
      </c>
      <c r="R98" s="138">
        <f>Q98*H98</f>
        <v>0</v>
      </c>
      <c r="S98" s="138">
        <v>0</v>
      </c>
      <c r="T98" s="139">
        <f>S98*H98</f>
        <v>0</v>
      </c>
      <c r="AR98" s="140" t="s">
        <v>197</v>
      </c>
      <c r="AT98" s="140" t="s">
        <v>193</v>
      </c>
      <c r="AU98" s="140" t="s">
        <v>79</v>
      </c>
      <c r="AY98" s="17" t="s">
        <v>191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7" t="s">
        <v>77</v>
      </c>
      <c r="BK98" s="141">
        <f>ROUND(I98*H98,2)</f>
        <v>0</v>
      </c>
      <c r="BL98" s="17" t="s">
        <v>197</v>
      </c>
      <c r="BM98" s="140" t="s">
        <v>587</v>
      </c>
    </row>
    <row r="99" spans="2:65" s="1" customFormat="1">
      <c r="B99" s="29"/>
      <c r="D99" s="142" t="s">
        <v>199</v>
      </c>
      <c r="F99" s="143" t="s">
        <v>523</v>
      </c>
      <c r="L99" s="29"/>
      <c r="M99" s="144"/>
      <c r="T99" s="50"/>
      <c r="AT99" s="17" t="s">
        <v>199</v>
      </c>
      <c r="AU99" s="17" t="s">
        <v>79</v>
      </c>
    </row>
    <row r="100" spans="2:65" s="12" customFormat="1">
      <c r="B100" s="145"/>
      <c r="D100" s="146" t="s">
        <v>201</v>
      </c>
      <c r="E100" s="147" t="s">
        <v>3</v>
      </c>
      <c r="F100" s="148" t="s">
        <v>524</v>
      </c>
      <c r="H100" s="149">
        <v>16</v>
      </c>
      <c r="L100" s="145"/>
      <c r="M100" s="150"/>
      <c r="T100" s="151"/>
      <c r="AT100" s="147" t="s">
        <v>201</v>
      </c>
      <c r="AU100" s="147" t="s">
        <v>79</v>
      </c>
      <c r="AV100" s="12" t="s">
        <v>79</v>
      </c>
      <c r="AW100" s="12" t="s">
        <v>30</v>
      </c>
      <c r="AX100" s="12" t="s">
        <v>69</v>
      </c>
      <c r="AY100" s="147" t="s">
        <v>191</v>
      </c>
    </row>
    <row r="101" spans="2:65" s="13" customFormat="1">
      <c r="B101" s="156"/>
      <c r="D101" s="146" t="s">
        <v>201</v>
      </c>
      <c r="E101" s="157" t="s">
        <v>247</v>
      </c>
      <c r="F101" s="158" t="s">
        <v>272</v>
      </c>
      <c r="H101" s="159">
        <v>16</v>
      </c>
      <c r="L101" s="156"/>
      <c r="M101" s="160"/>
      <c r="T101" s="161"/>
      <c r="AT101" s="157" t="s">
        <v>201</v>
      </c>
      <c r="AU101" s="157" t="s">
        <v>79</v>
      </c>
      <c r="AV101" s="13" t="s">
        <v>197</v>
      </c>
      <c r="AW101" s="13" t="s">
        <v>30</v>
      </c>
      <c r="AX101" s="13" t="s">
        <v>77</v>
      </c>
      <c r="AY101" s="157" t="s">
        <v>191</v>
      </c>
    </row>
    <row r="102" spans="2:65" s="1" customFormat="1" ht="42.75" customHeight="1">
      <c r="B102" s="128"/>
      <c r="C102" s="129" t="s">
        <v>212</v>
      </c>
      <c r="D102" s="129" t="s">
        <v>193</v>
      </c>
      <c r="E102" s="130" t="s">
        <v>525</v>
      </c>
      <c r="F102" s="131" t="s">
        <v>526</v>
      </c>
      <c r="G102" s="132" t="s">
        <v>275</v>
      </c>
      <c r="H102" s="133">
        <v>3.36</v>
      </c>
      <c r="I102" s="134">
        <v>0</v>
      </c>
      <c r="J102" s="134">
        <f>ROUND(I102*H102,2)</f>
        <v>0</v>
      </c>
      <c r="K102" s="135"/>
      <c r="L102" s="29"/>
      <c r="M102" s="136" t="s">
        <v>3</v>
      </c>
      <c r="N102" s="137" t="s">
        <v>40</v>
      </c>
      <c r="O102" s="138">
        <v>1.72</v>
      </c>
      <c r="P102" s="138">
        <f>O102*H102</f>
        <v>5.7791999999999994</v>
      </c>
      <c r="Q102" s="138">
        <v>0</v>
      </c>
      <c r="R102" s="138">
        <f>Q102*H102</f>
        <v>0</v>
      </c>
      <c r="S102" s="138">
        <v>0</v>
      </c>
      <c r="T102" s="139">
        <f>S102*H102</f>
        <v>0</v>
      </c>
      <c r="AR102" s="140" t="s">
        <v>197</v>
      </c>
      <c r="AT102" s="140" t="s">
        <v>193</v>
      </c>
      <c r="AU102" s="140" t="s">
        <v>79</v>
      </c>
      <c r="AY102" s="17" t="s">
        <v>191</v>
      </c>
      <c r="BE102" s="141">
        <f>IF(N102="základní",J102,0)</f>
        <v>0</v>
      </c>
      <c r="BF102" s="141">
        <f>IF(N102="snížená",J102,0)</f>
        <v>0</v>
      </c>
      <c r="BG102" s="141">
        <f>IF(N102="zákl. přenesená",J102,0)</f>
        <v>0</v>
      </c>
      <c r="BH102" s="141">
        <f>IF(N102="sníž. přenesená",J102,0)</f>
        <v>0</v>
      </c>
      <c r="BI102" s="141">
        <f>IF(N102="nulová",J102,0)</f>
        <v>0</v>
      </c>
      <c r="BJ102" s="17" t="s">
        <v>77</v>
      </c>
      <c r="BK102" s="141">
        <f>ROUND(I102*H102,2)</f>
        <v>0</v>
      </c>
      <c r="BL102" s="17" t="s">
        <v>197</v>
      </c>
      <c r="BM102" s="140" t="s">
        <v>588</v>
      </c>
    </row>
    <row r="103" spans="2:65" s="1" customFormat="1">
      <c r="B103" s="29"/>
      <c r="D103" s="142" t="s">
        <v>199</v>
      </c>
      <c r="F103" s="143" t="s">
        <v>528</v>
      </c>
      <c r="L103" s="29"/>
      <c r="M103" s="144"/>
      <c r="T103" s="50"/>
      <c r="AT103" s="17" t="s">
        <v>199</v>
      </c>
      <c r="AU103" s="17" t="s">
        <v>79</v>
      </c>
    </row>
    <row r="104" spans="2:65" s="12" customFormat="1">
      <c r="B104" s="145"/>
      <c r="D104" s="146" t="s">
        <v>201</v>
      </c>
      <c r="E104" s="147" t="s">
        <v>3</v>
      </c>
      <c r="F104" s="148" t="s">
        <v>529</v>
      </c>
      <c r="H104" s="149">
        <v>3.36</v>
      </c>
      <c r="L104" s="145"/>
      <c r="M104" s="150"/>
      <c r="T104" s="151"/>
      <c r="AT104" s="147" t="s">
        <v>201</v>
      </c>
      <c r="AU104" s="147" t="s">
        <v>79</v>
      </c>
      <c r="AV104" s="12" t="s">
        <v>79</v>
      </c>
      <c r="AW104" s="12" t="s">
        <v>30</v>
      </c>
      <c r="AX104" s="12" t="s">
        <v>69</v>
      </c>
      <c r="AY104" s="147" t="s">
        <v>191</v>
      </c>
    </row>
    <row r="105" spans="2:65" s="13" customFormat="1">
      <c r="B105" s="156"/>
      <c r="D105" s="146" t="s">
        <v>201</v>
      </c>
      <c r="E105" s="157" t="s">
        <v>250</v>
      </c>
      <c r="F105" s="158" t="s">
        <v>272</v>
      </c>
      <c r="H105" s="159">
        <v>3.36</v>
      </c>
      <c r="L105" s="156"/>
      <c r="M105" s="160"/>
      <c r="T105" s="161"/>
      <c r="AT105" s="157" t="s">
        <v>201</v>
      </c>
      <c r="AU105" s="157" t="s">
        <v>79</v>
      </c>
      <c r="AV105" s="13" t="s">
        <v>197</v>
      </c>
      <c r="AW105" s="13" t="s">
        <v>30</v>
      </c>
      <c r="AX105" s="13" t="s">
        <v>77</v>
      </c>
      <c r="AY105" s="157" t="s">
        <v>191</v>
      </c>
    </row>
    <row r="106" spans="2:65" s="1" customFormat="1" ht="60.9" customHeight="1">
      <c r="B106" s="128"/>
      <c r="C106" s="129" t="s">
        <v>197</v>
      </c>
      <c r="D106" s="129" t="s">
        <v>193</v>
      </c>
      <c r="E106" s="130" t="s">
        <v>284</v>
      </c>
      <c r="F106" s="131" t="s">
        <v>285</v>
      </c>
      <c r="G106" s="132" t="s">
        <v>275</v>
      </c>
      <c r="H106" s="133">
        <v>19.36</v>
      </c>
      <c r="I106" s="134">
        <v>0</v>
      </c>
      <c r="J106" s="134">
        <f>ROUND(I106*H106,2)</f>
        <v>0</v>
      </c>
      <c r="K106" s="135"/>
      <c r="L106" s="29"/>
      <c r="M106" s="136" t="s">
        <v>3</v>
      </c>
      <c r="N106" s="137" t="s">
        <v>40</v>
      </c>
      <c r="O106" s="138">
        <v>4.3999999999999997E-2</v>
      </c>
      <c r="P106" s="138">
        <f>O106*H106</f>
        <v>0.85183999999999993</v>
      </c>
      <c r="Q106" s="138">
        <v>0</v>
      </c>
      <c r="R106" s="138">
        <f>Q106*H106</f>
        <v>0</v>
      </c>
      <c r="S106" s="138">
        <v>0</v>
      </c>
      <c r="T106" s="139">
        <f>S106*H106</f>
        <v>0</v>
      </c>
      <c r="AR106" s="140" t="s">
        <v>197</v>
      </c>
      <c r="AT106" s="140" t="s">
        <v>193</v>
      </c>
      <c r="AU106" s="140" t="s">
        <v>79</v>
      </c>
      <c r="AY106" s="17" t="s">
        <v>191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7" t="s">
        <v>77</v>
      </c>
      <c r="BK106" s="141">
        <f>ROUND(I106*H106,2)</f>
        <v>0</v>
      </c>
      <c r="BL106" s="17" t="s">
        <v>197</v>
      </c>
      <c r="BM106" s="140" t="s">
        <v>589</v>
      </c>
    </row>
    <row r="107" spans="2:65" s="1" customFormat="1">
      <c r="B107" s="29"/>
      <c r="D107" s="142" t="s">
        <v>199</v>
      </c>
      <c r="F107" s="143" t="s">
        <v>287</v>
      </c>
      <c r="L107" s="29"/>
      <c r="M107" s="144"/>
      <c r="T107" s="50"/>
      <c r="AT107" s="17" t="s">
        <v>199</v>
      </c>
      <c r="AU107" s="17" t="s">
        <v>79</v>
      </c>
    </row>
    <row r="108" spans="2:65" s="12" customFormat="1">
      <c r="B108" s="145"/>
      <c r="D108" s="146" t="s">
        <v>201</v>
      </c>
      <c r="E108" s="147" t="s">
        <v>3</v>
      </c>
      <c r="F108" s="148" t="s">
        <v>288</v>
      </c>
      <c r="H108" s="149">
        <v>19.36</v>
      </c>
      <c r="L108" s="145"/>
      <c r="M108" s="150"/>
      <c r="T108" s="151"/>
      <c r="AT108" s="147" t="s">
        <v>201</v>
      </c>
      <c r="AU108" s="147" t="s">
        <v>79</v>
      </c>
      <c r="AV108" s="12" t="s">
        <v>79</v>
      </c>
      <c r="AW108" s="12" t="s">
        <v>30</v>
      </c>
      <c r="AX108" s="12" t="s">
        <v>69</v>
      </c>
      <c r="AY108" s="147" t="s">
        <v>191</v>
      </c>
    </row>
    <row r="109" spans="2:65" s="13" customFormat="1">
      <c r="B109" s="156"/>
      <c r="D109" s="146" t="s">
        <v>201</v>
      </c>
      <c r="E109" s="157" t="s">
        <v>244</v>
      </c>
      <c r="F109" s="158" t="s">
        <v>272</v>
      </c>
      <c r="H109" s="159">
        <v>19.36</v>
      </c>
      <c r="L109" s="156"/>
      <c r="M109" s="160"/>
      <c r="T109" s="161"/>
      <c r="AT109" s="157" t="s">
        <v>201</v>
      </c>
      <c r="AU109" s="157" t="s">
        <v>79</v>
      </c>
      <c r="AV109" s="13" t="s">
        <v>197</v>
      </c>
      <c r="AW109" s="13" t="s">
        <v>30</v>
      </c>
      <c r="AX109" s="13" t="s">
        <v>77</v>
      </c>
      <c r="AY109" s="157" t="s">
        <v>191</v>
      </c>
    </row>
    <row r="110" spans="2:65" s="1" customFormat="1" ht="36.75" customHeight="1">
      <c r="B110" s="128"/>
      <c r="C110" s="129" t="s">
        <v>209</v>
      </c>
      <c r="D110" s="129" t="s">
        <v>193</v>
      </c>
      <c r="E110" s="130" t="s">
        <v>289</v>
      </c>
      <c r="F110" s="131" t="s">
        <v>290</v>
      </c>
      <c r="G110" s="132" t="s">
        <v>275</v>
      </c>
      <c r="H110" s="133">
        <v>19.36</v>
      </c>
      <c r="I110" s="134">
        <v>0</v>
      </c>
      <c r="J110" s="134">
        <f>ROUND(I110*H110,2)</f>
        <v>0</v>
      </c>
      <c r="K110" s="135"/>
      <c r="L110" s="29"/>
      <c r="M110" s="136" t="s">
        <v>3</v>
      </c>
      <c r="N110" s="137" t="s">
        <v>40</v>
      </c>
      <c r="O110" s="138">
        <v>8.9999999999999993E-3</v>
      </c>
      <c r="P110" s="138">
        <f>O110*H110</f>
        <v>0.17423999999999998</v>
      </c>
      <c r="Q110" s="138">
        <v>0</v>
      </c>
      <c r="R110" s="138">
        <f>Q110*H110</f>
        <v>0</v>
      </c>
      <c r="S110" s="138">
        <v>0</v>
      </c>
      <c r="T110" s="139">
        <f>S110*H110</f>
        <v>0</v>
      </c>
      <c r="AR110" s="140" t="s">
        <v>197</v>
      </c>
      <c r="AT110" s="140" t="s">
        <v>193</v>
      </c>
      <c r="AU110" s="140" t="s">
        <v>79</v>
      </c>
      <c r="AY110" s="17" t="s">
        <v>191</v>
      </c>
      <c r="BE110" s="141">
        <f>IF(N110="základní",J110,0)</f>
        <v>0</v>
      </c>
      <c r="BF110" s="141">
        <f>IF(N110="snížená",J110,0)</f>
        <v>0</v>
      </c>
      <c r="BG110" s="141">
        <f>IF(N110="zákl. přenesená",J110,0)</f>
        <v>0</v>
      </c>
      <c r="BH110" s="141">
        <f>IF(N110="sníž. přenesená",J110,0)</f>
        <v>0</v>
      </c>
      <c r="BI110" s="141">
        <f>IF(N110="nulová",J110,0)</f>
        <v>0</v>
      </c>
      <c r="BJ110" s="17" t="s">
        <v>77</v>
      </c>
      <c r="BK110" s="141">
        <f>ROUND(I110*H110,2)</f>
        <v>0</v>
      </c>
      <c r="BL110" s="17" t="s">
        <v>197</v>
      </c>
      <c r="BM110" s="140" t="s">
        <v>590</v>
      </c>
    </row>
    <row r="111" spans="2:65" s="1" customFormat="1">
      <c r="B111" s="29"/>
      <c r="D111" s="142" t="s">
        <v>199</v>
      </c>
      <c r="F111" s="143" t="s">
        <v>292</v>
      </c>
      <c r="L111" s="29"/>
      <c r="M111" s="144"/>
      <c r="T111" s="50"/>
      <c r="AT111" s="17" t="s">
        <v>199</v>
      </c>
      <c r="AU111" s="17" t="s">
        <v>79</v>
      </c>
    </row>
    <row r="112" spans="2:65" s="12" customFormat="1">
      <c r="B112" s="145"/>
      <c r="D112" s="146" t="s">
        <v>201</v>
      </c>
      <c r="E112" s="147" t="s">
        <v>3</v>
      </c>
      <c r="F112" s="148" t="s">
        <v>244</v>
      </c>
      <c r="H112" s="149">
        <v>19.36</v>
      </c>
      <c r="L112" s="145"/>
      <c r="M112" s="150"/>
      <c r="T112" s="151"/>
      <c r="AT112" s="147" t="s">
        <v>201</v>
      </c>
      <c r="AU112" s="147" t="s">
        <v>79</v>
      </c>
      <c r="AV112" s="12" t="s">
        <v>79</v>
      </c>
      <c r="AW112" s="12" t="s">
        <v>30</v>
      </c>
      <c r="AX112" s="12" t="s">
        <v>77</v>
      </c>
      <c r="AY112" s="147" t="s">
        <v>191</v>
      </c>
    </row>
    <row r="113" spans="2:65" s="1" customFormat="1" ht="64.5" customHeight="1">
      <c r="B113" s="128"/>
      <c r="C113" s="129" t="s">
        <v>229</v>
      </c>
      <c r="D113" s="129" t="s">
        <v>193</v>
      </c>
      <c r="E113" s="130" t="s">
        <v>532</v>
      </c>
      <c r="F113" s="131" t="s">
        <v>533</v>
      </c>
      <c r="G113" s="132" t="s">
        <v>275</v>
      </c>
      <c r="H113" s="133">
        <v>0.78</v>
      </c>
      <c r="I113" s="134">
        <v>0</v>
      </c>
      <c r="J113" s="134">
        <f>ROUND(I113*H113,2)</f>
        <v>0</v>
      </c>
      <c r="K113" s="135"/>
      <c r="L113" s="29"/>
      <c r="M113" s="136" t="s">
        <v>3</v>
      </c>
      <c r="N113" s="137" t="s">
        <v>40</v>
      </c>
      <c r="O113" s="138">
        <v>0.94299999999999995</v>
      </c>
      <c r="P113" s="138">
        <f>O113*H113</f>
        <v>0.73553999999999997</v>
      </c>
      <c r="Q113" s="138">
        <v>0</v>
      </c>
      <c r="R113" s="138">
        <f>Q113*H113</f>
        <v>0</v>
      </c>
      <c r="S113" s="138">
        <v>0</v>
      </c>
      <c r="T113" s="139">
        <f>S113*H113</f>
        <v>0</v>
      </c>
      <c r="AR113" s="140" t="s">
        <v>197</v>
      </c>
      <c r="AT113" s="140" t="s">
        <v>193</v>
      </c>
      <c r="AU113" s="140" t="s">
        <v>79</v>
      </c>
      <c r="AY113" s="17" t="s">
        <v>191</v>
      </c>
      <c r="BE113" s="141">
        <f>IF(N113="základní",J113,0)</f>
        <v>0</v>
      </c>
      <c r="BF113" s="141">
        <f>IF(N113="snížená",J113,0)</f>
        <v>0</v>
      </c>
      <c r="BG113" s="141">
        <f>IF(N113="zákl. přenesená",J113,0)</f>
        <v>0</v>
      </c>
      <c r="BH113" s="141">
        <f>IF(N113="sníž. přenesená",J113,0)</f>
        <v>0</v>
      </c>
      <c r="BI113" s="141">
        <f>IF(N113="nulová",J113,0)</f>
        <v>0</v>
      </c>
      <c r="BJ113" s="17" t="s">
        <v>77</v>
      </c>
      <c r="BK113" s="141">
        <f>ROUND(I113*H113,2)</f>
        <v>0</v>
      </c>
      <c r="BL113" s="17" t="s">
        <v>197</v>
      </c>
      <c r="BM113" s="140" t="s">
        <v>591</v>
      </c>
    </row>
    <row r="114" spans="2:65" s="1" customFormat="1">
      <c r="B114" s="29"/>
      <c r="D114" s="142" t="s">
        <v>199</v>
      </c>
      <c r="F114" s="143" t="s">
        <v>535</v>
      </c>
      <c r="L114" s="29"/>
      <c r="M114" s="144"/>
      <c r="T114" s="50"/>
      <c r="AT114" s="17" t="s">
        <v>199</v>
      </c>
      <c r="AU114" s="17" t="s">
        <v>79</v>
      </c>
    </row>
    <row r="115" spans="2:65" s="12" customFormat="1">
      <c r="B115" s="145"/>
      <c r="D115" s="146" t="s">
        <v>201</v>
      </c>
      <c r="E115" s="147" t="s">
        <v>3</v>
      </c>
      <c r="F115" s="148" t="s">
        <v>536</v>
      </c>
      <c r="H115" s="149">
        <v>0.78</v>
      </c>
      <c r="L115" s="145"/>
      <c r="M115" s="150"/>
      <c r="T115" s="151"/>
      <c r="AT115" s="147" t="s">
        <v>201</v>
      </c>
      <c r="AU115" s="147" t="s">
        <v>79</v>
      </c>
      <c r="AV115" s="12" t="s">
        <v>79</v>
      </c>
      <c r="AW115" s="12" t="s">
        <v>30</v>
      </c>
      <c r="AX115" s="12" t="s">
        <v>69</v>
      </c>
      <c r="AY115" s="147" t="s">
        <v>191</v>
      </c>
    </row>
    <row r="116" spans="2:65" s="13" customFormat="1">
      <c r="B116" s="156"/>
      <c r="D116" s="146" t="s">
        <v>201</v>
      </c>
      <c r="E116" s="157" t="s">
        <v>3</v>
      </c>
      <c r="F116" s="158" t="s">
        <v>272</v>
      </c>
      <c r="H116" s="159">
        <v>0.78</v>
      </c>
      <c r="L116" s="156"/>
      <c r="M116" s="160"/>
      <c r="T116" s="161"/>
      <c r="AT116" s="157" t="s">
        <v>201</v>
      </c>
      <c r="AU116" s="157" t="s">
        <v>79</v>
      </c>
      <c r="AV116" s="13" t="s">
        <v>197</v>
      </c>
      <c r="AW116" s="13" t="s">
        <v>30</v>
      </c>
      <c r="AX116" s="13" t="s">
        <v>77</v>
      </c>
      <c r="AY116" s="157" t="s">
        <v>191</v>
      </c>
    </row>
    <row r="117" spans="2:65" s="1" customFormat="1" ht="16.350000000000001" customHeight="1">
      <c r="B117" s="128"/>
      <c r="C117" s="167" t="s">
        <v>235</v>
      </c>
      <c r="D117" s="167" t="s">
        <v>483</v>
      </c>
      <c r="E117" s="168" t="s">
        <v>537</v>
      </c>
      <c r="F117" s="169" t="s">
        <v>538</v>
      </c>
      <c r="G117" s="170" t="s">
        <v>327</v>
      </c>
      <c r="H117" s="171">
        <v>1.56</v>
      </c>
      <c r="I117" s="172">
        <v>0</v>
      </c>
      <c r="J117" s="172">
        <f>ROUND(I117*H117,2)</f>
        <v>0</v>
      </c>
      <c r="K117" s="173"/>
      <c r="L117" s="174"/>
      <c r="M117" s="175" t="s">
        <v>3</v>
      </c>
      <c r="N117" s="176" t="s">
        <v>40</v>
      </c>
      <c r="O117" s="138">
        <v>0</v>
      </c>
      <c r="P117" s="138">
        <f>O117*H117</f>
        <v>0</v>
      </c>
      <c r="Q117" s="138">
        <v>1</v>
      </c>
      <c r="R117" s="138">
        <f>Q117*H117</f>
        <v>1.56</v>
      </c>
      <c r="S117" s="138">
        <v>0</v>
      </c>
      <c r="T117" s="139">
        <f>S117*H117</f>
        <v>0</v>
      </c>
      <c r="AR117" s="140" t="s">
        <v>239</v>
      </c>
      <c r="AT117" s="140" t="s">
        <v>483</v>
      </c>
      <c r="AU117" s="140" t="s">
        <v>79</v>
      </c>
      <c r="AY117" s="17" t="s">
        <v>191</v>
      </c>
      <c r="BE117" s="141">
        <f>IF(N117="základní",J117,0)</f>
        <v>0</v>
      </c>
      <c r="BF117" s="141">
        <f>IF(N117="snížená",J117,0)</f>
        <v>0</v>
      </c>
      <c r="BG117" s="141">
        <f>IF(N117="zákl. přenesená",J117,0)</f>
        <v>0</v>
      </c>
      <c r="BH117" s="141">
        <f>IF(N117="sníž. přenesená",J117,0)</f>
        <v>0</v>
      </c>
      <c r="BI117" s="141">
        <f>IF(N117="nulová",J117,0)</f>
        <v>0</v>
      </c>
      <c r="BJ117" s="17" t="s">
        <v>77</v>
      </c>
      <c r="BK117" s="141">
        <f>ROUND(I117*H117,2)</f>
        <v>0</v>
      </c>
      <c r="BL117" s="17" t="s">
        <v>197</v>
      </c>
      <c r="BM117" s="140" t="s">
        <v>592</v>
      </c>
    </row>
    <row r="118" spans="2:65" s="12" customFormat="1">
      <c r="B118" s="145"/>
      <c r="D118" s="146" t="s">
        <v>201</v>
      </c>
      <c r="F118" s="148" t="s">
        <v>540</v>
      </c>
      <c r="H118" s="149">
        <v>1.56</v>
      </c>
      <c r="L118" s="145"/>
      <c r="M118" s="150"/>
      <c r="T118" s="151"/>
      <c r="AT118" s="147" t="s">
        <v>201</v>
      </c>
      <c r="AU118" s="147" t="s">
        <v>79</v>
      </c>
      <c r="AV118" s="12" t="s">
        <v>79</v>
      </c>
      <c r="AW118" s="12" t="s">
        <v>4</v>
      </c>
      <c r="AX118" s="12" t="s">
        <v>77</v>
      </c>
      <c r="AY118" s="147" t="s">
        <v>191</v>
      </c>
    </row>
    <row r="119" spans="2:65" s="11" customFormat="1" ht="22.8" customHeight="1">
      <c r="B119" s="117"/>
      <c r="D119" s="118" t="s">
        <v>68</v>
      </c>
      <c r="E119" s="126" t="s">
        <v>79</v>
      </c>
      <c r="F119" s="126" t="s">
        <v>304</v>
      </c>
      <c r="J119" s="127">
        <f>BK119</f>
        <v>0</v>
      </c>
      <c r="L119" s="117"/>
      <c r="M119" s="121"/>
      <c r="P119" s="122">
        <f>SUM(P120:P133)</f>
        <v>7.9929790000000001</v>
      </c>
      <c r="R119" s="122">
        <f>SUM(R120:R133)</f>
        <v>5.8025563799999995</v>
      </c>
      <c r="T119" s="123">
        <f>SUM(T120:T133)</f>
        <v>0</v>
      </c>
      <c r="AR119" s="118" t="s">
        <v>77</v>
      </c>
      <c r="AT119" s="124" t="s">
        <v>68</v>
      </c>
      <c r="AU119" s="124" t="s">
        <v>77</v>
      </c>
      <c r="AY119" s="118" t="s">
        <v>191</v>
      </c>
      <c r="BK119" s="125">
        <f>SUM(BK120:BK133)</f>
        <v>0</v>
      </c>
    </row>
    <row r="120" spans="2:65" s="1" customFormat="1" ht="53.7" customHeight="1">
      <c r="B120" s="128"/>
      <c r="C120" s="129" t="s">
        <v>239</v>
      </c>
      <c r="D120" s="129" t="s">
        <v>193</v>
      </c>
      <c r="E120" s="130" t="s">
        <v>541</v>
      </c>
      <c r="F120" s="131" t="s">
        <v>542</v>
      </c>
      <c r="G120" s="132" t="s">
        <v>426</v>
      </c>
      <c r="H120" s="133">
        <v>3</v>
      </c>
      <c r="I120" s="134">
        <v>0</v>
      </c>
      <c r="J120" s="134">
        <f>ROUND(I120*H120,2)</f>
        <v>0</v>
      </c>
      <c r="K120" s="135"/>
      <c r="L120" s="29"/>
      <c r="M120" s="136" t="s">
        <v>3</v>
      </c>
      <c r="N120" s="137" t="s">
        <v>40</v>
      </c>
      <c r="O120" s="138">
        <v>0.55400000000000005</v>
      </c>
      <c r="P120" s="138">
        <f>O120*H120</f>
        <v>1.6620000000000001</v>
      </c>
      <c r="Q120" s="138">
        <v>3.0799999999999998E-3</v>
      </c>
      <c r="R120" s="138">
        <f>Q120*H120</f>
        <v>9.2399999999999999E-3</v>
      </c>
      <c r="S120" s="138">
        <v>0</v>
      </c>
      <c r="T120" s="139">
        <f>S120*H120</f>
        <v>0</v>
      </c>
      <c r="AR120" s="140" t="s">
        <v>197</v>
      </c>
      <c r="AT120" s="140" t="s">
        <v>193</v>
      </c>
      <c r="AU120" s="140" t="s">
        <v>79</v>
      </c>
      <c r="AY120" s="17" t="s">
        <v>191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7" t="s">
        <v>77</v>
      </c>
      <c r="BK120" s="141">
        <f>ROUND(I120*H120,2)</f>
        <v>0</v>
      </c>
      <c r="BL120" s="17" t="s">
        <v>197</v>
      </c>
      <c r="BM120" s="140" t="s">
        <v>593</v>
      </c>
    </row>
    <row r="121" spans="2:65" s="1" customFormat="1">
      <c r="B121" s="29"/>
      <c r="D121" s="142" t="s">
        <v>199</v>
      </c>
      <c r="F121" s="143" t="s">
        <v>544</v>
      </c>
      <c r="L121" s="29"/>
      <c r="M121" s="144"/>
      <c r="T121" s="50"/>
      <c r="AT121" s="17" t="s">
        <v>199</v>
      </c>
      <c r="AU121" s="17" t="s">
        <v>79</v>
      </c>
    </row>
    <row r="122" spans="2:65" s="1" customFormat="1" ht="23.4" customHeight="1">
      <c r="B122" s="128"/>
      <c r="C122" s="129" t="s">
        <v>311</v>
      </c>
      <c r="D122" s="129" t="s">
        <v>193</v>
      </c>
      <c r="E122" s="130" t="s">
        <v>545</v>
      </c>
      <c r="F122" s="131" t="s">
        <v>546</v>
      </c>
      <c r="G122" s="132" t="s">
        <v>327</v>
      </c>
      <c r="H122" s="133">
        <v>6.7000000000000004E-2</v>
      </c>
      <c r="I122" s="134">
        <v>0</v>
      </c>
      <c r="J122" s="134">
        <f>ROUND(I122*H122,2)</f>
        <v>0</v>
      </c>
      <c r="K122" s="135"/>
      <c r="L122" s="29"/>
      <c r="M122" s="136" t="s">
        <v>3</v>
      </c>
      <c r="N122" s="137" t="s">
        <v>40</v>
      </c>
      <c r="O122" s="138">
        <v>23.968</v>
      </c>
      <c r="P122" s="138">
        <f>O122*H122</f>
        <v>1.6058560000000002</v>
      </c>
      <c r="Q122" s="138">
        <v>1.0606199999999999</v>
      </c>
      <c r="R122" s="138">
        <f>Q122*H122</f>
        <v>7.1061539999999992E-2</v>
      </c>
      <c r="S122" s="138">
        <v>0</v>
      </c>
      <c r="T122" s="139">
        <f>S122*H122</f>
        <v>0</v>
      </c>
      <c r="AR122" s="140" t="s">
        <v>197</v>
      </c>
      <c r="AT122" s="140" t="s">
        <v>193</v>
      </c>
      <c r="AU122" s="140" t="s">
        <v>79</v>
      </c>
      <c r="AY122" s="17" t="s">
        <v>191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7" t="s">
        <v>77</v>
      </c>
      <c r="BK122" s="141">
        <f>ROUND(I122*H122,2)</f>
        <v>0</v>
      </c>
      <c r="BL122" s="17" t="s">
        <v>197</v>
      </c>
      <c r="BM122" s="140" t="s">
        <v>594</v>
      </c>
    </row>
    <row r="123" spans="2:65" s="1" customFormat="1">
      <c r="B123" s="29"/>
      <c r="D123" s="142" t="s">
        <v>199</v>
      </c>
      <c r="F123" s="143" t="s">
        <v>548</v>
      </c>
      <c r="L123" s="29"/>
      <c r="M123" s="144"/>
      <c r="T123" s="50"/>
      <c r="AT123" s="17" t="s">
        <v>199</v>
      </c>
      <c r="AU123" s="17" t="s">
        <v>79</v>
      </c>
    </row>
    <row r="124" spans="2:65" s="12" customFormat="1">
      <c r="B124" s="145"/>
      <c r="D124" s="146" t="s">
        <v>201</v>
      </c>
      <c r="E124" s="147" t="s">
        <v>3</v>
      </c>
      <c r="F124" s="148" t="s">
        <v>549</v>
      </c>
      <c r="H124" s="149">
        <v>6.7000000000000004E-2</v>
      </c>
      <c r="L124" s="145"/>
      <c r="M124" s="150"/>
      <c r="T124" s="151"/>
      <c r="AT124" s="147" t="s">
        <v>201</v>
      </c>
      <c r="AU124" s="147" t="s">
        <v>79</v>
      </c>
      <c r="AV124" s="12" t="s">
        <v>79</v>
      </c>
      <c r="AW124" s="12" t="s">
        <v>30</v>
      </c>
      <c r="AX124" s="12" t="s">
        <v>77</v>
      </c>
      <c r="AY124" s="147" t="s">
        <v>191</v>
      </c>
    </row>
    <row r="125" spans="2:65" s="1" customFormat="1" ht="31.95" customHeight="1">
      <c r="B125" s="128"/>
      <c r="C125" s="129" t="s">
        <v>318</v>
      </c>
      <c r="D125" s="129" t="s">
        <v>193</v>
      </c>
      <c r="E125" s="130" t="s">
        <v>550</v>
      </c>
      <c r="F125" s="131" t="s">
        <v>551</v>
      </c>
      <c r="G125" s="132" t="s">
        <v>275</v>
      </c>
      <c r="H125" s="133">
        <v>1.3440000000000001</v>
      </c>
      <c r="I125" s="134">
        <v>0</v>
      </c>
      <c r="J125" s="134">
        <f>ROUND(I125*H125,2)</f>
        <v>0</v>
      </c>
      <c r="K125" s="135"/>
      <c r="L125" s="29"/>
      <c r="M125" s="136" t="s">
        <v>3</v>
      </c>
      <c r="N125" s="137" t="s">
        <v>40</v>
      </c>
      <c r="O125" s="138">
        <v>0.73699999999999999</v>
      </c>
      <c r="P125" s="138">
        <f>O125*H125</f>
        <v>0.99052800000000008</v>
      </c>
      <c r="Q125" s="138">
        <v>2.5236100000000001</v>
      </c>
      <c r="R125" s="138">
        <f>Q125*H125</f>
        <v>3.3917318400000003</v>
      </c>
      <c r="S125" s="138">
        <v>0</v>
      </c>
      <c r="T125" s="139">
        <f>S125*H125</f>
        <v>0</v>
      </c>
      <c r="AR125" s="140" t="s">
        <v>197</v>
      </c>
      <c r="AT125" s="140" t="s">
        <v>193</v>
      </c>
      <c r="AU125" s="140" t="s">
        <v>79</v>
      </c>
      <c r="AY125" s="17" t="s">
        <v>191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77</v>
      </c>
      <c r="BK125" s="141">
        <f>ROUND(I125*H125,2)</f>
        <v>0</v>
      </c>
      <c r="BL125" s="17" t="s">
        <v>197</v>
      </c>
      <c r="BM125" s="140" t="s">
        <v>595</v>
      </c>
    </row>
    <row r="126" spans="2:65" s="1" customFormat="1">
      <c r="B126" s="29"/>
      <c r="D126" s="142" t="s">
        <v>199</v>
      </c>
      <c r="F126" s="143" t="s">
        <v>553</v>
      </c>
      <c r="L126" s="29"/>
      <c r="M126" s="144"/>
      <c r="T126" s="50"/>
      <c r="AT126" s="17" t="s">
        <v>199</v>
      </c>
      <c r="AU126" s="17" t="s">
        <v>79</v>
      </c>
    </row>
    <row r="127" spans="2:65" s="12" customFormat="1">
      <c r="B127" s="145"/>
      <c r="D127" s="146" t="s">
        <v>201</v>
      </c>
      <c r="E127" s="147" t="s">
        <v>3</v>
      </c>
      <c r="F127" s="148" t="s">
        <v>554</v>
      </c>
      <c r="H127" s="149">
        <v>1.3440000000000001</v>
      </c>
      <c r="L127" s="145"/>
      <c r="M127" s="150"/>
      <c r="T127" s="151"/>
      <c r="AT127" s="147" t="s">
        <v>201</v>
      </c>
      <c r="AU127" s="147" t="s">
        <v>79</v>
      </c>
      <c r="AV127" s="12" t="s">
        <v>79</v>
      </c>
      <c r="AW127" s="12" t="s">
        <v>30</v>
      </c>
      <c r="AX127" s="12" t="s">
        <v>77</v>
      </c>
      <c r="AY127" s="147" t="s">
        <v>191</v>
      </c>
    </row>
    <row r="128" spans="2:65" s="1" customFormat="1" ht="42.75" customHeight="1">
      <c r="B128" s="128"/>
      <c r="C128" s="129" t="s">
        <v>324</v>
      </c>
      <c r="D128" s="129" t="s">
        <v>193</v>
      </c>
      <c r="E128" s="130" t="s">
        <v>555</v>
      </c>
      <c r="F128" s="131" t="s">
        <v>556</v>
      </c>
      <c r="G128" s="132" t="s">
        <v>268</v>
      </c>
      <c r="H128" s="133">
        <v>2.25</v>
      </c>
      <c r="I128" s="134">
        <v>0</v>
      </c>
      <c r="J128" s="134">
        <f>ROUND(I128*H128,2)</f>
        <v>0</v>
      </c>
      <c r="K128" s="135"/>
      <c r="L128" s="29"/>
      <c r="M128" s="136" t="s">
        <v>3</v>
      </c>
      <c r="N128" s="137" t="s">
        <v>40</v>
      </c>
      <c r="O128" s="138">
        <v>1.21</v>
      </c>
      <c r="P128" s="138">
        <f>O128*H128</f>
        <v>2.7225000000000001</v>
      </c>
      <c r="Q128" s="138">
        <v>1.0145999999999999</v>
      </c>
      <c r="R128" s="138">
        <f>Q128*H128</f>
        <v>2.2828499999999998</v>
      </c>
      <c r="S128" s="138">
        <v>0</v>
      </c>
      <c r="T128" s="139">
        <f>S128*H128</f>
        <v>0</v>
      </c>
      <c r="AR128" s="140" t="s">
        <v>197</v>
      </c>
      <c r="AT128" s="140" t="s">
        <v>193</v>
      </c>
      <c r="AU128" s="140" t="s">
        <v>79</v>
      </c>
      <c r="AY128" s="17" t="s">
        <v>191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77</v>
      </c>
      <c r="BK128" s="141">
        <f>ROUND(I128*H128,2)</f>
        <v>0</v>
      </c>
      <c r="BL128" s="17" t="s">
        <v>197</v>
      </c>
      <c r="BM128" s="140" t="s">
        <v>596</v>
      </c>
    </row>
    <row r="129" spans="2:65" s="1" customFormat="1">
      <c r="B129" s="29"/>
      <c r="D129" s="142" t="s">
        <v>199</v>
      </c>
      <c r="F129" s="143" t="s">
        <v>558</v>
      </c>
      <c r="L129" s="29"/>
      <c r="M129" s="144"/>
      <c r="T129" s="50"/>
      <c r="AT129" s="17" t="s">
        <v>199</v>
      </c>
      <c r="AU129" s="17" t="s">
        <v>79</v>
      </c>
    </row>
    <row r="130" spans="2:65" s="12" customFormat="1">
      <c r="B130" s="145"/>
      <c r="D130" s="146" t="s">
        <v>201</v>
      </c>
      <c r="E130" s="147" t="s">
        <v>3</v>
      </c>
      <c r="F130" s="148" t="s">
        <v>559</v>
      </c>
      <c r="H130" s="149">
        <v>2.25</v>
      </c>
      <c r="L130" s="145"/>
      <c r="M130" s="150"/>
      <c r="T130" s="151"/>
      <c r="AT130" s="147" t="s">
        <v>201</v>
      </c>
      <c r="AU130" s="147" t="s">
        <v>79</v>
      </c>
      <c r="AV130" s="12" t="s">
        <v>79</v>
      </c>
      <c r="AW130" s="12" t="s">
        <v>30</v>
      </c>
      <c r="AX130" s="12" t="s">
        <v>77</v>
      </c>
      <c r="AY130" s="147" t="s">
        <v>191</v>
      </c>
    </row>
    <row r="131" spans="2:65" s="1" customFormat="1" ht="53.7" customHeight="1">
      <c r="B131" s="128"/>
      <c r="C131" s="129" t="s">
        <v>331</v>
      </c>
      <c r="D131" s="129" t="s">
        <v>193</v>
      </c>
      <c r="E131" s="130" t="s">
        <v>560</v>
      </c>
      <c r="F131" s="131" t="s">
        <v>561</v>
      </c>
      <c r="G131" s="132" t="s">
        <v>327</v>
      </c>
      <c r="H131" s="133">
        <v>4.4999999999999998E-2</v>
      </c>
      <c r="I131" s="134">
        <v>0</v>
      </c>
      <c r="J131" s="134">
        <f>ROUND(I131*H131,2)</f>
        <v>0</v>
      </c>
      <c r="K131" s="135"/>
      <c r="L131" s="29"/>
      <c r="M131" s="136" t="s">
        <v>3</v>
      </c>
      <c r="N131" s="137" t="s">
        <v>40</v>
      </c>
      <c r="O131" s="138">
        <v>22.491</v>
      </c>
      <c r="P131" s="138">
        <f>O131*H131</f>
        <v>1.012095</v>
      </c>
      <c r="Q131" s="138">
        <v>1.0593999999999999</v>
      </c>
      <c r="R131" s="138">
        <f>Q131*H131</f>
        <v>4.7672999999999993E-2</v>
      </c>
      <c r="S131" s="138">
        <v>0</v>
      </c>
      <c r="T131" s="139">
        <f>S131*H131</f>
        <v>0</v>
      </c>
      <c r="AR131" s="140" t="s">
        <v>197</v>
      </c>
      <c r="AT131" s="140" t="s">
        <v>193</v>
      </c>
      <c r="AU131" s="140" t="s">
        <v>79</v>
      </c>
      <c r="AY131" s="17" t="s">
        <v>191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7" t="s">
        <v>77</v>
      </c>
      <c r="BK131" s="141">
        <f>ROUND(I131*H131,2)</f>
        <v>0</v>
      </c>
      <c r="BL131" s="17" t="s">
        <v>197</v>
      </c>
      <c r="BM131" s="140" t="s">
        <v>597</v>
      </c>
    </row>
    <row r="132" spans="2:65" s="1" customFormat="1">
      <c r="B132" s="29"/>
      <c r="D132" s="142" t="s">
        <v>199</v>
      </c>
      <c r="F132" s="143" t="s">
        <v>563</v>
      </c>
      <c r="L132" s="29"/>
      <c r="M132" s="144"/>
      <c r="T132" s="50"/>
      <c r="AT132" s="17" t="s">
        <v>199</v>
      </c>
      <c r="AU132" s="17" t="s">
        <v>79</v>
      </c>
    </row>
    <row r="133" spans="2:65" s="12" customFormat="1">
      <c r="B133" s="145"/>
      <c r="D133" s="146" t="s">
        <v>201</v>
      </c>
      <c r="E133" s="147" t="s">
        <v>3</v>
      </c>
      <c r="F133" s="148" t="s">
        <v>564</v>
      </c>
      <c r="H133" s="149">
        <v>4.4999999999999998E-2</v>
      </c>
      <c r="L133" s="145"/>
      <c r="M133" s="150"/>
      <c r="T133" s="151"/>
      <c r="AT133" s="147" t="s">
        <v>201</v>
      </c>
      <c r="AU133" s="147" t="s">
        <v>79</v>
      </c>
      <c r="AV133" s="12" t="s">
        <v>79</v>
      </c>
      <c r="AW133" s="12" t="s">
        <v>30</v>
      </c>
      <c r="AX133" s="12" t="s">
        <v>77</v>
      </c>
      <c r="AY133" s="147" t="s">
        <v>191</v>
      </c>
    </row>
    <row r="134" spans="2:65" s="11" customFormat="1" ht="22.8" customHeight="1">
      <c r="B134" s="117"/>
      <c r="D134" s="118" t="s">
        <v>68</v>
      </c>
      <c r="E134" s="126" t="s">
        <v>212</v>
      </c>
      <c r="F134" s="126" t="s">
        <v>317</v>
      </c>
      <c r="J134" s="127">
        <f>BK134</f>
        <v>0</v>
      </c>
      <c r="L134" s="117"/>
      <c r="M134" s="121"/>
      <c r="P134" s="122">
        <f>SUM(P135:P138)</f>
        <v>0.55000000000000004</v>
      </c>
      <c r="R134" s="122">
        <f>SUM(R135:R138)</f>
        <v>8.706199999999999E-3</v>
      </c>
      <c r="T134" s="123">
        <f>SUM(T135:T138)</f>
        <v>0</v>
      </c>
      <c r="AR134" s="118" t="s">
        <v>77</v>
      </c>
      <c r="AT134" s="124" t="s">
        <v>68</v>
      </c>
      <c r="AU134" s="124" t="s">
        <v>77</v>
      </c>
      <c r="AY134" s="118" t="s">
        <v>191</v>
      </c>
      <c r="BK134" s="125">
        <f>SUM(BK135:BK138)</f>
        <v>0</v>
      </c>
    </row>
    <row r="135" spans="2:65" s="1" customFormat="1" ht="87.3" customHeight="1">
      <c r="B135" s="128"/>
      <c r="C135" s="129" t="s">
        <v>337</v>
      </c>
      <c r="D135" s="129" t="s">
        <v>193</v>
      </c>
      <c r="E135" s="130" t="s">
        <v>565</v>
      </c>
      <c r="F135" s="131" t="s">
        <v>566</v>
      </c>
      <c r="G135" s="132" t="s">
        <v>196</v>
      </c>
      <c r="H135" s="133">
        <v>2</v>
      </c>
      <c r="I135" s="134">
        <v>0</v>
      </c>
      <c r="J135" s="134">
        <f>ROUND(I135*H135,2)</f>
        <v>0</v>
      </c>
      <c r="K135" s="135"/>
      <c r="L135" s="29"/>
      <c r="M135" s="136" t="s">
        <v>3</v>
      </c>
      <c r="N135" s="137" t="s">
        <v>40</v>
      </c>
      <c r="O135" s="138">
        <v>0.27500000000000002</v>
      </c>
      <c r="P135" s="138">
        <f>O135*H135</f>
        <v>0.55000000000000004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197</v>
      </c>
      <c r="AT135" s="140" t="s">
        <v>193</v>
      </c>
      <c r="AU135" s="140" t="s">
        <v>79</v>
      </c>
      <c r="AY135" s="17" t="s">
        <v>191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7" t="s">
        <v>77</v>
      </c>
      <c r="BK135" s="141">
        <f>ROUND(I135*H135,2)</f>
        <v>0</v>
      </c>
      <c r="BL135" s="17" t="s">
        <v>197</v>
      </c>
      <c r="BM135" s="140" t="s">
        <v>598</v>
      </c>
    </row>
    <row r="136" spans="2:65" s="1" customFormat="1">
      <c r="B136" s="29"/>
      <c r="D136" s="142" t="s">
        <v>199</v>
      </c>
      <c r="F136" s="143" t="s">
        <v>568</v>
      </c>
      <c r="L136" s="29"/>
      <c r="M136" s="144"/>
      <c r="T136" s="50"/>
      <c r="AT136" s="17" t="s">
        <v>199</v>
      </c>
      <c r="AU136" s="17" t="s">
        <v>79</v>
      </c>
    </row>
    <row r="137" spans="2:65" s="1" customFormat="1" ht="16.350000000000001" customHeight="1">
      <c r="B137" s="128"/>
      <c r="C137" s="167" t="s">
        <v>342</v>
      </c>
      <c r="D137" s="167" t="s">
        <v>483</v>
      </c>
      <c r="E137" s="168" t="s">
        <v>569</v>
      </c>
      <c r="F137" s="169" t="s">
        <v>570</v>
      </c>
      <c r="G137" s="170" t="s">
        <v>196</v>
      </c>
      <c r="H137" s="171">
        <v>2.02</v>
      </c>
      <c r="I137" s="172">
        <v>0</v>
      </c>
      <c r="J137" s="172">
        <f>ROUND(I137*H137,2)</f>
        <v>0</v>
      </c>
      <c r="K137" s="173"/>
      <c r="L137" s="174"/>
      <c r="M137" s="175" t="s">
        <v>3</v>
      </c>
      <c r="N137" s="176" t="s">
        <v>40</v>
      </c>
      <c r="O137" s="138">
        <v>0</v>
      </c>
      <c r="P137" s="138">
        <f>O137*H137</f>
        <v>0</v>
      </c>
      <c r="Q137" s="138">
        <v>4.3099999999999996E-3</v>
      </c>
      <c r="R137" s="138">
        <f>Q137*H137</f>
        <v>8.706199999999999E-3</v>
      </c>
      <c r="S137" s="138">
        <v>0</v>
      </c>
      <c r="T137" s="139">
        <f>S137*H137</f>
        <v>0</v>
      </c>
      <c r="AR137" s="140" t="s">
        <v>239</v>
      </c>
      <c r="AT137" s="140" t="s">
        <v>483</v>
      </c>
      <c r="AU137" s="140" t="s">
        <v>79</v>
      </c>
      <c r="AY137" s="17" t="s">
        <v>191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77</v>
      </c>
      <c r="BK137" s="141">
        <f>ROUND(I137*H137,2)</f>
        <v>0</v>
      </c>
      <c r="BL137" s="17" t="s">
        <v>197</v>
      </c>
      <c r="BM137" s="140" t="s">
        <v>599</v>
      </c>
    </row>
    <row r="138" spans="2:65" s="12" customFormat="1">
      <c r="B138" s="145"/>
      <c r="D138" s="146" t="s">
        <v>201</v>
      </c>
      <c r="F138" s="148" t="s">
        <v>572</v>
      </c>
      <c r="H138" s="149">
        <v>2.02</v>
      </c>
      <c r="L138" s="145"/>
      <c r="M138" s="150"/>
      <c r="T138" s="151"/>
      <c r="AT138" s="147" t="s">
        <v>201</v>
      </c>
      <c r="AU138" s="147" t="s">
        <v>79</v>
      </c>
      <c r="AV138" s="12" t="s">
        <v>79</v>
      </c>
      <c r="AW138" s="12" t="s">
        <v>4</v>
      </c>
      <c r="AX138" s="12" t="s">
        <v>77</v>
      </c>
      <c r="AY138" s="147" t="s">
        <v>191</v>
      </c>
    </row>
    <row r="139" spans="2:65" s="11" customFormat="1" ht="22.8" customHeight="1">
      <c r="B139" s="117"/>
      <c r="D139" s="118" t="s">
        <v>68</v>
      </c>
      <c r="E139" s="126" t="s">
        <v>229</v>
      </c>
      <c r="F139" s="126" t="s">
        <v>367</v>
      </c>
      <c r="J139" s="127">
        <f>BK139</f>
        <v>0</v>
      </c>
      <c r="L139" s="117"/>
      <c r="M139" s="121"/>
      <c r="P139" s="122">
        <f>SUM(P140:P143)</f>
        <v>8.7818240000000003</v>
      </c>
      <c r="R139" s="122">
        <f>SUM(R140:R143)</f>
        <v>9.262080000000001</v>
      </c>
      <c r="T139" s="123">
        <f>SUM(T140:T143)</f>
        <v>0</v>
      </c>
      <c r="AR139" s="118" t="s">
        <v>77</v>
      </c>
      <c r="AT139" s="124" t="s">
        <v>68</v>
      </c>
      <c r="AU139" s="124" t="s">
        <v>77</v>
      </c>
      <c r="AY139" s="118" t="s">
        <v>191</v>
      </c>
      <c r="BK139" s="125">
        <f>SUM(BK140:BK143)</f>
        <v>0</v>
      </c>
    </row>
    <row r="140" spans="2:65" s="1" customFormat="1" ht="23.4" customHeight="1">
      <c r="B140" s="128"/>
      <c r="C140" s="129" t="s">
        <v>9</v>
      </c>
      <c r="D140" s="129" t="s">
        <v>193</v>
      </c>
      <c r="E140" s="130" t="s">
        <v>573</v>
      </c>
      <c r="F140" s="131" t="s">
        <v>574</v>
      </c>
      <c r="G140" s="132" t="s">
        <v>275</v>
      </c>
      <c r="H140" s="133">
        <v>4.2880000000000003</v>
      </c>
      <c r="I140" s="134">
        <v>0</v>
      </c>
      <c r="J140" s="134">
        <f>ROUND(I140*H140,2)</f>
        <v>0</v>
      </c>
      <c r="K140" s="135"/>
      <c r="L140" s="29"/>
      <c r="M140" s="136" t="s">
        <v>3</v>
      </c>
      <c r="N140" s="137" t="s">
        <v>40</v>
      </c>
      <c r="O140" s="138">
        <v>2.048</v>
      </c>
      <c r="P140" s="138">
        <f>O140*H140</f>
        <v>8.7818240000000003</v>
      </c>
      <c r="Q140" s="138">
        <v>2.16</v>
      </c>
      <c r="R140" s="138">
        <f>Q140*H140</f>
        <v>9.262080000000001</v>
      </c>
      <c r="S140" s="138">
        <v>0</v>
      </c>
      <c r="T140" s="139">
        <f>S140*H140</f>
        <v>0</v>
      </c>
      <c r="AR140" s="140" t="s">
        <v>197</v>
      </c>
      <c r="AT140" s="140" t="s">
        <v>193</v>
      </c>
      <c r="AU140" s="140" t="s">
        <v>79</v>
      </c>
      <c r="AY140" s="17" t="s">
        <v>191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7" t="s">
        <v>77</v>
      </c>
      <c r="BK140" s="141">
        <f>ROUND(I140*H140,2)</f>
        <v>0</v>
      </c>
      <c r="BL140" s="17" t="s">
        <v>197</v>
      </c>
      <c r="BM140" s="140" t="s">
        <v>600</v>
      </c>
    </row>
    <row r="141" spans="2:65" s="1" customFormat="1">
      <c r="B141" s="29"/>
      <c r="D141" s="142" t="s">
        <v>199</v>
      </c>
      <c r="F141" s="143" t="s">
        <v>576</v>
      </c>
      <c r="L141" s="29"/>
      <c r="M141" s="144"/>
      <c r="T141" s="50"/>
      <c r="AT141" s="17" t="s">
        <v>199</v>
      </c>
      <c r="AU141" s="17" t="s">
        <v>79</v>
      </c>
    </row>
    <row r="142" spans="2:65" s="12" customFormat="1">
      <c r="B142" s="145"/>
      <c r="D142" s="146" t="s">
        <v>201</v>
      </c>
      <c r="E142" s="147" t="s">
        <v>3</v>
      </c>
      <c r="F142" s="148" t="s">
        <v>577</v>
      </c>
      <c r="H142" s="149">
        <v>4.2880000000000003</v>
      </c>
      <c r="L142" s="145"/>
      <c r="M142" s="150"/>
      <c r="T142" s="151"/>
      <c r="AT142" s="147" t="s">
        <v>201</v>
      </c>
      <c r="AU142" s="147" t="s">
        <v>79</v>
      </c>
      <c r="AV142" s="12" t="s">
        <v>79</v>
      </c>
      <c r="AW142" s="12" t="s">
        <v>30</v>
      </c>
      <c r="AX142" s="12" t="s">
        <v>69</v>
      </c>
      <c r="AY142" s="147" t="s">
        <v>191</v>
      </c>
    </row>
    <row r="143" spans="2:65" s="13" customFormat="1">
      <c r="B143" s="156"/>
      <c r="D143" s="146" t="s">
        <v>201</v>
      </c>
      <c r="E143" s="157" t="s">
        <v>3</v>
      </c>
      <c r="F143" s="158" t="s">
        <v>272</v>
      </c>
      <c r="H143" s="159">
        <v>4.2880000000000003</v>
      </c>
      <c r="L143" s="156"/>
      <c r="M143" s="160"/>
      <c r="T143" s="161"/>
      <c r="AT143" s="157" t="s">
        <v>201</v>
      </c>
      <c r="AU143" s="157" t="s">
        <v>79</v>
      </c>
      <c r="AV143" s="13" t="s">
        <v>197</v>
      </c>
      <c r="AW143" s="13" t="s">
        <v>30</v>
      </c>
      <c r="AX143" s="13" t="s">
        <v>77</v>
      </c>
      <c r="AY143" s="157" t="s">
        <v>191</v>
      </c>
    </row>
    <row r="144" spans="2:65" s="11" customFormat="1" ht="22.8" customHeight="1">
      <c r="B144" s="117"/>
      <c r="D144" s="118" t="s">
        <v>68</v>
      </c>
      <c r="E144" s="126" t="s">
        <v>311</v>
      </c>
      <c r="F144" s="126" t="s">
        <v>409</v>
      </c>
      <c r="J144" s="127">
        <f>BK144</f>
        <v>0</v>
      </c>
      <c r="L144" s="117"/>
      <c r="M144" s="121"/>
      <c r="P144" s="122">
        <f>P145</f>
        <v>0</v>
      </c>
      <c r="R144" s="122">
        <f>R145</f>
        <v>0</v>
      </c>
      <c r="T144" s="123">
        <f>T145</f>
        <v>0</v>
      </c>
      <c r="AR144" s="118" t="s">
        <v>77</v>
      </c>
      <c r="AT144" s="124" t="s">
        <v>68</v>
      </c>
      <c r="AU144" s="124" t="s">
        <v>77</v>
      </c>
      <c r="AY144" s="118" t="s">
        <v>191</v>
      </c>
      <c r="BK144" s="125">
        <f>BK145</f>
        <v>0</v>
      </c>
    </row>
    <row r="145" spans="2:65" s="1" customFormat="1" ht="16.350000000000001" customHeight="1">
      <c r="B145" s="128"/>
      <c r="C145" s="129" t="s">
        <v>353</v>
      </c>
      <c r="D145" s="129" t="s">
        <v>193</v>
      </c>
      <c r="E145" s="130" t="s">
        <v>578</v>
      </c>
      <c r="F145" s="131" t="s">
        <v>579</v>
      </c>
      <c r="G145" s="132" t="s">
        <v>426</v>
      </c>
      <c r="H145" s="133">
        <v>1</v>
      </c>
      <c r="I145" s="134">
        <v>0</v>
      </c>
      <c r="J145" s="134">
        <f>ROUND(I145*H145,2)</f>
        <v>0</v>
      </c>
      <c r="K145" s="135"/>
      <c r="L145" s="29"/>
      <c r="M145" s="136" t="s">
        <v>3</v>
      </c>
      <c r="N145" s="137" t="s">
        <v>40</v>
      </c>
      <c r="O145" s="138">
        <v>0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197</v>
      </c>
      <c r="AT145" s="140" t="s">
        <v>193</v>
      </c>
      <c r="AU145" s="140" t="s">
        <v>79</v>
      </c>
      <c r="AY145" s="17" t="s">
        <v>191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7" t="s">
        <v>77</v>
      </c>
      <c r="BK145" s="141">
        <f>ROUND(I145*H145,2)</f>
        <v>0</v>
      </c>
      <c r="BL145" s="17" t="s">
        <v>197</v>
      </c>
      <c r="BM145" s="140" t="s">
        <v>601</v>
      </c>
    </row>
    <row r="146" spans="2:65" s="11" customFormat="1" ht="22.8" customHeight="1">
      <c r="B146" s="117"/>
      <c r="D146" s="118" t="s">
        <v>68</v>
      </c>
      <c r="E146" s="126" t="s">
        <v>464</v>
      </c>
      <c r="F146" s="126" t="s">
        <v>465</v>
      </c>
      <c r="J146" s="127">
        <f>BK146</f>
        <v>0</v>
      </c>
      <c r="L146" s="117"/>
      <c r="M146" s="121"/>
      <c r="P146" s="122">
        <f>SUM(P147:P148)</f>
        <v>13.822022999999998</v>
      </c>
      <c r="R146" s="122">
        <f>SUM(R147:R148)</f>
        <v>0</v>
      </c>
      <c r="T146" s="123">
        <f>SUM(T147:T148)</f>
        <v>0</v>
      </c>
      <c r="AR146" s="118" t="s">
        <v>77</v>
      </c>
      <c r="AT146" s="124" t="s">
        <v>68</v>
      </c>
      <c r="AU146" s="124" t="s">
        <v>77</v>
      </c>
      <c r="AY146" s="118" t="s">
        <v>191</v>
      </c>
      <c r="BK146" s="125">
        <f>SUM(BK147:BK148)</f>
        <v>0</v>
      </c>
    </row>
    <row r="147" spans="2:65" s="1" customFormat="1" ht="53.7" customHeight="1">
      <c r="B147" s="128"/>
      <c r="C147" s="129" t="s">
        <v>360</v>
      </c>
      <c r="D147" s="129" t="s">
        <v>193</v>
      </c>
      <c r="E147" s="130" t="s">
        <v>581</v>
      </c>
      <c r="F147" s="131" t="s">
        <v>582</v>
      </c>
      <c r="G147" s="132" t="s">
        <v>327</v>
      </c>
      <c r="H147" s="133">
        <v>16.632999999999999</v>
      </c>
      <c r="I147" s="134">
        <v>0</v>
      </c>
      <c r="J147" s="134">
        <f>ROUND(I147*H147,2)</f>
        <v>0</v>
      </c>
      <c r="K147" s="135"/>
      <c r="L147" s="29"/>
      <c r="M147" s="136" t="s">
        <v>3</v>
      </c>
      <c r="N147" s="137" t="s">
        <v>40</v>
      </c>
      <c r="O147" s="138">
        <v>0.83099999999999996</v>
      </c>
      <c r="P147" s="138">
        <f>O147*H147</f>
        <v>13.822022999999998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197</v>
      </c>
      <c r="AT147" s="140" t="s">
        <v>193</v>
      </c>
      <c r="AU147" s="140" t="s">
        <v>79</v>
      </c>
      <c r="AY147" s="17" t="s">
        <v>191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7" t="s">
        <v>77</v>
      </c>
      <c r="BK147" s="141">
        <f>ROUND(I147*H147,2)</f>
        <v>0</v>
      </c>
      <c r="BL147" s="17" t="s">
        <v>197</v>
      </c>
      <c r="BM147" s="140" t="s">
        <v>602</v>
      </c>
    </row>
    <row r="148" spans="2:65" s="1" customFormat="1">
      <c r="B148" s="29"/>
      <c r="D148" s="142" t="s">
        <v>199</v>
      </c>
      <c r="F148" s="143" t="s">
        <v>584</v>
      </c>
      <c r="L148" s="29"/>
      <c r="M148" s="152"/>
      <c r="N148" s="153"/>
      <c r="O148" s="153"/>
      <c r="P148" s="153"/>
      <c r="Q148" s="153"/>
      <c r="R148" s="153"/>
      <c r="S148" s="153"/>
      <c r="T148" s="154"/>
      <c r="AT148" s="17" t="s">
        <v>199</v>
      </c>
      <c r="AU148" s="17" t="s">
        <v>79</v>
      </c>
    </row>
    <row r="149" spans="2:65" s="1" customFormat="1" ht="6.9" customHeight="1">
      <c r="B149" s="38"/>
      <c r="C149" s="39"/>
      <c r="D149" s="39"/>
      <c r="E149" s="39"/>
      <c r="F149" s="39"/>
      <c r="G149" s="39"/>
      <c r="H149" s="39"/>
      <c r="I149" s="39"/>
      <c r="J149" s="39"/>
      <c r="K149" s="39"/>
      <c r="L149" s="29"/>
    </row>
  </sheetData>
  <autoFilter ref="C91:K148" xr:uid="{00000000-0009-0000-0000-000004000000}"/>
  <mergeCells count="11">
    <mergeCell ref="E84:H84"/>
    <mergeCell ref="E7:H7"/>
    <mergeCell ref="E9:H9"/>
    <mergeCell ref="E11:H11"/>
    <mergeCell ref="E29:H29"/>
    <mergeCell ref="E50:H50"/>
    <mergeCell ref="L2:V2"/>
    <mergeCell ref="E52:H52"/>
    <mergeCell ref="E54:H54"/>
    <mergeCell ref="E80:H80"/>
    <mergeCell ref="E82:H82"/>
  </mergeCells>
  <hyperlinks>
    <hyperlink ref="F96" r:id="rId1" xr:uid="{00000000-0004-0000-0400-000000000000}"/>
    <hyperlink ref="F99" r:id="rId2" xr:uid="{00000000-0004-0000-0400-000001000000}"/>
    <hyperlink ref="F103" r:id="rId3" xr:uid="{00000000-0004-0000-0400-000002000000}"/>
    <hyperlink ref="F107" r:id="rId4" xr:uid="{00000000-0004-0000-0400-000003000000}"/>
    <hyperlink ref="F111" r:id="rId5" xr:uid="{00000000-0004-0000-0400-000004000000}"/>
    <hyperlink ref="F114" r:id="rId6" xr:uid="{00000000-0004-0000-0400-000005000000}"/>
    <hyperlink ref="F121" r:id="rId7" xr:uid="{00000000-0004-0000-0400-000006000000}"/>
    <hyperlink ref="F123" r:id="rId8" xr:uid="{00000000-0004-0000-0400-000007000000}"/>
    <hyperlink ref="F126" r:id="rId9" xr:uid="{00000000-0004-0000-0400-000008000000}"/>
    <hyperlink ref="F129" r:id="rId10" xr:uid="{00000000-0004-0000-0400-000009000000}"/>
    <hyperlink ref="F132" r:id="rId11" xr:uid="{00000000-0004-0000-0400-00000A000000}"/>
    <hyperlink ref="F136" r:id="rId12" xr:uid="{00000000-0004-0000-0400-00000B000000}"/>
    <hyperlink ref="F141" r:id="rId13" xr:uid="{00000000-0004-0000-0400-00000C000000}"/>
    <hyperlink ref="F148" r:id="rId14" xr:uid="{00000000-0004-0000-04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1"/>
  <sheetViews>
    <sheetView showGridLines="0" topLeftCell="A71" workbookViewId="0">
      <selection activeCell="I119" sqref="I119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98</v>
      </c>
      <c r="AZ2" s="155" t="s">
        <v>247</v>
      </c>
      <c r="BA2" s="155" t="s">
        <v>248</v>
      </c>
      <c r="BB2" s="155" t="s">
        <v>3</v>
      </c>
      <c r="BC2" s="155" t="s">
        <v>613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244</v>
      </c>
      <c r="BA3" s="155" t="s">
        <v>245</v>
      </c>
      <c r="BB3" s="155" t="s">
        <v>3</v>
      </c>
      <c r="BC3" s="155" t="s">
        <v>613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253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309" t="s">
        <v>614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285" t="s">
        <v>3</v>
      </c>
      <c r="F29" s="285"/>
      <c r="G29" s="285"/>
      <c r="H29" s="285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ROUND(J88,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ROUND((SUM(BE88:BE120)),  2)</f>
        <v>0</v>
      </c>
      <c r="I35" s="90">
        <v>0.21</v>
      </c>
      <c r="J35" s="80">
        <f>ROUND(((SUM(BE88:BE120))*I35),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ROUND((SUM(BF88:BF120)),  2)</f>
        <v>0</v>
      </c>
      <c r="I36" s="90">
        <v>0.15</v>
      </c>
      <c r="J36" s="80">
        <f>ROUND(((SUM(BF88:BF120))*I36),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ROUND((SUM(BG88:BG120)),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ROUND((SUM(BH88:BH120)),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ROUND((SUM(BI88:BI120)),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253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309" t="str">
        <f>E11</f>
        <v>SO 106 -  Pumptrack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J88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615</v>
      </c>
      <c r="E64" s="102"/>
      <c r="F64" s="102"/>
      <c r="G64" s="102"/>
      <c r="H64" s="102"/>
      <c r="I64" s="102"/>
      <c r="J64" s="103">
        <f>J101</f>
        <v>0</v>
      </c>
      <c r="L64" s="100"/>
    </row>
    <row r="65" spans="2:12" s="8" customFormat="1" ht="24.9" customHeight="1">
      <c r="B65" s="100"/>
      <c r="D65" s="101" t="s">
        <v>170</v>
      </c>
      <c r="E65" s="102"/>
      <c r="F65" s="102"/>
      <c r="G65" s="102"/>
      <c r="H65" s="102"/>
      <c r="I65" s="102"/>
      <c r="J65" s="103">
        <f>J104</f>
        <v>0</v>
      </c>
      <c r="L65" s="100"/>
    </row>
    <row r="66" spans="2:12" s="9" customFormat="1" ht="19.95" customHeight="1">
      <c r="B66" s="104"/>
      <c r="D66" s="105" t="s">
        <v>171</v>
      </c>
      <c r="E66" s="106"/>
      <c r="F66" s="106"/>
      <c r="G66" s="106"/>
      <c r="H66" s="106"/>
      <c r="I66" s="106"/>
      <c r="J66" s="107">
        <f>J105</f>
        <v>0</v>
      </c>
      <c r="L66" s="104"/>
    </row>
    <row r="67" spans="2:12" s="1" customFormat="1" ht="21.75" customHeight="1">
      <c r="B67" s="29"/>
      <c r="L67" s="29"/>
    </row>
    <row r="68" spans="2:12" s="1" customFormat="1" ht="6.9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29"/>
    </row>
    <row r="72" spans="2:12" s="1" customFormat="1" ht="6.9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29"/>
    </row>
    <row r="73" spans="2:12" s="1" customFormat="1" ht="24.9" customHeight="1">
      <c r="B73" s="29"/>
      <c r="C73" s="21" t="s">
        <v>176</v>
      </c>
      <c r="L73" s="29"/>
    </row>
    <row r="74" spans="2:12" s="1" customFormat="1" ht="6.9" customHeight="1">
      <c r="B74" s="29"/>
      <c r="L74" s="29"/>
    </row>
    <row r="75" spans="2:12" s="1" customFormat="1" ht="12" customHeight="1">
      <c r="B75" s="29"/>
      <c r="C75" s="26" t="s">
        <v>15</v>
      </c>
      <c r="L75" s="29"/>
    </row>
    <row r="76" spans="2:12" s="1" customFormat="1" ht="16.350000000000001" customHeight="1">
      <c r="B76" s="29"/>
      <c r="E76" s="311" t="str">
        <f>E7</f>
        <v>REVITALIZACE SPORTOVNÍ ZÓNY STREETPARK</v>
      </c>
      <c r="F76" s="312"/>
      <c r="G76" s="312"/>
      <c r="H76" s="312"/>
      <c r="L76" s="29"/>
    </row>
    <row r="77" spans="2:12" ht="12" customHeight="1">
      <c r="B77" s="20"/>
      <c r="C77" s="26" t="s">
        <v>164</v>
      </c>
      <c r="L77" s="20"/>
    </row>
    <row r="78" spans="2:12" s="1" customFormat="1" ht="16.350000000000001" customHeight="1">
      <c r="B78" s="29"/>
      <c r="E78" s="311" t="s">
        <v>253</v>
      </c>
      <c r="F78" s="313"/>
      <c r="G78" s="313"/>
      <c r="H78" s="313"/>
      <c r="L78" s="29"/>
    </row>
    <row r="79" spans="2:12" s="1" customFormat="1" ht="12" customHeight="1">
      <c r="B79" s="29"/>
      <c r="C79" s="26" t="s">
        <v>254</v>
      </c>
      <c r="L79" s="29"/>
    </row>
    <row r="80" spans="2:12" s="1" customFormat="1" ht="16.350000000000001" customHeight="1">
      <c r="B80" s="29"/>
      <c r="E80" s="309" t="str">
        <f>E11</f>
        <v>SO 106 -  Pumptrack</v>
      </c>
      <c r="F80" s="313"/>
      <c r="G80" s="313"/>
      <c r="H80" s="313"/>
      <c r="L80" s="29"/>
    </row>
    <row r="81" spans="2:65" s="1" customFormat="1" ht="6.9" customHeight="1">
      <c r="B81" s="29"/>
      <c r="L81" s="29"/>
    </row>
    <row r="82" spans="2:65" s="1" customFormat="1" ht="12" customHeight="1">
      <c r="B82" s="29"/>
      <c r="C82" s="26" t="s">
        <v>19</v>
      </c>
      <c r="F82" s="24" t="str">
        <f>F14</f>
        <v xml:space="preserve"> Žďár nad Sázavou</v>
      </c>
      <c r="I82" s="26" t="s">
        <v>21</v>
      </c>
      <c r="J82" s="46" t="str">
        <f>IF(J14="","",J14)</f>
        <v>26. 9. 2022</v>
      </c>
      <c r="L82" s="29"/>
    </row>
    <row r="83" spans="2:65" s="1" customFormat="1" ht="6.9" customHeight="1">
      <c r="B83" s="29"/>
      <c r="L83" s="29"/>
    </row>
    <row r="84" spans="2:65" s="1" customFormat="1" ht="24.75" customHeight="1">
      <c r="B84" s="29"/>
      <c r="C84" s="26" t="s">
        <v>23</v>
      </c>
      <c r="F84" s="24" t="str">
        <f>E17</f>
        <v>Město Žďár nad Sázavou</v>
      </c>
      <c r="I84" s="26" t="s">
        <v>28</v>
      </c>
      <c r="J84" s="27" t="str">
        <f>E23</f>
        <v>Grimm Architekti s.r.o.</v>
      </c>
      <c r="L84" s="29"/>
    </row>
    <row r="85" spans="2:65" s="1" customFormat="1" ht="15.3" customHeight="1">
      <c r="B85" s="29"/>
      <c r="C85" s="26" t="s">
        <v>27</v>
      </c>
      <c r="F85" s="24" t="str">
        <f>IF(E20="","",E20)</f>
        <v>VZ</v>
      </c>
      <c r="I85" s="26" t="s">
        <v>31</v>
      </c>
      <c r="J85" s="27" t="str">
        <f>E26</f>
        <v xml:space="preserve"> </v>
      </c>
      <c r="L85" s="29"/>
    </row>
    <row r="86" spans="2:65" s="1" customFormat="1" ht="10.35" customHeight="1">
      <c r="B86" s="29"/>
      <c r="L86" s="29"/>
    </row>
    <row r="87" spans="2:65" s="10" customFormat="1" ht="29.25" customHeight="1">
      <c r="B87" s="108"/>
      <c r="C87" s="109" t="s">
        <v>177</v>
      </c>
      <c r="D87" s="110" t="s">
        <v>54</v>
      </c>
      <c r="E87" s="110" t="s">
        <v>50</v>
      </c>
      <c r="F87" s="110" t="s">
        <v>51</v>
      </c>
      <c r="G87" s="110" t="s">
        <v>178</v>
      </c>
      <c r="H87" s="110" t="s">
        <v>179</v>
      </c>
      <c r="I87" s="110" t="s">
        <v>180</v>
      </c>
      <c r="J87" s="111" t="s">
        <v>168</v>
      </c>
      <c r="K87" s="112" t="s">
        <v>181</v>
      </c>
      <c r="L87" s="108"/>
      <c r="M87" s="53" t="s">
        <v>3</v>
      </c>
      <c r="N87" s="54" t="s">
        <v>39</v>
      </c>
      <c r="O87" s="54" t="s">
        <v>182</v>
      </c>
      <c r="P87" s="54" t="s">
        <v>183</v>
      </c>
      <c r="Q87" s="54" t="s">
        <v>184</v>
      </c>
      <c r="R87" s="54" t="s">
        <v>185</v>
      </c>
      <c r="S87" s="54" t="s">
        <v>186</v>
      </c>
      <c r="T87" s="55" t="s">
        <v>187</v>
      </c>
    </row>
    <row r="88" spans="2:65" s="1" customFormat="1" ht="22.8" customHeight="1">
      <c r="B88" s="29"/>
      <c r="C88" s="58" t="s">
        <v>188</v>
      </c>
      <c r="J88" s="113">
        <f>BK88</f>
        <v>0</v>
      </c>
      <c r="L88" s="29"/>
      <c r="M88" s="56"/>
      <c r="N88" s="47"/>
      <c r="O88" s="47"/>
      <c r="P88" s="114">
        <f>P89+SUM(P90:P101)+P104</f>
        <v>31.574999999999999</v>
      </c>
      <c r="Q88" s="47"/>
      <c r="R88" s="114">
        <f>R89+SUM(R90:R101)+R104</f>
        <v>0</v>
      </c>
      <c r="S88" s="47"/>
      <c r="T88" s="115">
        <f>T89+SUM(T90:T101)+T104</f>
        <v>0</v>
      </c>
      <c r="AT88" s="17" t="s">
        <v>68</v>
      </c>
      <c r="AU88" s="17" t="s">
        <v>169</v>
      </c>
      <c r="BK88" s="116">
        <f>BK89+SUM(BK90:BK101)+BK104</f>
        <v>0</v>
      </c>
    </row>
    <row r="89" spans="2:65" s="1" customFormat="1" ht="16.350000000000001" customHeight="1">
      <c r="B89" s="128"/>
      <c r="C89" s="129" t="s">
        <v>77</v>
      </c>
      <c r="D89" s="129" t="s">
        <v>193</v>
      </c>
      <c r="E89" s="130" t="s">
        <v>616</v>
      </c>
      <c r="F89" s="131" t="s">
        <v>617</v>
      </c>
      <c r="G89" s="132" t="s">
        <v>618</v>
      </c>
      <c r="H89" s="133">
        <v>1</v>
      </c>
      <c r="I89" s="134">
        <v>0</v>
      </c>
      <c r="J89" s="134">
        <f t="shared" ref="J89:J100" si="0">ROUND(I89*H89,2)</f>
        <v>0</v>
      </c>
      <c r="K89" s="135"/>
      <c r="L89" s="29"/>
      <c r="M89" s="136" t="s">
        <v>3</v>
      </c>
      <c r="N89" s="137" t="s">
        <v>40</v>
      </c>
      <c r="O89" s="138">
        <v>0</v>
      </c>
      <c r="P89" s="138">
        <f t="shared" ref="P89:P100" si="1">O89*H89</f>
        <v>0</v>
      </c>
      <c r="Q89" s="138">
        <v>0</v>
      </c>
      <c r="R89" s="138">
        <f t="shared" ref="R89:R100" si="2">Q89*H89</f>
        <v>0</v>
      </c>
      <c r="S89" s="138">
        <v>0</v>
      </c>
      <c r="T89" s="139">
        <f t="shared" ref="T89:T100" si="3">S89*H89</f>
        <v>0</v>
      </c>
      <c r="AR89" s="140" t="s">
        <v>197</v>
      </c>
      <c r="AT89" s="140" t="s">
        <v>193</v>
      </c>
      <c r="AU89" s="140" t="s">
        <v>69</v>
      </c>
      <c r="AY89" s="17" t="s">
        <v>191</v>
      </c>
      <c r="BE89" s="141">
        <f t="shared" ref="BE89:BE100" si="4">IF(N89="základní",J89,0)</f>
        <v>0</v>
      </c>
      <c r="BF89" s="141">
        <f t="shared" ref="BF89:BF100" si="5">IF(N89="snížená",J89,0)</f>
        <v>0</v>
      </c>
      <c r="BG89" s="141">
        <f t="shared" ref="BG89:BG100" si="6">IF(N89="zákl. přenesená",J89,0)</f>
        <v>0</v>
      </c>
      <c r="BH89" s="141">
        <f t="shared" ref="BH89:BH100" si="7">IF(N89="sníž. přenesená",J89,0)</f>
        <v>0</v>
      </c>
      <c r="BI89" s="141">
        <f t="shared" ref="BI89:BI100" si="8">IF(N89="nulová",J89,0)</f>
        <v>0</v>
      </c>
      <c r="BJ89" s="17" t="s">
        <v>77</v>
      </c>
      <c r="BK89" s="141">
        <f t="shared" ref="BK89:BK100" si="9">ROUND(I89*H89,2)</f>
        <v>0</v>
      </c>
      <c r="BL89" s="17" t="s">
        <v>197</v>
      </c>
      <c r="BM89" s="140" t="s">
        <v>619</v>
      </c>
    </row>
    <row r="90" spans="2:65" s="1" customFormat="1" ht="53.7" customHeight="1">
      <c r="B90" s="128"/>
      <c r="C90" s="129" t="s">
        <v>79</v>
      </c>
      <c r="D90" s="129" t="s">
        <v>193</v>
      </c>
      <c r="E90" s="130" t="s">
        <v>620</v>
      </c>
      <c r="F90" s="131" t="s">
        <v>621</v>
      </c>
      <c r="G90" s="132" t="s">
        <v>622</v>
      </c>
      <c r="H90" s="133">
        <v>5</v>
      </c>
      <c r="I90" s="134">
        <v>0</v>
      </c>
      <c r="J90" s="134">
        <f t="shared" si="0"/>
        <v>0</v>
      </c>
      <c r="K90" s="135"/>
      <c r="L90" s="29"/>
      <c r="M90" s="136" t="s">
        <v>3</v>
      </c>
      <c r="N90" s="137" t="s">
        <v>40</v>
      </c>
      <c r="O90" s="138">
        <v>0</v>
      </c>
      <c r="P90" s="138">
        <f t="shared" si="1"/>
        <v>0</v>
      </c>
      <c r="Q90" s="138">
        <v>0</v>
      </c>
      <c r="R90" s="138">
        <f t="shared" si="2"/>
        <v>0</v>
      </c>
      <c r="S90" s="138">
        <v>0</v>
      </c>
      <c r="T90" s="139">
        <f t="shared" si="3"/>
        <v>0</v>
      </c>
      <c r="AR90" s="140" t="s">
        <v>197</v>
      </c>
      <c r="AT90" s="140" t="s">
        <v>193</v>
      </c>
      <c r="AU90" s="140" t="s">
        <v>69</v>
      </c>
      <c r="AY90" s="17" t="s">
        <v>191</v>
      </c>
      <c r="BE90" s="141">
        <f t="shared" si="4"/>
        <v>0</v>
      </c>
      <c r="BF90" s="141">
        <f t="shared" si="5"/>
        <v>0</v>
      </c>
      <c r="BG90" s="141">
        <f t="shared" si="6"/>
        <v>0</v>
      </c>
      <c r="BH90" s="141">
        <f t="shared" si="7"/>
        <v>0</v>
      </c>
      <c r="BI90" s="141">
        <f t="shared" si="8"/>
        <v>0</v>
      </c>
      <c r="BJ90" s="17" t="s">
        <v>77</v>
      </c>
      <c r="BK90" s="141">
        <f t="shared" si="9"/>
        <v>0</v>
      </c>
      <c r="BL90" s="17" t="s">
        <v>197</v>
      </c>
      <c r="BM90" s="140" t="s">
        <v>623</v>
      </c>
    </row>
    <row r="91" spans="2:65" s="1" customFormat="1" ht="23.4" customHeight="1">
      <c r="B91" s="128"/>
      <c r="C91" s="129" t="s">
        <v>212</v>
      </c>
      <c r="D91" s="129" t="s">
        <v>193</v>
      </c>
      <c r="E91" s="130" t="s">
        <v>624</v>
      </c>
      <c r="F91" s="131" t="s">
        <v>625</v>
      </c>
      <c r="G91" s="132" t="s">
        <v>196</v>
      </c>
      <c r="H91" s="133">
        <v>47</v>
      </c>
      <c r="I91" s="134">
        <v>0</v>
      </c>
      <c r="J91" s="134">
        <f t="shared" si="0"/>
        <v>0</v>
      </c>
      <c r="K91" s="135"/>
      <c r="L91" s="29"/>
      <c r="M91" s="136" t="s">
        <v>3</v>
      </c>
      <c r="N91" s="137" t="s">
        <v>40</v>
      </c>
      <c r="O91" s="138">
        <v>0</v>
      </c>
      <c r="P91" s="138">
        <f t="shared" si="1"/>
        <v>0</v>
      </c>
      <c r="Q91" s="138">
        <v>0</v>
      </c>
      <c r="R91" s="138">
        <f t="shared" si="2"/>
        <v>0</v>
      </c>
      <c r="S91" s="138">
        <v>0</v>
      </c>
      <c r="T91" s="139">
        <f t="shared" si="3"/>
        <v>0</v>
      </c>
      <c r="AR91" s="140" t="s">
        <v>197</v>
      </c>
      <c r="AT91" s="140" t="s">
        <v>193</v>
      </c>
      <c r="AU91" s="140" t="s">
        <v>69</v>
      </c>
      <c r="AY91" s="17" t="s">
        <v>191</v>
      </c>
      <c r="BE91" s="141">
        <f t="shared" si="4"/>
        <v>0</v>
      </c>
      <c r="BF91" s="141">
        <f t="shared" si="5"/>
        <v>0</v>
      </c>
      <c r="BG91" s="141">
        <f t="shared" si="6"/>
        <v>0</v>
      </c>
      <c r="BH91" s="141">
        <f t="shared" si="7"/>
        <v>0</v>
      </c>
      <c r="BI91" s="141">
        <f t="shared" si="8"/>
        <v>0</v>
      </c>
      <c r="BJ91" s="17" t="s">
        <v>77</v>
      </c>
      <c r="BK91" s="141">
        <f t="shared" si="9"/>
        <v>0</v>
      </c>
      <c r="BL91" s="17" t="s">
        <v>197</v>
      </c>
      <c r="BM91" s="140" t="s">
        <v>626</v>
      </c>
    </row>
    <row r="92" spans="2:65" s="1" customFormat="1" ht="53.7" customHeight="1">
      <c r="B92" s="128"/>
      <c r="C92" s="129" t="s">
        <v>197</v>
      </c>
      <c r="D92" s="129" t="s">
        <v>193</v>
      </c>
      <c r="E92" s="130" t="s">
        <v>627</v>
      </c>
      <c r="F92" s="131" t="s">
        <v>628</v>
      </c>
      <c r="G92" s="132" t="s">
        <v>622</v>
      </c>
      <c r="H92" s="133">
        <v>2</v>
      </c>
      <c r="I92" s="134">
        <v>0</v>
      </c>
      <c r="J92" s="134">
        <f t="shared" si="0"/>
        <v>0</v>
      </c>
      <c r="K92" s="135"/>
      <c r="L92" s="29"/>
      <c r="M92" s="136" t="s">
        <v>3</v>
      </c>
      <c r="N92" s="137" t="s">
        <v>40</v>
      </c>
      <c r="O92" s="138">
        <v>0</v>
      </c>
      <c r="P92" s="138">
        <f t="shared" si="1"/>
        <v>0</v>
      </c>
      <c r="Q92" s="138">
        <v>0</v>
      </c>
      <c r="R92" s="138">
        <f t="shared" si="2"/>
        <v>0</v>
      </c>
      <c r="S92" s="138">
        <v>0</v>
      </c>
      <c r="T92" s="139">
        <f t="shared" si="3"/>
        <v>0</v>
      </c>
      <c r="AR92" s="140" t="s">
        <v>197</v>
      </c>
      <c r="AT92" s="140" t="s">
        <v>193</v>
      </c>
      <c r="AU92" s="140" t="s">
        <v>69</v>
      </c>
      <c r="AY92" s="17" t="s">
        <v>191</v>
      </c>
      <c r="BE92" s="141">
        <f t="shared" si="4"/>
        <v>0</v>
      </c>
      <c r="BF92" s="141">
        <f t="shared" si="5"/>
        <v>0</v>
      </c>
      <c r="BG92" s="141">
        <f t="shared" si="6"/>
        <v>0</v>
      </c>
      <c r="BH92" s="141">
        <f t="shared" si="7"/>
        <v>0</v>
      </c>
      <c r="BI92" s="141">
        <f t="shared" si="8"/>
        <v>0</v>
      </c>
      <c r="BJ92" s="17" t="s">
        <v>77</v>
      </c>
      <c r="BK92" s="141">
        <f t="shared" si="9"/>
        <v>0</v>
      </c>
      <c r="BL92" s="17" t="s">
        <v>197</v>
      </c>
      <c r="BM92" s="140" t="s">
        <v>629</v>
      </c>
    </row>
    <row r="93" spans="2:65" s="1" customFormat="1" ht="23.4" customHeight="1">
      <c r="B93" s="128"/>
      <c r="C93" s="129" t="s">
        <v>209</v>
      </c>
      <c r="D93" s="129" t="s">
        <v>193</v>
      </c>
      <c r="E93" s="130" t="s">
        <v>630</v>
      </c>
      <c r="F93" s="131" t="s">
        <v>631</v>
      </c>
      <c r="G93" s="132" t="s">
        <v>275</v>
      </c>
      <c r="H93" s="133">
        <v>99</v>
      </c>
      <c r="I93" s="134">
        <v>0</v>
      </c>
      <c r="J93" s="134">
        <f t="shared" si="0"/>
        <v>0</v>
      </c>
      <c r="K93" s="135"/>
      <c r="L93" s="29"/>
      <c r="M93" s="136" t="s">
        <v>3</v>
      </c>
      <c r="N93" s="137" t="s">
        <v>40</v>
      </c>
      <c r="O93" s="138">
        <v>0</v>
      </c>
      <c r="P93" s="138">
        <f t="shared" si="1"/>
        <v>0</v>
      </c>
      <c r="Q93" s="138">
        <v>0</v>
      </c>
      <c r="R93" s="138">
        <f t="shared" si="2"/>
        <v>0</v>
      </c>
      <c r="S93" s="138">
        <v>0</v>
      </c>
      <c r="T93" s="139">
        <f t="shared" si="3"/>
        <v>0</v>
      </c>
      <c r="AR93" s="140" t="s">
        <v>197</v>
      </c>
      <c r="AT93" s="140" t="s">
        <v>193</v>
      </c>
      <c r="AU93" s="140" t="s">
        <v>69</v>
      </c>
      <c r="AY93" s="17" t="s">
        <v>191</v>
      </c>
      <c r="BE93" s="141">
        <f t="shared" si="4"/>
        <v>0</v>
      </c>
      <c r="BF93" s="141">
        <f t="shared" si="5"/>
        <v>0</v>
      </c>
      <c r="BG93" s="141">
        <f t="shared" si="6"/>
        <v>0</v>
      </c>
      <c r="BH93" s="141">
        <f t="shared" si="7"/>
        <v>0</v>
      </c>
      <c r="BI93" s="141">
        <f t="shared" si="8"/>
        <v>0</v>
      </c>
      <c r="BJ93" s="17" t="s">
        <v>77</v>
      </c>
      <c r="BK93" s="141">
        <f t="shared" si="9"/>
        <v>0</v>
      </c>
      <c r="BL93" s="17" t="s">
        <v>197</v>
      </c>
      <c r="BM93" s="140" t="s">
        <v>632</v>
      </c>
    </row>
    <row r="94" spans="2:65" s="1" customFormat="1" ht="42.75" customHeight="1">
      <c r="B94" s="128"/>
      <c r="C94" s="129" t="s">
        <v>229</v>
      </c>
      <c r="D94" s="129" t="s">
        <v>193</v>
      </c>
      <c r="E94" s="130" t="s">
        <v>633</v>
      </c>
      <c r="F94" s="131" t="s">
        <v>634</v>
      </c>
      <c r="G94" s="132" t="s">
        <v>275</v>
      </c>
      <c r="H94" s="133">
        <v>216.64</v>
      </c>
      <c r="I94" s="134">
        <v>0</v>
      </c>
      <c r="J94" s="134">
        <f t="shared" si="0"/>
        <v>0</v>
      </c>
      <c r="K94" s="135"/>
      <c r="L94" s="29"/>
      <c r="M94" s="136" t="s">
        <v>3</v>
      </c>
      <c r="N94" s="137" t="s">
        <v>40</v>
      </c>
      <c r="O94" s="138">
        <v>0</v>
      </c>
      <c r="P94" s="138">
        <f t="shared" si="1"/>
        <v>0</v>
      </c>
      <c r="Q94" s="138">
        <v>0</v>
      </c>
      <c r="R94" s="138">
        <f t="shared" si="2"/>
        <v>0</v>
      </c>
      <c r="S94" s="138">
        <v>0</v>
      </c>
      <c r="T94" s="139">
        <f t="shared" si="3"/>
        <v>0</v>
      </c>
      <c r="AR94" s="140" t="s">
        <v>197</v>
      </c>
      <c r="AT94" s="140" t="s">
        <v>193</v>
      </c>
      <c r="AU94" s="140" t="s">
        <v>69</v>
      </c>
      <c r="AY94" s="17" t="s">
        <v>191</v>
      </c>
      <c r="BE94" s="141">
        <f t="shared" si="4"/>
        <v>0</v>
      </c>
      <c r="BF94" s="141">
        <f t="shared" si="5"/>
        <v>0</v>
      </c>
      <c r="BG94" s="141">
        <f t="shared" si="6"/>
        <v>0</v>
      </c>
      <c r="BH94" s="141">
        <f t="shared" si="7"/>
        <v>0</v>
      </c>
      <c r="BI94" s="141">
        <f t="shared" si="8"/>
        <v>0</v>
      </c>
      <c r="BJ94" s="17" t="s">
        <v>77</v>
      </c>
      <c r="BK94" s="141">
        <f t="shared" si="9"/>
        <v>0</v>
      </c>
      <c r="BL94" s="17" t="s">
        <v>197</v>
      </c>
      <c r="BM94" s="140" t="s">
        <v>635</v>
      </c>
    </row>
    <row r="95" spans="2:65" s="1" customFormat="1" ht="16.350000000000001" customHeight="1">
      <c r="B95" s="128"/>
      <c r="C95" s="129" t="s">
        <v>235</v>
      </c>
      <c r="D95" s="129" t="s">
        <v>193</v>
      </c>
      <c r="E95" s="130" t="s">
        <v>636</v>
      </c>
      <c r="F95" s="131" t="s">
        <v>637</v>
      </c>
      <c r="G95" s="132" t="s">
        <v>268</v>
      </c>
      <c r="H95" s="133">
        <v>264</v>
      </c>
      <c r="I95" s="134">
        <v>0</v>
      </c>
      <c r="J95" s="134">
        <f t="shared" si="0"/>
        <v>0</v>
      </c>
      <c r="K95" s="135"/>
      <c r="L95" s="29"/>
      <c r="M95" s="136" t="s">
        <v>3</v>
      </c>
      <c r="N95" s="137" t="s">
        <v>40</v>
      </c>
      <c r="O95" s="138">
        <v>0</v>
      </c>
      <c r="P95" s="138">
        <f t="shared" si="1"/>
        <v>0</v>
      </c>
      <c r="Q95" s="138">
        <v>0</v>
      </c>
      <c r="R95" s="138">
        <f t="shared" si="2"/>
        <v>0</v>
      </c>
      <c r="S95" s="138">
        <v>0</v>
      </c>
      <c r="T95" s="139">
        <f t="shared" si="3"/>
        <v>0</v>
      </c>
      <c r="AR95" s="140" t="s">
        <v>197</v>
      </c>
      <c r="AT95" s="140" t="s">
        <v>193</v>
      </c>
      <c r="AU95" s="140" t="s">
        <v>69</v>
      </c>
      <c r="AY95" s="17" t="s">
        <v>191</v>
      </c>
      <c r="BE95" s="141">
        <f t="shared" si="4"/>
        <v>0</v>
      </c>
      <c r="BF95" s="141">
        <f t="shared" si="5"/>
        <v>0</v>
      </c>
      <c r="BG95" s="141">
        <f t="shared" si="6"/>
        <v>0</v>
      </c>
      <c r="BH95" s="141">
        <f t="shared" si="7"/>
        <v>0</v>
      </c>
      <c r="BI95" s="141">
        <f t="shared" si="8"/>
        <v>0</v>
      </c>
      <c r="BJ95" s="17" t="s">
        <v>77</v>
      </c>
      <c r="BK95" s="141">
        <f t="shared" si="9"/>
        <v>0</v>
      </c>
      <c r="BL95" s="17" t="s">
        <v>197</v>
      </c>
      <c r="BM95" s="140" t="s">
        <v>638</v>
      </c>
    </row>
    <row r="96" spans="2:65" s="1" customFormat="1" ht="16.350000000000001" customHeight="1">
      <c r="B96" s="128"/>
      <c r="C96" s="129" t="s">
        <v>239</v>
      </c>
      <c r="D96" s="129" t="s">
        <v>193</v>
      </c>
      <c r="E96" s="130" t="s">
        <v>639</v>
      </c>
      <c r="F96" s="131" t="s">
        <v>640</v>
      </c>
      <c r="G96" s="132" t="s">
        <v>268</v>
      </c>
      <c r="H96" s="133">
        <v>264</v>
      </c>
      <c r="I96" s="134">
        <v>0</v>
      </c>
      <c r="J96" s="134">
        <f t="shared" si="0"/>
        <v>0</v>
      </c>
      <c r="K96" s="135"/>
      <c r="L96" s="29"/>
      <c r="M96" s="136" t="s">
        <v>3</v>
      </c>
      <c r="N96" s="137" t="s">
        <v>40</v>
      </c>
      <c r="O96" s="138">
        <v>0</v>
      </c>
      <c r="P96" s="138">
        <f t="shared" si="1"/>
        <v>0</v>
      </c>
      <c r="Q96" s="138">
        <v>0</v>
      </c>
      <c r="R96" s="138">
        <f t="shared" si="2"/>
        <v>0</v>
      </c>
      <c r="S96" s="138">
        <v>0</v>
      </c>
      <c r="T96" s="139">
        <f t="shared" si="3"/>
        <v>0</v>
      </c>
      <c r="AR96" s="140" t="s">
        <v>197</v>
      </c>
      <c r="AT96" s="140" t="s">
        <v>193</v>
      </c>
      <c r="AU96" s="140" t="s">
        <v>69</v>
      </c>
      <c r="AY96" s="17" t="s">
        <v>191</v>
      </c>
      <c r="BE96" s="141">
        <f t="shared" si="4"/>
        <v>0</v>
      </c>
      <c r="BF96" s="141">
        <f t="shared" si="5"/>
        <v>0</v>
      </c>
      <c r="BG96" s="141">
        <f t="shared" si="6"/>
        <v>0</v>
      </c>
      <c r="BH96" s="141">
        <f t="shared" si="7"/>
        <v>0</v>
      </c>
      <c r="BI96" s="141">
        <f t="shared" si="8"/>
        <v>0</v>
      </c>
      <c r="BJ96" s="17" t="s">
        <v>77</v>
      </c>
      <c r="BK96" s="141">
        <f t="shared" si="9"/>
        <v>0</v>
      </c>
      <c r="BL96" s="17" t="s">
        <v>197</v>
      </c>
      <c r="BM96" s="140" t="s">
        <v>641</v>
      </c>
    </row>
    <row r="97" spans="2:65" s="1" customFormat="1" ht="23.4" customHeight="1">
      <c r="B97" s="128"/>
      <c r="C97" s="129" t="s">
        <v>311</v>
      </c>
      <c r="D97" s="129" t="s">
        <v>193</v>
      </c>
      <c r="E97" s="130" t="s">
        <v>642</v>
      </c>
      <c r="F97" s="131" t="s">
        <v>643</v>
      </c>
      <c r="G97" s="132" t="s">
        <v>275</v>
      </c>
      <c r="H97" s="133">
        <v>63.36</v>
      </c>
      <c r="I97" s="134">
        <v>0</v>
      </c>
      <c r="J97" s="134">
        <f t="shared" si="0"/>
        <v>0</v>
      </c>
      <c r="K97" s="135"/>
      <c r="L97" s="29"/>
      <c r="M97" s="136" t="s">
        <v>3</v>
      </c>
      <c r="N97" s="137" t="s">
        <v>40</v>
      </c>
      <c r="O97" s="138">
        <v>0</v>
      </c>
      <c r="P97" s="138">
        <f t="shared" si="1"/>
        <v>0</v>
      </c>
      <c r="Q97" s="138">
        <v>0</v>
      </c>
      <c r="R97" s="138">
        <f t="shared" si="2"/>
        <v>0</v>
      </c>
      <c r="S97" s="138">
        <v>0</v>
      </c>
      <c r="T97" s="139">
        <f t="shared" si="3"/>
        <v>0</v>
      </c>
      <c r="AR97" s="140" t="s">
        <v>197</v>
      </c>
      <c r="AT97" s="140" t="s">
        <v>193</v>
      </c>
      <c r="AU97" s="140" t="s">
        <v>69</v>
      </c>
      <c r="AY97" s="17" t="s">
        <v>191</v>
      </c>
      <c r="BE97" s="141">
        <f t="shared" si="4"/>
        <v>0</v>
      </c>
      <c r="BF97" s="141">
        <f t="shared" si="5"/>
        <v>0</v>
      </c>
      <c r="BG97" s="141">
        <f t="shared" si="6"/>
        <v>0</v>
      </c>
      <c r="BH97" s="141">
        <f t="shared" si="7"/>
        <v>0</v>
      </c>
      <c r="BI97" s="141">
        <f t="shared" si="8"/>
        <v>0</v>
      </c>
      <c r="BJ97" s="17" t="s">
        <v>77</v>
      </c>
      <c r="BK97" s="141">
        <f t="shared" si="9"/>
        <v>0</v>
      </c>
      <c r="BL97" s="17" t="s">
        <v>197</v>
      </c>
      <c r="BM97" s="140" t="s">
        <v>644</v>
      </c>
    </row>
    <row r="98" spans="2:65" s="1" customFormat="1" ht="16.350000000000001" customHeight="1">
      <c r="B98" s="128"/>
      <c r="C98" s="129" t="s">
        <v>318</v>
      </c>
      <c r="D98" s="129" t="s">
        <v>193</v>
      </c>
      <c r="E98" s="130" t="s">
        <v>645</v>
      </c>
      <c r="F98" s="131" t="s">
        <v>646</v>
      </c>
      <c r="G98" s="132" t="s">
        <v>268</v>
      </c>
      <c r="H98" s="133">
        <v>264</v>
      </c>
      <c r="I98" s="134">
        <v>0</v>
      </c>
      <c r="J98" s="134">
        <f t="shared" si="0"/>
        <v>0</v>
      </c>
      <c r="K98" s="135"/>
      <c r="L98" s="29"/>
      <c r="M98" s="136" t="s">
        <v>3</v>
      </c>
      <c r="N98" s="137" t="s">
        <v>40</v>
      </c>
      <c r="O98" s="138">
        <v>0</v>
      </c>
      <c r="P98" s="138">
        <f t="shared" si="1"/>
        <v>0</v>
      </c>
      <c r="Q98" s="138">
        <v>0</v>
      </c>
      <c r="R98" s="138">
        <f t="shared" si="2"/>
        <v>0</v>
      </c>
      <c r="S98" s="138">
        <v>0</v>
      </c>
      <c r="T98" s="139">
        <f t="shared" si="3"/>
        <v>0</v>
      </c>
      <c r="AR98" s="140" t="s">
        <v>197</v>
      </c>
      <c r="AT98" s="140" t="s">
        <v>193</v>
      </c>
      <c r="AU98" s="140" t="s">
        <v>69</v>
      </c>
      <c r="AY98" s="17" t="s">
        <v>191</v>
      </c>
      <c r="BE98" s="141">
        <f t="shared" si="4"/>
        <v>0</v>
      </c>
      <c r="BF98" s="141">
        <f t="shared" si="5"/>
        <v>0</v>
      </c>
      <c r="BG98" s="141">
        <f t="shared" si="6"/>
        <v>0</v>
      </c>
      <c r="BH98" s="141">
        <f t="shared" si="7"/>
        <v>0</v>
      </c>
      <c r="BI98" s="141">
        <f t="shared" si="8"/>
        <v>0</v>
      </c>
      <c r="BJ98" s="17" t="s">
        <v>77</v>
      </c>
      <c r="BK98" s="141">
        <f t="shared" si="9"/>
        <v>0</v>
      </c>
      <c r="BL98" s="17" t="s">
        <v>197</v>
      </c>
      <c r="BM98" s="140" t="s">
        <v>647</v>
      </c>
    </row>
    <row r="99" spans="2:65" s="1" customFormat="1" ht="16.350000000000001" customHeight="1">
      <c r="B99" s="128"/>
      <c r="C99" s="129" t="s">
        <v>324</v>
      </c>
      <c r="D99" s="129" t="s">
        <v>193</v>
      </c>
      <c r="E99" s="130" t="s">
        <v>648</v>
      </c>
      <c r="F99" s="131" t="s">
        <v>649</v>
      </c>
      <c r="G99" s="132" t="s">
        <v>268</v>
      </c>
      <c r="H99" s="133">
        <v>264</v>
      </c>
      <c r="I99" s="134">
        <v>0</v>
      </c>
      <c r="J99" s="134">
        <f t="shared" si="0"/>
        <v>0</v>
      </c>
      <c r="K99" s="135"/>
      <c r="L99" s="29"/>
      <c r="M99" s="136" t="s">
        <v>3</v>
      </c>
      <c r="N99" s="137" t="s">
        <v>40</v>
      </c>
      <c r="O99" s="138">
        <v>0</v>
      </c>
      <c r="P99" s="138">
        <f t="shared" si="1"/>
        <v>0</v>
      </c>
      <c r="Q99" s="138">
        <v>0</v>
      </c>
      <c r="R99" s="138">
        <f t="shared" si="2"/>
        <v>0</v>
      </c>
      <c r="S99" s="138">
        <v>0</v>
      </c>
      <c r="T99" s="139">
        <f t="shared" si="3"/>
        <v>0</v>
      </c>
      <c r="AR99" s="140" t="s">
        <v>197</v>
      </c>
      <c r="AT99" s="140" t="s">
        <v>193</v>
      </c>
      <c r="AU99" s="140" t="s">
        <v>69</v>
      </c>
      <c r="AY99" s="17" t="s">
        <v>191</v>
      </c>
      <c r="BE99" s="141">
        <f t="shared" si="4"/>
        <v>0</v>
      </c>
      <c r="BF99" s="141">
        <f t="shared" si="5"/>
        <v>0</v>
      </c>
      <c r="BG99" s="141">
        <f t="shared" si="6"/>
        <v>0</v>
      </c>
      <c r="BH99" s="141">
        <f t="shared" si="7"/>
        <v>0</v>
      </c>
      <c r="BI99" s="141">
        <f t="shared" si="8"/>
        <v>0</v>
      </c>
      <c r="BJ99" s="17" t="s">
        <v>77</v>
      </c>
      <c r="BK99" s="141">
        <f t="shared" si="9"/>
        <v>0</v>
      </c>
      <c r="BL99" s="17" t="s">
        <v>197</v>
      </c>
      <c r="BM99" s="140" t="s">
        <v>650</v>
      </c>
    </row>
    <row r="100" spans="2:65" s="1" customFormat="1" ht="36.75" customHeight="1">
      <c r="B100" s="128"/>
      <c r="C100" s="129" t="s">
        <v>331</v>
      </c>
      <c r="D100" s="129" t="s">
        <v>193</v>
      </c>
      <c r="E100" s="130" t="s">
        <v>651</v>
      </c>
      <c r="F100" s="131" t="s">
        <v>652</v>
      </c>
      <c r="G100" s="132" t="s">
        <v>268</v>
      </c>
      <c r="H100" s="133">
        <v>264</v>
      </c>
      <c r="I100" s="134">
        <v>0</v>
      </c>
      <c r="J100" s="134">
        <f t="shared" si="0"/>
        <v>0</v>
      </c>
      <c r="K100" s="135"/>
      <c r="L100" s="29"/>
      <c r="M100" s="136" t="s">
        <v>3</v>
      </c>
      <c r="N100" s="137" t="s">
        <v>40</v>
      </c>
      <c r="O100" s="138">
        <v>0</v>
      </c>
      <c r="P100" s="138">
        <f t="shared" si="1"/>
        <v>0</v>
      </c>
      <c r="Q100" s="138">
        <v>0</v>
      </c>
      <c r="R100" s="138">
        <f t="shared" si="2"/>
        <v>0</v>
      </c>
      <c r="S100" s="138">
        <v>0</v>
      </c>
      <c r="T100" s="139">
        <f t="shared" si="3"/>
        <v>0</v>
      </c>
      <c r="AR100" s="140" t="s">
        <v>197</v>
      </c>
      <c r="AT100" s="140" t="s">
        <v>193</v>
      </c>
      <c r="AU100" s="140" t="s">
        <v>69</v>
      </c>
      <c r="AY100" s="17" t="s">
        <v>191</v>
      </c>
      <c r="BE100" s="141">
        <f t="shared" si="4"/>
        <v>0</v>
      </c>
      <c r="BF100" s="141">
        <f t="shared" si="5"/>
        <v>0</v>
      </c>
      <c r="BG100" s="141">
        <f t="shared" si="6"/>
        <v>0</v>
      </c>
      <c r="BH100" s="141">
        <f t="shared" si="7"/>
        <v>0</v>
      </c>
      <c r="BI100" s="141">
        <f t="shared" si="8"/>
        <v>0</v>
      </c>
      <c r="BJ100" s="17" t="s">
        <v>77</v>
      </c>
      <c r="BK100" s="141">
        <f t="shared" si="9"/>
        <v>0</v>
      </c>
      <c r="BL100" s="17" t="s">
        <v>197</v>
      </c>
      <c r="BM100" s="140" t="s">
        <v>653</v>
      </c>
    </row>
    <row r="101" spans="2:65" s="11" customFormat="1" ht="25.95" customHeight="1">
      <c r="B101" s="117"/>
      <c r="D101" s="118" t="s">
        <v>68</v>
      </c>
      <c r="E101" s="119" t="s">
        <v>654</v>
      </c>
      <c r="F101" s="119" t="s">
        <v>655</v>
      </c>
      <c r="J101" s="120">
        <f>BK101</f>
        <v>0</v>
      </c>
      <c r="L101" s="117"/>
      <c r="M101" s="121"/>
      <c r="P101" s="122">
        <f>SUM(P102:P103)</f>
        <v>0</v>
      </c>
      <c r="R101" s="122">
        <f>SUM(R102:R103)</f>
        <v>0</v>
      </c>
      <c r="T101" s="123">
        <f>SUM(T102:T103)</f>
        <v>0</v>
      </c>
      <c r="AR101" s="118" t="s">
        <v>77</v>
      </c>
      <c r="AT101" s="124" t="s">
        <v>68</v>
      </c>
      <c r="AU101" s="124" t="s">
        <v>69</v>
      </c>
      <c r="AY101" s="118" t="s">
        <v>191</v>
      </c>
      <c r="BK101" s="125">
        <f>SUM(BK102:BK103)</f>
        <v>0</v>
      </c>
    </row>
    <row r="102" spans="2:65" s="1" customFormat="1" ht="16.350000000000001" customHeight="1">
      <c r="B102" s="128"/>
      <c r="C102" s="129" t="s">
        <v>337</v>
      </c>
      <c r="D102" s="129" t="s">
        <v>193</v>
      </c>
      <c r="E102" s="130" t="s">
        <v>656</v>
      </c>
      <c r="F102" s="131" t="s">
        <v>657</v>
      </c>
      <c r="G102" s="132" t="s">
        <v>618</v>
      </c>
      <c r="H102" s="133">
        <v>1</v>
      </c>
      <c r="I102" s="134">
        <v>0</v>
      </c>
      <c r="J102" s="134">
        <f>ROUND(I102*H102,2)</f>
        <v>0</v>
      </c>
      <c r="K102" s="135"/>
      <c r="L102" s="29"/>
      <c r="M102" s="136" t="s">
        <v>3</v>
      </c>
      <c r="N102" s="137" t="s">
        <v>40</v>
      </c>
      <c r="O102" s="138">
        <v>0</v>
      </c>
      <c r="P102" s="138">
        <f>O102*H102</f>
        <v>0</v>
      </c>
      <c r="Q102" s="138">
        <v>0</v>
      </c>
      <c r="R102" s="138">
        <f>Q102*H102</f>
        <v>0</v>
      </c>
      <c r="S102" s="138">
        <v>0</v>
      </c>
      <c r="T102" s="139">
        <f>S102*H102</f>
        <v>0</v>
      </c>
      <c r="AR102" s="140" t="s">
        <v>197</v>
      </c>
      <c r="AT102" s="140" t="s">
        <v>193</v>
      </c>
      <c r="AU102" s="140" t="s">
        <v>77</v>
      </c>
      <c r="AY102" s="17" t="s">
        <v>191</v>
      </c>
      <c r="BE102" s="141">
        <f>IF(N102="základní",J102,0)</f>
        <v>0</v>
      </c>
      <c r="BF102" s="141">
        <f>IF(N102="snížená",J102,0)</f>
        <v>0</v>
      </c>
      <c r="BG102" s="141">
        <f>IF(N102="zákl. přenesená",J102,0)</f>
        <v>0</v>
      </c>
      <c r="BH102" s="141">
        <f>IF(N102="sníž. přenesená",J102,0)</f>
        <v>0</v>
      </c>
      <c r="BI102" s="141">
        <f>IF(N102="nulová",J102,0)</f>
        <v>0</v>
      </c>
      <c r="BJ102" s="17" t="s">
        <v>77</v>
      </c>
      <c r="BK102" s="141">
        <f>ROUND(I102*H102,2)</f>
        <v>0</v>
      </c>
      <c r="BL102" s="17" t="s">
        <v>197</v>
      </c>
      <c r="BM102" s="140" t="s">
        <v>658</v>
      </c>
    </row>
    <row r="103" spans="2:65" s="1" customFormat="1" ht="53.7" customHeight="1">
      <c r="B103" s="128"/>
      <c r="C103" s="129" t="s">
        <v>342</v>
      </c>
      <c r="D103" s="129" t="s">
        <v>193</v>
      </c>
      <c r="E103" s="130" t="s">
        <v>659</v>
      </c>
      <c r="F103" s="131" t="s">
        <v>660</v>
      </c>
      <c r="G103" s="132" t="s">
        <v>622</v>
      </c>
      <c r="H103" s="133">
        <v>1</v>
      </c>
      <c r="I103" s="134">
        <v>0</v>
      </c>
      <c r="J103" s="134">
        <f>ROUND(I103*H103,2)</f>
        <v>0</v>
      </c>
      <c r="K103" s="135"/>
      <c r="L103" s="29"/>
      <c r="M103" s="136" t="s">
        <v>3</v>
      </c>
      <c r="N103" s="137" t="s">
        <v>40</v>
      </c>
      <c r="O103" s="138">
        <v>0</v>
      </c>
      <c r="P103" s="138">
        <f>O103*H103</f>
        <v>0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197</v>
      </c>
      <c r="AT103" s="140" t="s">
        <v>193</v>
      </c>
      <c r="AU103" s="140" t="s">
        <v>77</v>
      </c>
      <c r="AY103" s="17" t="s">
        <v>191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77</v>
      </c>
      <c r="BK103" s="141">
        <f>ROUND(I103*H103,2)</f>
        <v>0</v>
      </c>
      <c r="BL103" s="17" t="s">
        <v>197</v>
      </c>
      <c r="BM103" s="140" t="s">
        <v>661</v>
      </c>
    </row>
    <row r="104" spans="2:65" s="11" customFormat="1" ht="25.95" customHeight="1">
      <c r="B104" s="117"/>
      <c r="D104" s="118" t="s">
        <v>68</v>
      </c>
      <c r="E104" s="119" t="s">
        <v>189</v>
      </c>
      <c r="F104" s="119" t="s">
        <v>190</v>
      </c>
      <c r="J104" s="120">
        <f>BK104</f>
        <v>0</v>
      </c>
      <c r="L104" s="117"/>
      <c r="M104" s="121"/>
      <c r="P104" s="122">
        <f>P105</f>
        <v>31.574999999999999</v>
      </c>
      <c r="R104" s="122">
        <f>R105</f>
        <v>0</v>
      </c>
      <c r="T104" s="123">
        <f>T105</f>
        <v>0</v>
      </c>
      <c r="AR104" s="118" t="s">
        <v>77</v>
      </c>
      <c r="AT104" s="124" t="s">
        <v>68</v>
      </c>
      <c r="AU104" s="124" t="s">
        <v>69</v>
      </c>
      <c r="AY104" s="118" t="s">
        <v>191</v>
      </c>
      <c r="BK104" s="125">
        <f>BK105</f>
        <v>0</v>
      </c>
    </row>
    <row r="105" spans="2:65" s="11" customFormat="1" ht="22.8" customHeight="1">
      <c r="B105" s="117"/>
      <c r="D105" s="118" t="s">
        <v>68</v>
      </c>
      <c r="E105" s="126" t="s">
        <v>77</v>
      </c>
      <c r="F105" s="126" t="s">
        <v>192</v>
      </c>
      <c r="J105" s="127">
        <f>BK105</f>
        <v>0</v>
      </c>
      <c r="L105" s="117"/>
      <c r="M105" s="121"/>
      <c r="P105" s="122">
        <f>SUM(P106:P120)</f>
        <v>31.574999999999999</v>
      </c>
      <c r="R105" s="122">
        <f>SUM(R106:R120)</f>
        <v>0</v>
      </c>
      <c r="T105" s="123">
        <f>SUM(T106:T120)</f>
        <v>0</v>
      </c>
      <c r="AR105" s="118" t="s">
        <v>77</v>
      </c>
      <c r="AT105" s="124" t="s">
        <v>68</v>
      </c>
      <c r="AU105" s="124" t="s">
        <v>77</v>
      </c>
      <c r="AY105" s="118" t="s">
        <v>191</v>
      </c>
      <c r="BK105" s="125">
        <f>SUM(BK106:BK120)</f>
        <v>0</v>
      </c>
    </row>
    <row r="106" spans="2:65" s="1" customFormat="1" ht="23.4" customHeight="1">
      <c r="B106" s="128"/>
      <c r="C106" s="129" t="s">
        <v>9</v>
      </c>
      <c r="D106" s="129" t="s">
        <v>193</v>
      </c>
      <c r="E106" s="130" t="s">
        <v>604</v>
      </c>
      <c r="F106" s="131" t="s">
        <v>605</v>
      </c>
      <c r="G106" s="132" t="s">
        <v>268</v>
      </c>
      <c r="H106" s="133">
        <v>250</v>
      </c>
      <c r="I106" s="134">
        <v>0</v>
      </c>
      <c r="J106" s="134">
        <f>ROUND(I106*H106,2)</f>
        <v>0</v>
      </c>
      <c r="K106" s="135"/>
      <c r="L106" s="29"/>
      <c r="M106" s="136" t="s">
        <v>3</v>
      </c>
      <c r="N106" s="137" t="s">
        <v>40</v>
      </c>
      <c r="O106" s="138">
        <v>1.4999999999999999E-2</v>
      </c>
      <c r="P106" s="138">
        <f>O106*H106</f>
        <v>3.75</v>
      </c>
      <c r="Q106" s="138">
        <v>0</v>
      </c>
      <c r="R106" s="138">
        <f>Q106*H106</f>
        <v>0</v>
      </c>
      <c r="S106" s="138">
        <v>0</v>
      </c>
      <c r="T106" s="139">
        <f>S106*H106</f>
        <v>0</v>
      </c>
      <c r="AR106" s="140" t="s">
        <v>197</v>
      </c>
      <c r="AT106" s="140" t="s">
        <v>193</v>
      </c>
      <c r="AU106" s="140" t="s">
        <v>79</v>
      </c>
      <c r="AY106" s="17" t="s">
        <v>191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7" t="s">
        <v>77</v>
      </c>
      <c r="BK106" s="141">
        <f>ROUND(I106*H106,2)</f>
        <v>0</v>
      </c>
      <c r="BL106" s="17" t="s">
        <v>197</v>
      </c>
      <c r="BM106" s="140" t="s">
        <v>662</v>
      </c>
    </row>
    <row r="107" spans="2:65" s="1" customFormat="1">
      <c r="B107" s="29"/>
      <c r="D107" s="142" t="s">
        <v>199</v>
      </c>
      <c r="F107" s="143" t="s">
        <v>606</v>
      </c>
      <c r="L107" s="29"/>
      <c r="M107" s="144"/>
      <c r="T107" s="50"/>
      <c r="AT107" s="17" t="s">
        <v>199</v>
      </c>
      <c r="AU107" s="17" t="s">
        <v>79</v>
      </c>
    </row>
    <row r="108" spans="2:65" s="12" customFormat="1">
      <c r="B108" s="145"/>
      <c r="D108" s="146" t="s">
        <v>201</v>
      </c>
      <c r="E108" s="147" t="s">
        <v>3</v>
      </c>
      <c r="F108" s="148" t="s">
        <v>663</v>
      </c>
      <c r="H108" s="149">
        <v>250</v>
      </c>
      <c r="L108" s="145"/>
      <c r="M108" s="150"/>
      <c r="T108" s="151"/>
      <c r="AT108" s="147" t="s">
        <v>201</v>
      </c>
      <c r="AU108" s="147" t="s">
        <v>79</v>
      </c>
      <c r="AV108" s="12" t="s">
        <v>79</v>
      </c>
      <c r="AW108" s="12" t="s">
        <v>30</v>
      </c>
      <c r="AX108" s="12" t="s">
        <v>69</v>
      </c>
      <c r="AY108" s="147" t="s">
        <v>191</v>
      </c>
    </row>
    <row r="109" spans="2:65" s="13" customFormat="1">
      <c r="B109" s="156"/>
      <c r="D109" s="146" t="s">
        <v>201</v>
      </c>
      <c r="E109" s="157" t="s">
        <v>3</v>
      </c>
      <c r="F109" s="158" t="s">
        <v>272</v>
      </c>
      <c r="H109" s="159">
        <v>250</v>
      </c>
      <c r="L109" s="156"/>
      <c r="M109" s="160"/>
      <c r="T109" s="161"/>
      <c r="AT109" s="157" t="s">
        <v>201</v>
      </c>
      <c r="AU109" s="157" t="s">
        <v>79</v>
      </c>
      <c r="AV109" s="13" t="s">
        <v>197</v>
      </c>
      <c r="AW109" s="13" t="s">
        <v>30</v>
      </c>
      <c r="AX109" s="13" t="s">
        <v>77</v>
      </c>
      <c r="AY109" s="157" t="s">
        <v>191</v>
      </c>
    </row>
    <row r="110" spans="2:65" s="1" customFormat="1" ht="31.95" customHeight="1">
      <c r="B110" s="128"/>
      <c r="C110" s="129" t="s">
        <v>353</v>
      </c>
      <c r="D110" s="129" t="s">
        <v>193</v>
      </c>
      <c r="E110" s="130" t="s">
        <v>607</v>
      </c>
      <c r="F110" s="131" t="s">
        <v>608</v>
      </c>
      <c r="G110" s="132" t="s">
        <v>275</v>
      </c>
      <c r="H110" s="133">
        <v>105</v>
      </c>
      <c r="I110" s="134">
        <v>0</v>
      </c>
      <c r="J110" s="134">
        <f>ROUND(I110*H110,2)</f>
        <v>0</v>
      </c>
      <c r="K110" s="135"/>
      <c r="L110" s="29"/>
      <c r="M110" s="136" t="s">
        <v>3</v>
      </c>
      <c r="N110" s="137" t="s">
        <v>40</v>
      </c>
      <c r="O110" s="138">
        <v>0.21199999999999999</v>
      </c>
      <c r="P110" s="138">
        <f>O110*H110</f>
        <v>22.259999999999998</v>
      </c>
      <c r="Q110" s="138">
        <v>0</v>
      </c>
      <c r="R110" s="138">
        <f>Q110*H110</f>
        <v>0</v>
      </c>
      <c r="S110" s="138">
        <v>0</v>
      </c>
      <c r="T110" s="139">
        <f>S110*H110</f>
        <v>0</v>
      </c>
      <c r="AR110" s="140" t="s">
        <v>197</v>
      </c>
      <c r="AT110" s="140" t="s">
        <v>193</v>
      </c>
      <c r="AU110" s="140" t="s">
        <v>79</v>
      </c>
      <c r="AY110" s="17" t="s">
        <v>191</v>
      </c>
      <c r="BE110" s="141">
        <f>IF(N110="základní",J110,0)</f>
        <v>0</v>
      </c>
      <c r="BF110" s="141">
        <f>IF(N110="snížená",J110,0)</f>
        <v>0</v>
      </c>
      <c r="BG110" s="141">
        <f>IF(N110="zákl. přenesená",J110,0)</f>
        <v>0</v>
      </c>
      <c r="BH110" s="141">
        <f>IF(N110="sníž. přenesená",J110,0)</f>
        <v>0</v>
      </c>
      <c r="BI110" s="141">
        <f>IF(N110="nulová",J110,0)</f>
        <v>0</v>
      </c>
      <c r="BJ110" s="17" t="s">
        <v>77</v>
      </c>
      <c r="BK110" s="141">
        <f>ROUND(I110*H110,2)</f>
        <v>0</v>
      </c>
      <c r="BL110" s="17" t="s">
        <v>197</v>
      </c>
      <c r="BM110" s="140" t="s">
        <v>664</v>
      </c>
    </row>
    <row r="111" spans="2:65" s="1" customFormat="1">
      <c r="B111" s="29"/>
      <c r="D111" s="142" t="s">
        <v>199</v>
      </c>
      <c r="F111" s="143" t="s">
        <v>609</v>
      </c>
      <c r="L111" s="29"/>
      <c r="M111" s="144"/>
      <c r="T111" s="50"/>
      <c r="AT111" s="17" t="s">
        <v>199</v>
      </c>
      <c r="AU111" s="17" t="s">
        <v>79</v>
      </c>
    </row>
    <row r="112" spans="2:65" s="12" customFormat="1">
      <c r="B112" s="145"/>
      <c r="D112" s="146" t="s">
        <v>201</v>
      </c>
      <c r="E112" s="147" t="s">
        <v>3</v>
      </c>
      <c r="F112" s="148" t="s">
        <v>665</v>
      </c>
      <c r="H112" s="149">
        <v>105</v>
      </c>
      <c r="L112" s="145"/>
      <c r="M112" s="150"/>
      <c r="T112" s="151"/>
      <c r="AT112" s="147" t="s">
        <v>201</v>
      </c>
      <c r="AU112" s="147" t="s">
        <v>79</v>
      </c>
      <c r="AV112" s="12" t="s">
        <v>79</v>
      </c>
      <c r="AW112" s="12" t="s">
        <v>30</v>
      </c>
      <c r="AX112" s="12" t="s">
        <v>69</v>
      </c>
      <c r="AY112" s="147" t="s">
        <v>191</v>
      </c>
    </row>
    <row r="113" spans="2:65" s="13" customFormat="1">
      <c r="B113" s="156"/>
      <c r="D113" s="146" t="s">
        <v>201</v>
      </c>
      <c r="E113" s="157" t="s">
        <v>247</v>
      </c>
      <c r="F113" s="158" t="s">
        <v>272</v>
      </c>
      <c r="H113" s="159">
        <v>105</v>
      </c>
      <c r="L113" s="156"/>
      <c r="M113" s="160"/>
      <c r="T113" s="161"/>
      <c r="AT113" s="157" t="s">
        <v>201</v>
      </c>
      <c r="AU113" s="157" t="s">
        <v>79</v>
      </c>
      <c r="AV113" s="13" t="s">
        <v>197</v>
      </c>
      <c r="AW113" s="13" t="s">
        <v>30</v>
      </c>
      <c r="AX113" s="13" t="s">
        <v>77</v>
      </c>
      <c r="AY113" s="157" t="s">
        <v>191</v>
      </c>
    </row>
    <row r="114" spans="2:65" s="1" customFormat="1" ht="60.9" customHeight="1">
      <c r="B114" s="128"/>
      <c r="C114" s="129" t="s">
        <v>360</v>
      </c>
      <c r="D114" s="129" t="s">
        <v>193</v>
      </c>
      <c r="E114" s="130" t="s">
        <v>284</v>
      </c>
      <c r="F114" s="131" t="s">
        <v>285</v>
      </c>
      <c r="G114" s="132" t="s">
        <v>275</v>
      </c>
      <c r="H114" s="133">
        <v>105</v>
      </c>
      <c r="I114" s="134">
        <v>0</v>
      </c>
      <c r="J114" s="134">
        <f>ROUND(I114*H114,2)</f>
        <v>0</v>
      </c>
      <c r="K114" s="135"/>
      <c r="L114" s="29"/>
      <c r="M114" s="136" t="s">
        <v>3</v>
      </c>
      <c r="N114" s="137" t="s">
        <v>40</v>
      </c>
      <c r="O114" s="138">
        <v>4.3999999999999997E-2</v>
      </c>
      <c r="P114" s="138">
        <f>O114*H114</f>
        <v>4.62</v>
      </c>
      <c r="Q114" s="138">
        <v>0</v>
      </c>
      <c r="R114" s="138">
        <f>Q114*H114</f>
        <v>0</v>
      </c>
      <c r="S114" s="138">
        <v>0</v>
      </c>
      <c r="T114" s="139">
        <f>S114*H114</f>
        <v>0</v>
      </c>
      <c r="AR114" s="140" t="s">
        <v>197</v>
      </c>
      <c r="AT114" s="140" t="s">
        <v>193</v>
      </c>
      <c r="AU114" s="140" t="s">
        <v>79</v>
      </c>
      <c r="AY114" s="17" t="s">
        <v>191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7" t="s">
        <v>77</v>
      </c>
      <c r="BK114" s="141">
        <f>ROUND(I114*H114,2)</f>
        <v>0</v>
      </c>
      <c r="BL114" s="17" t="s">
        <v>197</v>
      </c>
      <c r="BM114" s="140" t="s">
        <v>666</v>
      </c>
    </row>
    <row r="115" spans="2:65" s="1" customFormat="1">
      <c r="B115" s="29"/>
      <c r="D115" s="142" t="s">
        <v>199</v>
      </c>
      <c r="F115" s="143" t="s">
        <v>287</v>
      </c>
      <c r="L115" s="29"/>
      <c r="M115" s="144"/>
      <c r="T115" s="50"/>
      <c r="AT115" s="17" t="s">
        <v>199</v>
      </c>
      <c r="AU115" s="17" t="s">
        <v>79</v>
      </c>
    </row>
    <row r="116" spans="2:65" s="12" customFormat="1">
      <c r="B116" s="145"/>
      <c r="D116" s="146" t="s">
        <v>201</v>
      </c>
      <c r="E116" s="147" t="s">
        <v>3</v>
      </c>
      <c r="F116" s="148" t="s">
        <v>247</v>
      </c>
      <c r="H116" s="149">
        <v>105</v>
      </c>
      <c r="L116" s="145"/>
      <c r="M116" s="150"/>
      <c r="T116" s="151"/>
      <c r="AT116" s="147" t="s">
        <v>201</v>
      </c>
      <c r="AU116" s="147" t="s">
        <v>79</v>
      </c>
      <c r="AV116" s="12" t="s">
        <v>79</v>
      </c>
      <c r="AW116" s="12" t="s">
        <v>30</v>
      </c>
      <c r="AX116" s="12" t="s">
        <v>69</v>
      </c>
      <c r="AY116" s="147" t="s">
        <v>191</v>
      </c>
    </row>
    <row r="117" spans="2:65" s="13" customFormat="1">
      <c r="B117" s="156"/>
      <c r="D117" s="146" t="s">
        <v>201</v>
      </c>
      <c r="E117" s="157" t="s">
        <v>244</v>
      </c>
      <c r="F117" s="158" t="s">
        <v>272</v>
      </c>
      <c r="H117" s="159">
        <v>105</v>
      </c>
      <c r="L117" s="156"/>
      <c r="M117" s="160"/>
      <c r="T117" s="161"/>
      <c r="AT117" s="157" t="s">
        <v>201</v>
      </c>
      <c r="AU117" s="157" t="s">
        <v>79</v>
      </c>
      <c r="AV117" s="13" t="s">
        <v>197</v>
      </c>
      <c r="AW117" s="13" t="s">
        <v>30</v>
      </c>
      <c r="AX117" s="13" t="s">
        <v>77</v>
      </c>
      <c r="AY117" s="157" t="s">
        <v>191</v>
      </c>
    </row>
    <row r="118" spans="2:65" s="1" customFormat="1" ht="36.75" customHeight="1">
      <c r="B118" s="128"/>
      <c r="C118" s="129" t="s">
        <v>368</v>
      </c>
      <c r="D118" s="129" t="s">
        <v>193</v>
      </c>
      <c r="E118" s="130" t="s">
        <v>289</v>
      </c>
      <c r="F118" s="131" t="s">
        <v>290</v>
      </c>
      <c r="G118" s="132" t="s">
        <v>275</v>
      </c>
      <c r="H118" s="133">
        <v>105</v>
      </c>
      <c r="I118" s="134">
        <v>0</v>
      </c>
      <c r="J118" s="134">
        <f>ROUND(I118*H118,2)</f>
        <v>0</v>
      </c>
      <c r="K118" s="135"/>
      <c r="L118" s="29"/>
      <c r="M118" s="136" t="s">
        <v>3</v>
      </c>
      <c r="N118" s="137" t="s">
        <v>40</v>
      </c>
      <c r="O118" s="138">
        <v>8.9999999999999993E-3</v>
      </c>
      <c r="P118" s="138">
        <f>O118*H118</f>
        <v>0.94499999999999995</v>
      </c>
      <c r="Q118" s="138">
        <v>0</v>
      </c>
      <c r="R118" s="138">
        <f>Q118*H118</f>
        <v>0</v>
      </c>
      <c r="S118" s="138">
        <v>0</v>
      </c>
      <c r="T118" s="139">
        <f>S118*H118</f>
        <v>0</v>
      </c>
      <c r="AR118" s="140" t="s">
        <v>197</v>
      </c>
      <c r="AT118" s="140" t="s">
        <v>193</v>
      </c>
      <c r="AU118" s="140" t="s">
        <v>79</v>
      </c>
      <c r="AY118" s="17" t="s">
        <v>191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7" t="s">
        <v>77</v>
      </c>
      <c r="BK118" s="141">
        <f>ROUND(I118*H118,2)</f>
        <v>0</v>
      </c>
      <c r="BL118" s="17" t="s">
        <v>197</v>
      </c>
      <c r="BM118" s="140" t="s">
        <v>667</v>
      </c>
    </row>
    <row r="119" spans="2:65" s="1" customFormat="1">
      <c r="B119" s="29"/>
      <c r="D119" s="142" t="s">
        <v>199</v>
      </c>
      <c r="F119" s="143" t="s">
        <v>292</v>
      </c>
      <c r="L119" s="29"/>
      <c r="M119" s="144"/>
      <c r="T119" s="50"/>
      <c r="AT119" s="17" t="s">
        <v>199</v>
      </c>
      <c r="AU119" s="17" t="s">
        <v>79</v>
      </c>
    </row>
    <row r="120" spans="2:65" s="12" customFormat="1">
      <c r="B120" s="145"/>
      <c r="D120" s="146" t="s">
        <v>201</v>
      </c>
      <c r="E120" s="147" t="s">
        <v>3</v>
      </c>
      <c r="F120" s="148" t="s">
        <v>244</v>
      </c>
      <c r="H120" s="149">
        <v>105</v>
      </c>
      <c r="L120" s="145"/>
      <c r="M120" s="184"/>
      <c r="N120" s="185"/>
      <c r="O120" s="185"/>
      <c r="P120" s="185"/>
      <c r="Q120" s="185"/>
      <c r="R120" s="185"/>
      <c r="S120" s="185"/>
      <c r="T120" s="186"/>
      <c r="AT120" s="147" t="s">
        <v>201</v>
      </c>
      <c r="AU120" s="147" t="s">
        <v>79</v>
      </c>
      <c r="AV120" s="12" t="s">
        <v>79</v>
      </c>
      <c r="AW120" s="12" t="s">
        <v>30</v>
      </c>
      <c r="AX120" s="12" t="s">
        <v>77</v>
      </c>
      <c r="AY120" s="147" t="s">
        <v>191</v>
      </c>
    </row>
    <row r="121" spans="2:65" s="1" customFormat="1" ht="6.9" customHeight="1"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29"/>
    </row>
  </sheetData>
  <autoFilter ref="C87:K120" xr:uid="{00000000-0009-0000-0000-000007000000}"/>
  <mergeCells count="11">
    <mergeCell ref="E80:H80"/>
    <mergeCell ref="E7:H7"/>
    <mergeCell ref="E9:H9"/>
    <mergeCell ref="E11:H11"/>
    <mergeCell ref="E29:H29"/>
    <mergeCell ref="E50:H50"/>
    <mergeCell ref="L2:V2"/>
    <mergeCell ref="E52:H52"/>
    <mergeCell ref="E54:H54"/>
    <mergeCell ref="E76:H76"/>
    <mergeCell ref="E78:H78"/>
  </mergeCells>
  <hyperlinks>
    <hyperlink ref="F107" r:id="rId1" xr:uid="{00000000-0004-0000-0700-000000000000}"/>
    <hyperlink ref="F111" r:id="rId2" xr:uid="{00000000-0004-0000-0700-000001000000}"/>
    <hyperlink ref="F115" r:id="rId3" xr:uid="{00000000-0004-0000-0700-000002000000}"/>
    <hyperlink ref="F119" r:id="rId4" xr:uid="{00000000-0004-0000-07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51"/>
  <sheetViews>
    <sheetView showGridLines="0" topLeftCell="A111" workbookViewId="0">
      <selection activeCell="I150" sqref="I150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105</v>
      </c>
      <c r="AZ2" s="155" t="s">
        <v>193</v>
      </c>
      <c r="BA2" s="155" t="s">
        <v>668</v>
      </c>
      <c r="BB2" s="155" t="s">
        <v>3</v>
      </c>
      <c r="BC2" s="155" t="s">
        <v>669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247</v>
      </c>
      <c r="BA3" s="155" t="s">
        <v>248</v>
      </c>
      <c r="BB3" s="155" t="s">
        <v>3</v>
      </c>
      <c r="BC3" s="155" t="s">
        <v>670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244</v>
      </c>
      <c r="BA4" s="155" t="s">
        <v>245</v>
      </c>
      <c r="BB4" s="155" t="s">
        <v>3</v>
      </c>
      <c r="BC4" s="155" t="s">
        <v>670</v>
      </c>
      <c r="BD4" s="155" t="s">
        <v>79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671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309" t="s">
        <v>672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285" t="s">
        <v>3</v>
      </c>
      <c r="F29" s="285"/>
      <c r="G29" s="285"/>
      <c r="H29" s="285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ROUND(J90,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ROUND((SUM(BE90:BE150)),  2)</f>
        <v>0</v>
      </c>
      <c r="I35" s="90">
        <v>0.21</v>
      </c>
      <c r="J35" s="80">
        <f>ROUND(((SUM(BE90:BE150))*I35),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ROUND((SUM(BF90:BF150)),  2)</f>
        <v>0</v>
      </c>
      <c r="I36" s="90">
        <v>0.15</v>
      </c>
      <c r="J36" s="80">
        <f>ROUND(((SUM(BF90:BF150))*I36),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ROUND((SUM(BG90:BG150)),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ROUND((SUM(BH90:BH150)),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ROUND((SUM(BI90:BI150)),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671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309" t="str">
        <f>E11</f>
        <v xml:space="preserve">SO 201 - Účelová komunikace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J90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J91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J92</f>
        <v>0</v>
      </c>
      <c r="L65" s="104"/>
    </row>
    <row r="66" spans="2:12" s="9" customFormat="1" ht="19.95" customHeight="1">
      <c r="B66" s="104"/>
      <c r="D66" s="105" t="s">
        <v>259</v>
      </c>
      <c r="E66" s="106"/>
      <c r="F66" s="106"/>
      <c r="G66" s="106"/>
      <c r="H66" s="106"/>
      <c r="I66" s="106"/>
      <c r="J66" s="107">
        <f>J108</f>
        <v>0</v>
      </c>
      <c r="L66" s="104"/>
    </row>
    <row r="67" spans="2:12" s="9" customFormat="1" ht="19.95" customHeight="1">
      <c r="B67" s="104"/>
      <c r="D67" s="105" t="s">
        <v>261</v>
      </c>
      <c r="E67" s="106"/>
      <c r="F67" s="106"/>
      <c r="G67" s="106"/>
      <c r="H67" s="106"/>
      <c r="I67" s="106"/>
      <c r="J67" s="107">
        <f>J131</f>
        <v>0</v>
      </c>
      <c r="L67" s="104"/>
    </row>
    <row r="68" spans="2:12" s="9" customFormat="1" ht="19.95" customHeight="1">
      <c r="B68" s="104"/>
      <c r="D68" s="105" t="s">
        <v>262</v>
      </c>
      <c r="E68" s="106"/>
      <c r="F68" s="106"/>
      <c r="G68" s="106"/>
      <c r="H68" s="106"/>
      <c r="I68" s="106"/>
      <c r="J68" s="107">
        <f>J148</f>
        <v>0</v>
      </c>
      <c r="L68" s="104"/>
    </row>
    <row r="69" spans="2:12" s="1" customFormat="1" ht="21.75" customHeight="1">
      <c r="B69" s="29"/>
      <c r="L69" s="29"/>
    </row>
    <row r="70" spans="2:12" s="1" customFormat="1" ht="6.9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29"/>
    </row>
    <row r="74" spans="2:12" s="1" customFormat="1" ht="6.9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29"/>
    </row>
    <row r="75" spans="2:12" s="1" customFormat="1" ht="24.9" customHeight="1">
      <c r="B75" s="29"/>
      <c r="C75" s="21" t="s">
        <v>176</v>
      </c>
      <c r="L75" s="29"/>
    </row>
    <row r="76" spans="2:12" s="1" customFormat="1" ht="6.9" customHeight="1">
      <c r="B76" s="29"/>
      <c r="L76" s="29"/>
    </row>
    <row r="77" spans="2:12" s="1" customFormat="1" ht="12" customHeight="1">
      <c r="B77" s="29"/>
      <c r="C77" s="26" t="s">
        <v>15</v>
      </c>
      <c r="L77" s="29"/>
    </row>
    <row r="78" spans="2:12" s="1" customFormat="1" ht="16.350000000000001" customHeight="1">
      <c r="B78" s="29"/>
      <c r="E78" s="311" t="str">
        <f>E7</f>
        <v>REVITALIZACE SPORTOVNÍ ZÓNY STREETPARK</v>
      </c>
      <c r="F78" s="312"/>
      <c r="G78" s="312"/>
      <c r="H78" s="312"/>
      <c r="L78" s="29"/>
    </row>
    <row r="79" spans="2:12" ht="12" customHeight="1">
      <c r="B79" s="20"/>
      <c r="C79" s="26" t="s">
        <v>164</v>
      </c>
      <c r="L79" s="20"/>
    </row>
    <row r="80" spans="2:12" s="1" customFormat="1" ht="16.350000000000001" customHeight="1">
      <c r="B80" s="29"/>
      <c r="E80" s="311" t="s">
        <v>671</v>
      </c>
      <c r="F80" s="313"/>
      <c r="G80" s="313"/>
      <c r="H80" s="313"/>
      <c r="L80" s="29"/>
    </row>
    <row r="81" spans="2:65" s="1" customFormat="1" ht="12" customHeight="1">
      <c r="B81" s="29"/>
      <c r="C81" s="26" t="s">
        <v>254</v>
      </c>
      <c r="L81" s="29"/>
    </row>
    <row r="82" spans="2:65" s="1" customFormat="1" ht="16.350000000000001" customHeight="1">
      <c r="B82" s="29"/>
      <c r="E82" s="309" t="str">
        <f>E11</f>
        <v xml:space="preserve">SO 201 - Účelová komunikace </v>
      </c>
      <c r="F82" s="313"/>
      <c r="G82" s="313"/>
      <c r="H82" s="313"/>
      <c r="L82" s="29"/>
    </row>
    <row r="83" spans="2:65" s="1" customFormat="1" ht="6.9" customHeight="1">
      <c r="B83" s="29"/>
      <c r="L83" s="29"/>
    </row>
    <row r="84" spans="2:65" s="1" customFormat="1" ht="12" customHeight="1">
      <c r="B84" s="29"/>
      <c r="C84" s="26" t="s">
        <v>19</v>
      </c>
      <c r="F84" s="24" t="str">
        <f>F14</f>
        <v xml:space="preserve"> Žďár nad Sázavou</v>
      </c>
      <c r="I84" s="26" t="s">
        <v>21</v>
      </c>
      <c r="J84" s="46" t="str">
        <f>IF(J14="","",J14)</f>
        <v>26. 9. 2022</v>
      </c>
      <c r="L84" s="29"/>
    </row>
    <row r="85" spans="2:65" s="1" customFormat="1" ht="6.9" customHeight="1">
      <c r="B85" s="29"/>
      <c r="L85" s="29"/>
    </row>
    <row r="86" spans="2:65" s="1" customFormat="1" ht="24.75" customHeight="1">
      <c r="B86" s="29"/>
      <c r="C86" s="26" t="s">
        <v>23</v>
      </c>
      <c r="F86" s="24" t="str">
        <f>E17</f>
        <v>Město Žďár nad Sázavou</v>
      </c>
      <c r="I86" s="26" t="s">
        <v>28</v>
      </c>
      <c r="J86" s="27" t="str">
        <f>E23</f>
        <v>Grimm Architekti s.r.o.</v>
      </c>
      <c r="L86" s="29"/>
    </row>
    <row r="87" spans="2:65" s="1" customFormat="1" ht="15.3" customHeight="1">
      <c r="B87" s="29"/>
      <c r="C87" s="26" t="s">
        <v>27</v>
      </c>
      <c r="F87" s="24" t="str">
        <f>IF(E20="","",E20)</f>
        <v>VZ</v>
      </c>
      <c r="I87" s="26" t="s">
        <v>31</v>
      </c>
      <c r="J87" s="27" t="str">
        <f>E26</f>
        <v xml:space="preserve"> </v>
      </c>
      <c r="L87" s="29"/>
    </row>
    <row r="88" spans="2:65" s="1" customFormat="1" ht="10.35" customHeight="1">
      <c r="B88" s="29"/>
      <c r="L88" s="29"/>
    </row>
    <row r="89" spans="2:65" s="10" customFormat="1" ht="29.25" customHeight="1">
      <c r="B89" s="108"/>
      <c r="C89" s="109" t="s">
        <v>177</v>
      </c>
      <c r="D89" s="110" t="s">
        <v>54</v>
      </c>
      <c r="E89" s="110" t="s">
        <v>50</v>
      </c>
      <c r="F89" s="110" t="s">
        <v>51</v>
      </c>
      <c r="G89" s="110" t="s">
        <v>178</v>
      </c>
      <c r="H89" s="110" t="s">
        <v>179</v>
      </c>
      <c r="I89" s="110" t="s">
        <v>180</v>
      </c>
      <c r="J89" s="111" t="s">
        <v>168</v>
      </c>
      <c r="K89" s="112" t="s">
        <v>181</v>
      </c>
      <c r="L89" s="108"/>
      <c r="M89" s="53" t="s">
        <v>3</v>
      </c>
      <c r="N89" s="54" t="s">
        <v>39</v>
      </c>
      <c r="O89" s="54" t="s">
        <v>182</v>
      </c>
      <c r="P89" s="54" t="s">
        <v>183</v>
      </c>
      <c r="Q89" s="54" t="s">
        <v>184</v>
      </c>
      <c r="R89" s="54" t="s">
        <v>185</v>
      </c>
      <c r="S89" s="54" t="s">
        <v>186</v>
      </c>
      <c r="T89" s="55" t="s">
        <v>187</v>
      </c>
    </row>
    <row r="90" spans="2:65" s="1" customFormat="1" ht="22.8" customHeight="1">
      <c r="B90" s="29"/>
      <c r="C90" s="58" t="s">
        <v>188</v>
      </c>
      <c r="J90" s="113">
        <f>BK90</f>
        <v>0</v>
      </c>
      <c r="L90" s="29"/>
      <c r="M90" s="56"/>
      <c r="N90" s="47"/>
      <c r="O90" s="47"/>
      <c r="P90" s="114">
        <f>P91</f>
        <v>127.28087599999999</v>
      </c>
      <c r="Q90" s="47"/>
      <c r="R90" s="114">
        <f>R91</f>
        <v>120.03532382</v>
      </c>
      <c r="S90" s="47"/>
      <c r="T90" s="115">
        <f>T91</f>
        <v>0</v>
      </c>
      <c r="AT90" s="17" t="s">
        <v>68</v>
      </c>
      <c r="AU90" s="17" t="s">
        <v>169</v>
      </c>
      <c r="BK90" s="116">
        <f>BK91</f>
        <v>0</v>
      </c>
    </row>
    <row r="91" spans="2:65" s="11" customFormat="1" ht="25.95" customHeight="1">
      <c r="B91" s="117"/>
      <c r="D91" s="118" t="s">
        <v>68</v>
      </c>
      <c r="E91" s="119" t="s">
        <v>189</v>
      </c>
      <c r="F91" s="119" t="s">
        <v>190</v>
      </c>
      <c r="J91" s="120">
        <f>BK91</f>
        <v>0</v>
      </c>
      <c r="L91" s="117"/>
      <c r="M91" s="121"/>
      <c r="P91" s="122">
        <f>P92+P108+P131+P148</f>
        <v>127.28087599999999</v>
      </c>
      <c r="R91" s="122">
        <f>R92+R108+R131+R148</f>
        <v>120.03532382</v>
      </c>
      <c r="T91" s="123">
        <f>T92+T108+T131+T148</f>
        <v>0</v>
      </c>
      <c r="AR91" s="118" t="s">
        <v>77</v>
      </c>
      <c r="AT91" s="124" t="s">
        <v>68</v>
      </c>
      <c r="AU91" s="124" t="s">
        <v>69</v>
      </c>
      <c r="AY91" s="118" t="s">
        <v>191</v>
      </c>
      <c r="BK91" s="125">
        <f>BK92+BK108+BK131+BK148</f>
        <v>0</v>
      </c>
    </row>
    <row r="92" spans="2:65" s="11" customFormat="1" ht="22.8" customHeight="1">
      <c r="B92" s="117"/>
      <c r="D92" s="118" t="s">
        <v>68</v>
      </c>
      <c r="E92" s="126" t="s">
        <v>77</v>
      </c>
      <c r="F92" s="126" t="s">
        <v>192</v>
      </c>
      <c r="J92" s="127">
        <f>BK92</f>
        <v>0</v>
      </c>
      <c r="L92" s="117"/>
      <c r="M92" s="121"/>
      <c r="P92" s="122">
        <f>SUM(P93:P107)</f>
        <v>33.724999999999994</v>
      </c>
      <c r="R92" s="122">
        <f>SUM(R93:R107)</f>
        <v>0</v>
      </c>
      <c r="T92" s="123">
        <f>SUM(T93:T107)</f>
        <v>0</v>
      </c>
      <c r="AR92" s="118" t="s">
        <v>77</v>
      </c>
      <c r="AT92" s="124" t="s">
        <v>68</v>
      </c>
      <c r="AU92" s="124" t="s">
        <v>77</v>
      </c>
      <c r="AY92" s="118" t="s">
        <v>191</v>
      </c>
      <c r="BK92" s="125">
        <f>SUM(BK93:BK107)</f>
        <v>0</v>
      </c>
    </row>
    <row r="93" spans="2:65" s="1" customFormat="1" ht="23.4" customHeight="1">
      <c r="B93" s="128"/>
      <c r="C93" s="129" t="s">
        <v>77</v>
      </c>
      <c r="D93" s="129" t="s">
        <v>193</v>
      </c>
      <c r="E93" s="130" t="s">
        <v>266</v>
      </c>
      <c r="F93" s="131" t="s">
        <v>267</v>
      </c>
      <c r="G93" s="132" t="s">
        <v>268</v>
      </c>
      <c r="H93" s="133">
        <v>231</v>
      </c>
      <c r="I93" s="134">
        <v>0</v>
      </c>
      <c r="J93" s="134">
        <f>ROUND(I93*H93,2)</f>
        <v>0</v>
      </c>
      <c r="K93" s="135"/>
      <c r="L93" s="29"/>
      <c r="M93" s="136" t="s">
        <v>3</v>
      </c>
      <c r="N93" s="137" t="s">
        <v>40</v>
      </c>
      <c r="O93" s="138">
        <v>2.5999999999999999E-2</v>
      </c>
      <c r="P93" s="138">
        <f>O93*H93</f>
        <v>6.0059999999999993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197</v>
      </c>
      <c r="AT93" s="140" t="s">
        <v>193</v>
      </c>
      <c r="AU93" s="140" t="s">
        <v>79</v>
      </c>
      <c r="AY93" s="17" t="s">
        <v>191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77</v>
      </c>
      <c r="BK93" s="141">
        <f>ROUND(I93*H93,2)</f>
        <v>0</v>
      </c>
      <c r="BL93" s="17" t="s">
        <v>197</v>
      </c>
      <c r="BM93" s="140" t="s">
        <v>673</v>
      </c>
    </row>
    <row r="94" spans="2:65" s="1" customFormat="1">
      <c r="B94" s="29"/>
      <c r="D94" s="142" t="s">
        <v>199</v>
      </c>
      <c r="F94" s="143" t="s">
        <v>270</v>
      </c>
      <c r="L94" s="29"/>
      <c r="M94" s="144"/>
      <c r="T94" s="50"/>
      <c r="AT94" s="17" t="s">
        <v>199</v>
      </c>
      <c r="AU94" s="17" t="s">
        <v>79</v>
      </c>
    </row>
    <row r="95" spans="2:65" s="12" customFormat="1">
      <c r="B95" s="145"/>
      <c r="D95" s="146" t="s">
        <v>201</v>
      </c>
      <c r="E95" s="147" t="s">
        <v>3</v>
      </c>
      <c r="F95" s="148" t="s">
        <v>674</v>
      </c>
      <c r="H95" s="149">
        <v>231</v>
      </c>
      <c r="L95" s="145"/>
      <c r="M95" s="150"/>
      <c r="T95" s="151"/>
      <c r="AT95" s="147" t="s">
        <v>201</v>
      </c>
      <c r="AU95" s="147" t="s">
        <v>79</v>
      </c>
      <c r="AV95" s="12" t="s">
        <v>79</v>
      </c>
      <c r="AW95" s="12" t="s">
        <v>30</v>
      </c>
      <c r="AX95" s="12" t="s">
        <v>77</v>
      </c>
      <c r="AY95" s="147" t="s">
        <v>191</v>
      </c>
    </row>
    <row r="96" spans="2:65" s="1" customFormat="1" ht="31.95" customHeight="1">
      <c r="B96" s="128"/>
      <c r="C96" s="129" t="s">
        <v>79</v>
      </c>
      <c r="D96" s="129" t="s">
        <v>193</v>
      </c>
      <c r="E96" s="130" t="s">
        <v>607</v>
      </c>
      <c r="F96" s="131" t="s">
        <v>608</v>
      </c>
      <c r="G96" s="132" t="s">
        <v>275</v>
      </c>
      <c r="H96" s="133">
        <v>104.6</v>
      </c>
      <c r="I96" s="134">
        <v>0</v>
      </c>
      <c r="J96" s="134">
        <f>ROUND(I96*H96,2)</f>
        <v>0</v>
      </c>
      <c r="K96" s="135"/>
      <c r="L96" s="29"/>
      <c r="M96" s="136" t="s">
        <v>3</v>
      </c>
      <c r="N96" s="137" t="s">
        <v>40</v>
      </c>
      <c r="O96" s="138">
        <v>0.21199999999999999</v>
      </c>
      <c r="P96" s="138">
        <f>O96*H96</f>
        <v>22.175199999999997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197</v>
      </c>
      <c r="AT96" s="140" t="s">
        <v>193</v>
      </c>
      <c r="AU96" s="140" t="s">
        <v>79</v>
      </c>
      <c r="AY96" s="17" t="s">
        <v>191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77</v>
      </c>
      <c r="BK96" s="141">
        <f>ROUND(I96*H96,2)</f>
        <v>0</v>
      </c>
      <c r="BL96" s="17" t="s">
        <v>197</v>
      </c>
      <c r="BM96" s="140" t="s">
        <v>675</v>
      </c>
    </row>
    <row r="97" spans="2:65" s="1" customFormat="1">
      <c r="B97" s="29"/>
      <c r="D97" s="142" t="s">
        <v>199</v>
      </c>
      <c r="F97" s="143" t="s">
        <v>609</v>
      </c>
      <c r="L97" s="29"/>
      <c r="M97" s="144"/>
      <c r="T97" s="50"/>
      <c r="AT97" s="17" t="s">
        <v>199</v>
      </c>
      <c r="AU97" s="17" t="s">
        <v>79</v>
      </c>
    </row>
    <row r="98" spans="2:65" s="12" customFormat="1">
      <c r="B98" s="145"/>
      <c r="D98" s="146" t="s">
        <v>201</v>
      </c>
      <c r="E98" s="147" t="s">
        <v>3</v>
      </c>
      <c r="F98" s="148" t="s">
        <v>676</v>
      </c>
      <c r="H98" s="149">
        <v>84</v>
      </c>
      <c r="L98" s="145"/>
      <c r="M98" s="150"/>
      <c r="T98" s="151"/>
      <c r="AT98" s="147" t="s">
        <v>201</v>
      </c>
      <c r="AU98" s="147" t="s">
        <v>79</v>
      </c>
      <c r="AV98" s="12" t="s">
        <v>79</v>
      </c>
      <c r="AW98" s="12" t="s">
        <v>30</v>
      </c>
      <c r="AX98" s="12" t="s">
        <v>69</v>
      </c>
      <c r="AY98" s="147" t="s">
        <v>191</v>
      </c>
    </row>
    <row r="99" spans="2:65" s="12" customFormat="1">
      <c r="B99" s="145"/>
      <c r="D99" s="146" t="s">
        <v>201</v>
      </c>
      <c r="E99" s="147" t="s">
        <v>3</v>
      </c>
      <c r="F99" s="148" t="s">
        <v>677</v>
      </c>
      <c r="H99" s="149">
        <v>20.6</v>
      </c>
      <c r="L99" s="145"/>
      <c r="M99" s="150"/>
      <c r="T99" s="151"/>
      <c r="AT99" s="147" t="s">
        <v>201</v>
      </c>
      <c r="AU99" s="147" t="s">
        <v>79</v>
      </c>
      <c r="AV99" s="12" t="s">
        <v>79</v>
      </c>
      <c r="AW99" s="12" t="s">
        <v>30</v>
      </c>
      <c r="AX99" s="12" t="s">
        <v>69</v>
      </c>
      <c r="AY99" s="147" t="s">
        <v>191</v>
      </c>
    </row>
    <row r="100" spans="2:65" s="13" customFormat="1">
      <c r="B100" s="156"/>
      <c r="D100" s="146" t="s">
        <v>201</v>
      </c>
      <c r="E100" s="157" t="s">
        <v>247</v>
      </c>
      <c r="F100" s="158" t="s">
        <v>272</v>
      </c>
      <c r="H100" s="159">
        <v>104.6</v>
      </c>
      <c r="L100" s="156"/>
      <c r="M100" s="160"/>
      <c r="T100" s="161"/>
      <c r="AT100" s="157" t="s">
        <v>201</v>
      </c>
      <c r="AU100" s="157" t="s">
        <v>79</v>
      </c>
      <c r="AV100" s="13" t="s">
        <v>197</v>
      </c>
      <c r="AW100" s="13" t="s">
        <v>30</v>
      </c>
      <c r="AX100" s="13" t="s">
        <v>77</v>
      </c>
      <c r="AY100" s="157" t="s">
        <v>191</v>
      </c>
    </row>
    <row r="101" spans="2:65" s="1" customFormat="1" ht="60.9" customHeight="1">
      <c r="B101" s="128"/>
      <c r="C101" s="129" t="s">
        <v>212</v>
      </c>
      <c r="D101" s="129" t="s">
        <v>193</v>
      </c>
      <c r="E101" s="130" t="s">
        <v>284</v>
      </c>
      <c r="F101" s="131" t="s">
        <v>285</v>
      </c>
      <c r="G101" s="132" t="s">
        <v>275</v>
      </c>
      <c r="H101" s="133">
        <v>104.6</v>
      </c>
      <c r="I101" s="134">
        <v>0</v>
      </c>
      <c r="J101" s="134">
        <f>ROUND(I101*H101,2)</f>
        <v>0</v>
      </c>
      <c r="K101" s="135"/>
      <c r="L101" s="29"/>
      <c r="M101" s="136" t="s">
        <v>3</v>
      </c>
      <c r="N101" s="137" t="s">
        <v>40</v>
      </c>
      <c r="O101" s="138">
        <v>4.3999999999999997E-2</v>
      </c>
      <c r="P101" s="138">
        <f>O101*H101</f>
        <v>4.6023999999999994</v>
      </c>
      <c r="Q101" s="138">
        <v>0</v>
      </c>
      <c r="R101" s="138">
        <f>Q101*H101</f>
        <v>0</v>
      </c>
      <c r="S101" s="138">
        <v>0</v>
      </c>
      <c r="T101" s="139">
        <f>S101*H101</f>
        <v>0</v>
      </c>
      <c r="AR101" s="140" t="s">
        <v>197</v>
      </c>
      <c r="AT101" s="140" t="s">
        <v>193</v>
      </c>
      <c r="AU101" s="140" t="s">
        <v>79</v>
      </c>
      <c r="AY101" s="17" t="s">
        <v>191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7" t="s">
        <v>77</v>
      </c>
      <c r="BK101" s="141">
        <f>ROUND(I101*H101,2)</f>
        <v>0</v>
      </c>
      <c r="BL101" s="17" t="s">
        <v>197</v>
      </c>
      <c r="BM101" s="140" t="s">
        <v>678</v>
      </c>
    </row>
    <row r="102" spans="2:65" s="1" customFormat="1">
      <c r="B102" s="29"/>
      <c r="D102" s="142" t="s">
        <v>199</v>
      </c>
      <c r="F102" s="143" t="s">
        <v>287</v>
      </c>
      <c r="L102" s="29"/>
      <c r="M102" s="144"/>
      <c r="T102" s="50"/>
      <c r="AT102" s="17" t="s">
        <v>199</v>
      </c>
      <c r="AU102" s="17" t="s">
        <v>79</v>
      </c>
    </row>
    <row r="103" spans="2:65" s="12" customFormat="1">
      <c r="B103" s="145"/>
      <c r="D103" s="146" t="s">
        <v>201</v>
      </c>
      <c r="E103" s="147" t="s">
        <v>3</v>
      </c>
      <c r="F103" s="148" t="s">
        <v>247</v>
      </c>
      <c r="H103" s="149">
        <v>104.6</v>
      </c>
      <c r="L103" s="145"/>
      <c r="M103" s="150"/>
      <c r="T103" s="151"/>
      <c r="AT103" s="147" t="s">
        <v>201</v>
      </c>
      <c r="AU103" s="147" t="s">
        <v>79</v>
      </c>
      <c r="AV103" s="12" t="s">
        <v>79</v>
      </c>
      <c r="AW103" s="12" t="s">
        <v>30</v>
      </c>
      <c r="AX103" s="12" t="s">
        <v>69</v>
      </c>
      <c r="AY103" s="147" t="s">
        <v>191</v>
      </c>
    </row>
    <row r="104" spans="2:65" s="13" customFormat="1">
      <c r="B104" s="156"/>
      <c r="D104" s="146" t="s">
        <v>201</v>
      </c>
      <c r="E104" s="157" t="s">
        <v>244</v>
      </c>
      <c r="F104" s="158" t="s">
        <v>272</v>
      </c>
      <c r="H104" s="159">
        <v>104.6</v>
      </c>
      <c r="L104" s="156"/>
      <c r="M104" s="160"/>
      <c r="T104" s="161"/>
      <c r="AT104" s="157" t="s">
        <v>201</v>
      </c>
      <c r="AU104" s="157" t="s">
        <v>79</v>
      </c>
      <c r="AV104" s="13" t="s">
        <v>197</v>
      </c>
      <c r="AW104" s="13" t="s">
        <v>30</v>
      </c>
      <c r="AX104" s="13" t="s">
        <v>77</v>
      </c>
      <c r="AY104" s="157" t="s">
        <v>191</v>
      </c>
    </row>
    <row r="105" spans="2:65" s="1" customFormat="1" ht="36.75" customHeight="1">
      <c r="B105" s="128"/>
      <c r="C105" s="129" t="s">
        <v>197</v>
      </c>
      <c r="D105" s="129" t="s">
        <v>193</v>
      </c>
      <c r="E105" s="130" t="s">
        <v>289</v>
      </c>
      <c r="F105" s="131" t="s">
        <v>290</v>
      </c>
      <c r="G105" s="132" t="s">
        <v>275</v>
      </c>
      <c r="H105" s="133">
        <v>104.6</v>
      </c>
      <c r="I105" s="134">
        <v>0</v>
      </c>
      <c r="J105" s="134">
        <f>ROUND(I105*H105,2)</f>
        <v>0</v>
      </c>
      <c r="K105" s="135"/>
      <c r="L105" s="29"/>
      <c r="M105" s="136" t="s">
        <v>3</v>
      </c>
      <c r="N105" s="137" t="s">
        <v>40</v>
      </c>
      <c r="O105" s="138">
        <v>8.9999999999999993E-3</v>
      </c>
      <c r="P105" s="138">
        <f>O105*H105</f>
        <v>0.9413999999999999</v>
      </c>
      <c r="Q105" s="138">
        <v>0</v>
      </c>
      <c r="R105" s="138">
        <f>Q105*H105</f>
        <v>0</v>
      </c>
      <c r="S105" s="138">
        <v>0</v>
      </c>
      <c r="T105" s="139">
        <f>S105*H105</f>
        <v>0</v>
      </c>
      <c r="AR105" s="140" t="s">
        <v>197</v>
      </c>
      <c r="AT105" s="140" t="s">
        <v>193</v>
      </c>
      <c r="AU105" s="140" t="s">
        <v>79</v>
      </c>
      <c r="AY105" s="17" t="s">
        <v>191</v>
      </c>
      <c r="BE105" s="141">
        <f>IF(N105="základní",J105,0)</f>
        <v>0</v>
      </c>
      <c r="BF105" s="141">
        <f>IF(N105="snížená",J105,0)</f>
        <v>0</v>
      </c>
      <c r="BG105" s="141">
        <f>IF(N105="zákl. přenesená",J105,0)</f>
        <v>0</v>
      </c>
      <c r="BH105" s="141">
        <f>IF(N105="sníž. přenesená",J105,0)</f>
        <v>0</v>
      </c>
      <c r="BI105" s="141">
        <f>IF(N105="nulová",J105,0)</f>
        <v>0</v>
      </c>
      <c r="BJ105" s="17" t="s">
        <v>77</v>
      </c>
      <c r="BK105" s="141">
        <f>ROUND(I105*H105,2)</f>
        <v>0</v>
      </c>
      <c r="BL105" s="17" t="s">
        <v>197</v>
      </c>
      <c r="BM105" s="140" t="s">
        <v>679</v>
      </c>
    </row>
    <row r="106" spans="2:65" s="1" customFormat="1">
      <c r="B106" s="29"/>
      <c r="D106" s="142" t="s">
        <v>199</v>
      </c>
      <c r="F106" s="143" t="s">
        <v>292</v>
      </c>
      <c r="L106" s="29"/>
      <c r="M106" s="144"/>
      <c r="T106" s="50"/>
      <c r="AT106" s="17" t="s">
        <v>199</v>
      </c>
      <c r="AU106" s="17" t="s">
        <v>79</v>
      </c>
    </row>
    <row r="107" spans="2:65" s="12" customFormat="1">
      <c r="B107" s="145"/>
      <c r="D107" s="146" t="s">
        <v>201</v>
      </c>
      <c r="E107" s="147" t="s">
        <v>3</v>
      </c>
      <c r="F107" s="148" t="s">
        <v>244</v>
      </c>
      <c r="H107" s="149">
        <v>104.6</v>
      </c>
      <c r="L107" s="145"/>
      <c r="M107" s="150"/>
      <c r="T107" s="151"/>
      <c r="AT107" s="147" t="s">
        <v>201</v>
      </c>
      <c r="AU107" s="147" t="s">
        <v>79</v>
      </c>
      <c r="AV107" s="12" t="s">
        <v>79</v>
      </c>
      <c r="AW107" s="12" t="s">
        <v>30</v>
      </c>
      <c r="AX107" s="12" t="s">
        <v>77</v>
      </c>
      <c r="AY107" s="147" t="s">
        <v>191</v>
      </c>
    </row>
    <row r="108" spans="2:65" s="11" customFormat="1" ht="22.8" customHeight="1">
      <c r="B108" s="117"/>
      <c r="D108" s="118" t="s">
        <v>68</v>
      </c>
      <c r="E108" s="126" t="s">
        <v>209</v>
      </c>
      <c r="F108" s="126" t="s">
        <v>359</v>
      </c>
      <c r="J108" s="127">
        <f>BK108</f>
        <v>0</v>
      </c>
      <c r="L108" s="117"/>
      <c r="M108" s="121"/>
      <c r="P108" s="122">
        <f>SUM(P109:P130)</f>
        <v>30.87</v>
      </c>
      <c r="R108" s="122">
        <f>SUM(R109:R130)</f>
        <v>56.7</v>
      </c>
      <c r="T108" s="123">
        <f>SUM(T109:T130)</f>
        <v>0</v>
      </c>
      <c r="AR108" s="118" t="s">
        <v>77</v>
      </c>
      <c r="AT108" s="124" t="s">
        <v>68</v>
      </c>
      <c r="AU108" s="124" t="s">
        <v>77</v>
      </c>
      <c r="AY108" s="118" t="s">
        <v>191</v>
      </c>
      <c r="BK108" s="125">
        <f>SUM(BK109:BK130)</f>
        <v>0</v>
      </c>
    </row>
    <row r="109" spans="2:65" s="1" customFormat="1" ht="53.7" customHeight="1">
      <c r="B109" s="128"/>
      <c r="C109" s="129" t="s">
        <v>209</v>
      </c>
      <c r="D109" s="129" t="s">
        <v>193</v>
      </c>
      <c r="E109" s="130" t="s">
        <v>680</v>
      </c>
      <c r="F109" s="131" t="s">
        <v>681</v>
      </c>
      <c r="G109" s="132" t="s">
        <v>268</v>
      </c>
      <c r="H109" s="133">
        <v>210</v>
      </c>
      <c r="I109" s="134">
        <v>0</v>
      </c>
      <c r="J109" s="134">
        <f>ROUND(I109*H109,2)</f>
        <v>0</v>
      </c>
      <c r="K109" s="135"/>
      <c r="L109" s="29"/>
      <c r="M109" s="136" t="s">
        <v>3</v>
      </c>
      <c r="N109" s="137" t="s">
        <v>40</v>
      </c>
      <c r="O109" s="138">
        <v>1.7000000000000001E-2</v>
      </c>
      <c r="P109" s="138">
        <f>O109*H109</f>
        <v>3.5700000000000003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197</v>
      </c>
      <c r="AT109" s="140" t="s">
        <v>193</v>
      </c>
      <c r="AU109" s="140" t="s">
        <v>79</v>
      </c>
      <c r="AY109" s="17" t="s">
        <v>191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7" t="s">
        <v>77</v>
      </c>
      <c r="BK109" s="141">
        <f>ROUND(I109*H109,2)</f>
        <v>0</v>
      </c>
      <c r="BL109" s="17" t="s">
        <v>197</v>
      </c>
      <c r="BM109" s="140" t="s">
        <v>682</v>
      </c>
    </row>
    <row r="110" spans="2:65" s="1" customFormat="1">
      <c r="B110" s="29"/>
      <c r="D110" s="142" t="s">
        <v>199</v>
      </c>
      <c r="F110" s="143" t="s">
        <v>683</v>
      </c>
      <c r="L110" s="29"/>
      <c r="M110" s="144"/>
      <c r="T110" s="50"/>
      <c r="AT110" s="17" t="s">
        <v>199</v>
      </c>
      <c r="AU110" s="17" t="s">
        <v>79</v>
      </c>
    </row>
    <row r="111" spans="2:65" s="12" customFormat="1">
      <c r="B111" s="145"/>
      <c r="D111" s="146" t="s">
        <v>201</v>
      </c>
      <c r="E111" s="147" t="s">
        <v>3</v>
      </c>
      <c r="F111" s="148" t="s">
        <v>193</v>
      </c>
      <c r="H111" s="149">
        <v>210</v>
      </c>
      <c r="L111" s="145"/>
      <c r="M111" s="150"/>
      <c r="T111" s="151"/>
      <c r="AT111" s="147" t="s">
        <v>201</v>
      </c>
      <c r="AU111" s="147" t="s">
        <v>79</v>
      </c>
      <c r="AV111" s="12" t="s">
        <v>79</v>
      </c>
      <c r="AW111" s="12" t="s">
        <v>30</v>
      </c>
      <c r="AX111" s="12" t="s">
        <v>77</v>
      </c>
      <c r="AY111" s="147" t="s">
        <v>191</v>
      </c>
    </row>
    <row r="112" spans="2:65" s="1" customFormat="1" ht="16.350000000000001" customHeight="1">
      <c r="B112" s="128"/>
      <c r="C112" s="167" t="s">
        <v>229</v>
      </c>
      <c r="D112" s="167" t="s">
        <v>483</v>
      </c>
      <c r="E112" s="168" t="s">
        <v>684</v>
      </c>
      <c r="F112" s="169" t="s">
        <v>685</v>
      </c>
      <c r="G112" s="170" t="s">
        <v>327</v>
      </c>
      <c r="H112" s="171">
        <v>56.7</v>
      </c>
      <c r="I112" s="172">
        <v>0</v>
      </c>
      <c r="J112" s="172">
        <f>ROUND(I112*H112,2)</f>
        <v>0</v>
      </c>
      <c r="K112" s="173"/>
      <c r="L112" s="174"/>
      <c r="M112" s="175" t="s">
        <v>3</v>
      </c>
      <c r="N112" s="176" t="s">
        <v>40</v>
      </c>
      <c r="O112" s="138">
        <v>0</v>
      </c>
      <c r="P112" s="138">
        <f>O112*H112</f>
        <v>0</v>
      </c>
      <c r="Q112" s="138">
        <v>1</v>
      </c>
      <c r="R112" s="138">
        <f>Q112*H112</f>
        <v>56.7</v>
      </c>
      <c r="S112" s="138">
        <v>0</v>
      </c>
      <c r="T112" s="139">
        <f>S112*H112</f>
        <v>0</v>
      </c>
      <c r="AR112" s="140" t="s">
        <v>239</v>
      </c>
      <c r="AT112" s="140" t="s">
        <v>483</v>
      </c>
      <c r="AU112" s="140" t="s">
        <v>79</v>
      </c>
      <c r="AY112" s="17" t="s">
        <v>191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77</v>
      </c>
      <c r="BK112" s="141">
        <f>ROUND(I112*H112,2)</f>
        <v>0</v>
      </c>
      <c r="BL112" s="17" t="s">
        <v>197</v>
      </c>
      <c r="BM112" s="140" t="s">
        <v>686</v>
      </c>
    </row>
    <row r="113" spans="2:65" s="12" customFormat="1">
      <c r="B113" s="145"/>
      <c r="D113" s="146" t="s">
        <v>201</v>
      </c>
      <c r="F113" s="148" t="s">
        <v>687</v>
      </c>
      <c r="H113" s="149">
        <v>56.7</v>
      </c>
      <c r="L113" s="145"/>
      <c r="M113" s="150"/>
      <c r="T113" s="151"/>
      <c r="AT113" s="147" t="s">
        <v>201</v>
      </c>
      <c r="AU113" s="147" t="s">
        <v>79</v>
      </c>
      <c r="AV113" s="12" t="s">
        <v>79</v>
      </c>
      <c r="AW113" s="12" t="s">
        <v>4</v>
      </c>
      <c r="AX113" s="12" t="s">
        <v>77</v>
      </c>
      <c r="AY113" s="147" t="s">
        <v>191</v>
      </c>
    </row>
    <row r="114" spans="2:65" s="1" customFormat="1" ht="31.95" customHeight="1">
      <c r="B114" s="128"/>
      <c r="C114" s="129" t="s">
        <v>235</v>
      </c>
      <c r="D114" s="129" t="s">
        <v>193</v>
      </c>
      <c r="E114" s="130" t="s">
        <v>688</v>
      </c>
      <c r="F114" s="131" t="s">
        <v>689</v>
      </c>
      <c r="G114" s="132" t="s">
        <v>268</v>
      </c>
      <c r="H114" s="133">
        <v>210</v>
      </c>
      <c r="I114" s="134">
        <v>0</v>
      </c>
      <c r="J114" s="134">
        <f>ROUND(I114*H114,2)</f>
        <v>0</v>
      </c>
      <c r="K114" s="135"/>
      <c r="L114" s="29"/>
      <c r="M114" s="136" t="s">
        <v>3</v>
      </c>
      <c r="N114" s="137" t="s">
        <v>40</v>
      </c>
      <c r="O114" s="138">
        <v>9.4E-2</v>
      </c>
      <c r="P114" s="138">
        <f>O114*H114</f>
        <v>19.739999999999998</v>
      </c>
      <c r="Q114" s="138">
        <v>0</v>
      </c>
      <c r="R114" s="138">
        <f>Q114*H114</f>
        <v>0</v>
      </c>
      <c r="S114" s="138">
        <v>0</v>
      </c>
      <c r="T114" s="139">
        <f>S114*H114</f>
        <v>0</v>
      </c>
      <c r="AR114" s="140" t="s">
        <v>197</v>
      </c>
      <c r="AT114" s="140" t="s">
        <v>193</v>
      </c>
      <c r="AU114" s="140" t="s">
        <v>79</v>
      </c>
      <c r="AY114" s="17" t="s">
        <v>191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7" t="s">
        <v>77</v>
      </c>
      <c r="BK114" s="141">
        <f>ROUND(I114*H114,2)</f>
        <v>0</v>
      </c>
      <c r="BL114" s="17" t="s">
        <v>197</v>
      </c>
      <c r="BM114" s="140" t="s">
        <v>690</v>
      </c>
    </row>
    <row r="115" spans="2:65" s="1" customFormat="1">
      <c r="B115" s="29"/>
      <c r="D115" s="142" t="s">
        <v>199</v>
      </c>
      <c r="F115" s="143" t="s">
        <v>691</v>
      </c>
      <c r="L115" s="29"/>
      <c r="M115" s="144"/>
      <c r="T115" s="50"/>
      <c r="AT115" s="17" t="s">
        <v>199</v>
      </c>
      <c r="AU115" s="17" t="s">
        <v>79</v>
      </c>
    </row>
    <row r="116" spans="2:65" s="12" customFormat="1">
      <c r="B116" s="145"/>
      <c r="D116" s="146" t="s">
        <v>201</v>
      </c>
      <c r="E116" s="147" t="s">
        <v>3</v>
      </c>
      <c r="F116" s="148" t="s">
        <v>193</v>
      </c>
      <c r="H116" s="149">
        <v>210</v>
      </c>
      <c r="L116" s="145"/>
      <c r="M116" s="150"/>
      <c r="T116" s="151"/>
      <c r="AT116" s="147" t="s">
        <v>201</v>
      </c>
      <c r="AU116" s="147" t="s">
        <v>79</v>
      </c>
      <c r="AV116" s="12" t="s">
        <v>79</v>
      </c>
      <c r="AW116" s="12" t="s">
        <v>30</v>
      </c>
      <c r="AX116" s="12" t="s">
        <v>77</v>
      </c>
      <c r="AY116" s="147" t="s">
        <v>191</v>
      </c>
    </row>
    <row r="117" spans="2:65" s="1" customFormat="1" ht="42.75" customHeight="1">
      <c r="B117" s="128"/>
      <c r="C117" s="129" t="s">
        <v>239</v>
      </c>
      <c r="D117" s="129" t="s">
        <v>193</v>
      </c>
      <c r="E117" s="130" t="s">
        <v>692</v>
      </c>
      <c r="F117" s="131" t="s">
        <v>693</v>
      </c>
      <c r="G117" s="132" t="s">
        <v>268</v>
      </c>
      <c r="H117" s="133">
        <v>210</v>
      </c>
      <c r="I117" s="134">
        <v>0</v>
      </c>
      <c r="J117" s="134">
        <f>ROUND(I117*H117,2)</f>
        <v>0</v>
      </c>
      <c r="K117" s="135"/>
      <c r="L117" s="29"/>
      <c r="M117" s="136" t="s">
        <v>3</v>
      </c>
      <c r="N117" s="137" t="s">
        <v>40</v>
      </c>
      <c r="O117" s="138">
        <v>1.7000000000000001E-2</v>
      </c>
      <c r="P117" s="138">
        <f>O117*H117</f>
        <v>3.5700000000000003</v>
      </c>
      <c r="Q117" s="138">
        <v>0</v>
      </c>
      <c r="R117" s="138">
        <f>Q117*H117</f>
        <v>0</v>
      </c>
      <c r="S117" s="138">
        <v>0</v>
      </c>
      <c r="T117" s="139">
        <f>S117*H117</f>
        <v>0</v>
      </c>
      <c r="AR117" s="140" t="s">
        <v>197</v>
      </c>
      <c r="AT117" s="140" t="s">
        <v>193</v>
      </c>
      <c r="AU117" s="140" t="s">
        <v>79</v>
      </c>
      <c r="AY117" s="17" t="s">
        <v>191</v>
      </c>
      <c r="BE117" s="141">
        <f>IF(N117="základní",J117,0)</f>
        <v>0</v>
      </c>
      <c r="BF117" s="141">
        <f>IF(N117="snížená",J117,0)</f>
        <v>0</v>
      </c>
      <c r="BG117" s="141">
        <f>IF(N117="zákl. přenesená",J117,0)</f>
        <v>0</v>
      </c>
      <c r="BH117" s="141">
        <f>IF(N117="sníž. přenesená",J117,0)</f>
        <v>0</v>
      </c>
      <c r="BI117" s="141">
        <f>IF(N117="nulová",J117,0)</f>
        <v>0</v>
      </c>
      <c r="BJ117" s="17" t="s">
        <v>77</v>
      </c>
      <c r="BK117" s="141">
        <f>ROUND(I117*H117,2)</f>
        <v>0</v>
      </c>
      <c r="BL117" s="17" t="s">
        <v>197</v>
      </c>
      <c r="BM117" s="140" t="s">
        <v>694</v>
      </c>
    </row>
    <row r="118" spans="2:65" s="1" customFormat="1">
      <c r="B118" s="29"/>
      <c r="D118" s="142" t="s">
        <v>199</v>
      </c>
      <c r="F118" s="143" t="s">
        <v>695</v>
      </c>
      <c r="L118" s="29"/>
      <c r="M118" s="144"/>
      <c r="T118" s="50"/>
      <c r="AT118" s="17" t="s">
        <v>199</v>
      </c>
      <c r="AU118" s="17" t="s">
        <v>79</v>
      </c>
    </row>
    <row r="119" spans="2:65" s="12" customFormat="1">
      <c r="B119" s="145"/>
      <c r="D119" s="146" t="s">
        <v>201</v>
      </c>
      <c r="E119" s="147" t="s">
        <v>3</v>
      </c>
      <c r="F119" s="148" t="s">
        <v>193</v>
      </c>
      <c r="H119" s="149">
        <v>210</v>
      </c>
      <c r="L119" s="145"/>
      <c r="M119" s="150"/>
      <c r="T119" s="151"/>
      <c r="AT119" s="147" t="s">
        <v>201</v>
      </c>
      <c r="AU119" s="147" t="s">
        <v>79</v>
      </c>
      <c r="AV119" s="12" t="s">
        <v>79</v>
      </c>
      <c r="AW119" s="12" t="s">
        <v>30</v>
      </c>
      <c r="AX119" s="12" t="s">
        <v>77</v>
      </c>
      <c r="AY119" s="147" t="s">
        <v>191</v>
      </c>
    </row>
    <row r="120" spans="2:65" s="1" customFormat="1" ht="23.4" customHeight="1">
      <c r="B120" s="128"/>
      <c r="C120" s="129" t="s">
        <v>311</v>
      </c>
      <c r="D120" s="129" t="s">
        <v>193</v>
      </c>
      <c r="E120" s="130" t="s">
        <v>696</v>
      </c>
      <c r="F120" s="131" t="s">
        <v>697</v>
      </c>
      <c r="G120" s="132" t="s">
        <v>268</v>
      </c>
      <c r="H120" s="133">
        <v>210</v>
      </c>
      <c r="I120" s="134">
        <v>0</v>
      </c>
      <c r="J120" s="134">
        <f>ROUND(I120*H120,2)</f>
        <v>0</v>
      </c>
      <c r="K120" s="135"/>
      <c r="L120" s="29"/>
      <c r="M120" s="136" t="s">
        <v>3</v>
      </c>
      <c r="N120" s="137" t="s">
        <v>40</v>
      </c>
      <c r="O120" s="138">
        <v>4.0000000000000001E-3</v>
      </c>
      <c r="P120" s="138">
        <f>O120*H120</f>
        <v>0.84</v>
      </c>
      <c r="Q120" s="138">
        <v>0</v>
      </c>
      <c r="R120" s="138">
        <f>Q120*H120</f>
        <v>0</v>
      </c>
      <c r="S120" s="138">
        <v>0</v>
      </c>
      <c r="T120" s="139">
        <f>S120*H120</f>
        <v>0</v>
      </c>
      <c r="AR120" s="140" t="s">
        <v>197</v>
      </c>
      <c r="AT120" s="140" t="s">
        <v>193</v>
      </c>
      <c r="AU120" s="140" t="s">
        <v>79</v>
      </c>
      <c r="AY120" s="17" t="s">
        <v>191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7" t="s">
        <v>77</v>
      </c>
      <c r="BK120" s="141">
        <f>ROUND(I120*H120,2)</f>
        <v>0</v>
      </c>
      <c r="BL120" s="17" t="s">
        <v>197</v>
      </c>
      <c r="BM120" s="140" t="s">
        <v>698</v>
      </c>
    </row>
    <row r="121" spans="2:65" s="1" customFormat="1">
      <c r="B121" s="29"/>
      <c r="D121" s="142" t="s">
        <v>199</v>
      </c>
      <c r="F121" s="143" t="s">
        <v>699</v>
      </c>
      <c r="L121" s="29"/>
      <c r="M121" s="144"/>
      <c r="T121" s="50"/>
      <c r="AT121" s="17" t="s">
        <v>199</v>
      </c>
      <c r="AU121" s="17" t="s">
        <v>79</v>
      </c>
    </row>
    <row r="122" spans="2:65" s="12" customFormat="1">
      <c r="B122" s="145"/>
      <c r="D122" s="146" t="s">
        <v>201</v>
      </c>
      <c r="E122" s="147" t="s">
        <v>3</v>
      </c>
      <c r="F122" s="148" t="s">
        <v>193</v>
      </c>
      <c r="H122" s="149">
        <v>210</v>
      </c>
      <c r="L122" s="145"/>
      <c r="M122" s="150"/>
      <c r="T122" s="151"/>
      <c r="AT122" s="147" t="s">
        <v>201</v>
      </c>
      <c r="AU122" s="147" t="s">
        <v>79</v>
      </c>
      <c r="AV122" s="12" t="s">
        <v>79</v>
      </c>
      <c r="AW122" s="12" t="s">
        <v>30</v>
      </c>
      <c r="AX122" s="12" t="s">
        <v>77</v>
      </c>
      <c r="AY122" s="147" t="s">
        <v>191</v>
      </c>
    </row>
    <row r="123" spans="2:65" s="1" customFormat="1" ht="23.4" customHeight="1">
      <c r="B123" s="128"/>
      <c r="C123" s="129" t="s">
        <v>318</v>
      </c>
      <c r="D123" s="129" t="s">
        <v>193</v>
      </c>
      <c r="E123" s="130" t="s">
        <v>700</v>
      </c>
      <c r="F123" s="131" t="s">
        <v>701</v>
      </c>
      <c r="G123" s="132" t="s">
        <v>268</v>
      </c>
      <c r="H123" s="133">
        <v>210</v>
      </c>
      <c r="I123" s="134">
        <v>0</v>
      </c>
      <c r="J123" s="134">
        <f>ROUND(I123*H123,2)</f>
        <v>0</v>
      </c>
      <c r="K123" s="135"/>
      <c r="L123" s="29"/>
      <c r="M123" s="136" t="s">
        <v>3</v>
      </c>
      <c r="N123" s="137" t="s">
        <v>40</v>
      </c>
      <c r="O123" s="138">
        <v>2E-3</v>
      </c>
      <c r="P123" s="138">
        <f>O123*H123</f>
        <v>0.42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197</v>
      </c>
      <c r="AT123" s="140" t="s">
        <v>193</v>
      </c>
      <c r="AU123" s="140" t="s">
        <v>79</v>
      </c>
      <c r="AY123" s="17" t="s">
        <v>191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7" t="s">
        <v>77</v>
      </c>
      <c r="BK123" s="141">
        <f>ROUND(I123*H123,2)</f>
        <v>0</v>
      </c>
      <c r="BL123" s="17" t="s">
        <v>197</v>
      </c>
      <c r="BM123" s="140" t="s">
        <v>702</v>
      </c>
    </row>
    <row r="124" spans="2:65" s="1" customFormat="1">
      <c r="B124" s="29"/>
      <c r="D124" s="142" t="s">
        <v>199</v>
      </c>
      <c r="F124" s="143" t="s">
        <v>703</v>
      </c>
      <c r="L124" s="29"/>
      <c r="M124" s="144"/>
      <c r="T124" s="50"/>
      <c r="AT124" s="17" t="s">
        <v>199</v>
      </c>
      <c r="AU124" s="17" t="s">
        <v>79</v>
      </c>
    </row>
    <row r="125" spans="2:65" s="12" customFormat="1">
      <c r="B125" s="145"/>
      <c r="D125" s="146" t="s">
        <v>201</v>
      </c>
      <c r="E125" s="147" t="s">
        <v>3</v>
      </c>
      <c r="F125" s="148" t="s">
        <v>193</v>
      </c>
      <c r="H125" s="149">
        <v>210</v>
      </c>
      <c r="L125" s="145"/>
      <c r="M125" s="150"/>
      <c r="T125" s="151"/>
      <c r="AT125" s="147" t="s">
        <v>201</v>
      </c>
      <c r="AU125" s="147" t="s">
        <v>79</v>
      </c>
      <c r="AV125" s="12" t="s">
        <v>79</v>
      </c>
      <c r="AW125" s="12" t="s">
        <v>30</v>
      </c>
      <c r="AX125" s="12" t="s">
        <v>77</v>
      </c>
      <c r="AY125" s="147" t="s">
        <v>191</v>
      </c>
    </row>
    <row r="126" spans="2:65" s="1" customFormat="1" ht="42.75" customHeight="1">
      <c r="B126" s="128"/>
      <c r="C126" s="129" t="s">
        <v>324</v>
      </c>
      <c r="D126" s="129" t="s">
        <v>193</v>
      </c>
      <c r="E126" s="130" t="s">
        <v>704</v>
      </c>
      <c r="F126" s="131" t="s">
        <v>705</v>
      </c>
      <c r="G126" s="132" t="s">
        <v>268</v>
      </c>
      <c r="H126" s="133">
        <v>210</v>
      </c>
      <c r="I126" s="134">
        <v>0</v>
      </c>
      <c r="J126" s="134">
        <f>ROUND(I126*H126,2)</f>
        <v>0</v>
      </c>
      <c r="K126" s="135"/>
      <c r="L126" s="29"/>
      <c r="M126" s="136" t="s">
        <v>3</v>
      </c>
      <c r="N126" s="137" t="s">
        <v>40</v>
      </c>
      <c r="O126" s="138">
        <v>1.2999999999999999E-2</v>
      </c>
      <c r="P126" s="138">
        <f>O126*H126</f>
        <v>2.73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197</v>
      </c>
      <c r="AT126" s="140" t="s">
        <v>193</v>
      </c>
      <c r="AU126" s="140" t="s">
        <v>79</v>
      </c>
      <c r="AY126" s="17" t="s">
        <v>191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7" t="s">
        <v>77</v>
      </c>
      <c r="BK126" s="141">
        <f>ROUND(I126*H126,2)</f>
        <v>0</v>
      </c>
      <c r="BL126" s="17" t="s">
        <v>197</v>
      </c>
      <c r="BM126" s="140" t="s">
        <v>706</v>
      </c>
    </row>
    <row r="127" spans="2:65" s="1" customFormat="1">
      <c r="B127" s="29"/>
      <c r="D127" s="142" t="s">
        <v>199</v>
      </c>
      <c r="F127" s="143" t="s">
        <v>707</v>
      </c>
      <c r="L127" s="29"/>
      <c r="M127" s="144"/>
      <c r="T127" s="50"/>
      <c r="AT127" s="17" t="s">
        <v>199</v>
      </c>
      <c r="AU127" s="17" t="s">
        <v>79</v>
      </c>
    </row>
    <row r="128" spans="2:65" s="12" customFormat="1">
      <c r="B128" s="145"/>
      <c r="D128" s="146" t="s">
        <v>201</v>
      </c>
      <c r="E128" s="147" t="s">
        <v>3</v>
      </c>
      <c r="F128" s="148" t="s">
        <v>708</v>
      </c>
      <c r="H128" s="149">
        <v>172.2</v>
      </c>
      <c r="L128" s="145"/>
      <c r="M128" s="150"/>
      <c r="T128" s="151"/>
      <c r="AT128" s="147" t="s">
        <v>201</v>
      </c>
      <c r="AU128" s="147" t="s">
        <v>79</v>
      </c>
      <c r="AV128" s="12" t="s">
        <v>79</v>
      </c>
      <c r="AW128" s="12" t="s">
        <v>30</v>
      </c>
      <c r="AX128" s="12" t="s">
        <v>69</v>
      </c>
      <c r="AY128" s="147" t="s">
        <v>191</v>
      </c>
    </row>
    <row r="129" spans="2:65" s="12" customFormat="1">
      <c r="B129" s="145"/>
      <c r="D129" s="146" t="s">
        <v>201</v>
      </c>
      <c r="E129" s="147" t="s">
        <v>3</v>
      </c>
      <c r="F129" s="148" t="s">
        <v>709</v>
      </c>
      <c r="H129" s="149">
        <v>37.799999999999997</v>
      </c>
      <c r="L129" s="145"/>
      <c r="M129" s="150"/>
      <c r="T129" s="151"/>
      <c r="AT129" s="147" t="s">
        <v>201</v>
      </c>
      <c r="AU129" s="147" t="s">
        <v>79</v>
      </c>
      <c r="AV129" s="12" t="s">
        <v>79</v>
      </c>
      <c r="AW129" s="12" t="s">
        <v>30</v>
      </c>
      <c r="AX129" s="12" t="s">
        <v>69</v>
      </c>
      <c r="AY129" s="147" t="s">
        <v>191</v>
      </c>
    </row>
    <row r="130" spans="2:65" s="13" customFormat="1">
      <c r="B130" s="156"/>
      <c r="D130" s="146" t="s">
        <v>201</v>
      </c>
      <c r="E130" s="157" t="s">
        <v>193</v>
      </c>
      <c r="F130" s="158" t="s">
        <v>272</v>
      </c>
      <c r="H130" s="159">
        <v>210</v>
      </c>
      <c r="L130" s="156"/>
      <c r="M130" s="160"/>
      <c r="T130" s="161"/>
      <c r="AT130" s="157" t="s">
        <v>201</v>
      </c>
      <c r="AU130" s="157" t="s">
        <v>79</v>
      </c>
      <c r="AV130" s="13" t="s">
        <v>197</v>
      </c>
      <c r="AW130" s="13" t="s">
        <v>30</v>
      </c>
      <c r="AX130" s="13" t="s">
        <v>77</v>
      </c>
      <c r="AY130" s="157" t="s">
        <v>191</v>
      </c>
    </row>
    <row r="131" spans="2:65" s="11" customFormat="1" ht="22.8" customHeight="1">
      <c r="B131" s="117"/>
      <c r="D131" s="118" t="s">
        <v>68</v>
      </c>
      <c r="E131" s="126" t="s">
        <v>311</v>
      </c>
      <c r="F131" s="126" t="s">
        <v>409</v>
      </c>
      <c r="J131" s="127">
        <f>BK131</f>
        <v>0</v>
      </c>
      <c r="L131" s="117"/>
      <c r="M131" s="121"/>
      <c r="P131" s="122">
        <f>SUM(P132:P147)</f>
        <v>54.763565999999997</v>
      </c>
      <c r="R131" s="122">
        <f>SUM(R132:R147)</f>
        <v>63.335323819999992</v>
      </c>
      <c r="T131" s="123">
        <f>SUM(T132:T147)</f>
        <v>0</v>
      </c>
      <c r="AR131" s="118" t="s">
        <v>77</v>
      </c>
      <c r="AT131" s="124" t="s">
        <v>68</v>
      </c>
      <c r="AU131" s="124" t="s">
        <v>77</v>
      </c>
      <c r="AY131" s="118" t="s">
        <v>191</v>
      </c>
      <c r="BK131" s="125">
        <f>SUM(BK132:BK147)</f>
        <v>0</v>
      </c>
    </row>
    <row r="132" spans="2:65" s="1" customFormat="1" ht="47.55" customHeight="1">
      <c r="B132" s="128"/>
      <c r="C132" s="129" t="s">
        <v>331</v>
      </c>
      <c r="D132" s="129" t="s">
        <v>193</v>
      </c>
      <c r="E132" s="130" t="s">
        <v>710</v>
      </c>
      <c r="F132" s="131" t="s">
        <v>711</v>
      </c>
      <c r="G132" s="132" t="s">
        <v>196</v>
      </c>
      <c r="H132" s="133">
        <v>103</v>
      </c>
      <c r="I132" s="134">
        <v>0</v>
      </c>
      <c r="J132" s="134">
        <f>ROUND(I132*H132,2)</f>
        <v>0</v>
      </c>
      <c r="K132" s="135"/>
      <c r="L132" s="29"/>
      <c r="M132" s="136" t="s">
        <v>3</v>
      </c>
      <c r="N132" s="137" t="s">
        <v>40</v>
      </c>
      <c r="O132" s="138">
        <v>0.26800000000000002</v>
      </c>
      <c r="P132" s="138">
        <f>O132*H132</f>
        <v>27.604000000000003</v>
      </c>
      <c r="Q132" s="138">
        <v>0.15540000000000001</v>
      </c>
      <c r="R132" s="138">
        <f>Q132*H132</f>
        <v>16.0062</v>
      </c>
      <c r="S132" s="138">
        <v>0</v>
      </c>
      <c r="T132" s="139">
        <f>S132*H132</f>
        <v>0</v>
      </c>
      <c r="AR132" s="140" t="s">
        <v>197</v>
      </c>
      <c r="AT132" s="140" t="s">
        <v>193</v>
      </c>
      <c r="AU132" s="140" t="s">
        <v>79</v>
      </c>
      <c r="AY132" s="17" t="s">
        <v>191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7" t="s">
        <v>77</v>
      </c>
      <c r="BK132" s="141">
        <f>ROUND(I132*H132,2)</f>
        <v>0</v>
      </c>
      <c r="BL132" s="17" t="s">
        <v>197</v>
      </c>
      <c r="BM132" s="140" t="s">
        <v>712</v>
      </c>
    </row>
    <row r="133" spans="2:65" s="1" customFormat="1">
      <c r="B133" s="29"/>
      <c r="D133" s="142" t="s">
        <v>199</v>
      </c>
      <c r="F133" s="143" t="s">
        <v>713</v>
      </c>
      <c r="L133" s="29"/>
      <c r="M133" s="144"/>
      <c r="T133" s="50"/>
      <c r="AT133" s="17" t="s">
        <v>199</v>
      </c>
      <c r="AU133" s="17" t="s">
        <v>79</v>
      </c>
    </row>
    <row r="134" spans="2:65" s="12" customFormat="1">
      <c r="B134" s="145"/>
      <c r="D134" s="146" t="s">
        <v>201</v>
      </c>
      <c r="E134" s="147" t="s">
        <v>3</v>
      </c>
      <c r="F134" s="148" t="s">
        <v>714</v>
      </c>
      <c r="H134" s="149">
        <v>103</v>
      </c>
      <c r="L134" s="145"/>
      <c r="M134" s="150"/>
      <c r="T134" s="151"/>
      <c r="AT134" s="147" t="s">
        <v>201</v>
      </c>
      <c r="AU134" s="147" t="s">
        <v>79</v>
      </c>
      <c r="AV134" s="12" t="s">
        <v>79</v>
      </c>
      <c r="AW134" s="12" t="s">
        <v>30</v>
      </c>
      <c r="AX134" s="12" t="s">
        <v>69</v>
      </c>
      <c r="AY134" s="147" t="s">
        <v>191</v>
      </c>
    </row>
    <row r="135" spans="2:65" s="13" customFormat="1">
      <c r="B135" s="156"/>
      <c r="D135" s="146" t="s">
        <v>201</v>
      </c>
      <c r="E135" s="157" t="s">
        <v>3</v>
      </c>
      <c r="F135" s="158" t="s">
        <v>272</v>
      </c>
      <c r="H135" s="159">
        <v>103</v>
      </c>
      <c r="L135" s="156"/>
      <c r="M135" s="160"/>
      <c r="T135" s="161"/>
      <c r="AT135" s="157" t="s">
        <v>201</v>
      </c>
      <c r="AU135" s="157" t="s">
        <v>79</v>
      </c>
      <c r="AV135" s="13" t="s">
        <v>197</v>
      </c>
      <c r="AW135" s="13" t="s">
        <v>30</v>
      </c>
      <c r="AX135" s="13" t="s">
        <v>77</v>
      </c>
      <c r="AY135" s="157" t="s">
        <v>191</v>
      </c>
    </row>
    <row r="136" spans="2:65" s="1" customFormat="1" ht="16.350000000000001" customHeight="1">
      <c r="B136" s="128"/>
      <c r="C136" s="167" t="s">
        <v>337</v>
      </c>
      <c r="D136" s="167" t="s">
        <v>483</v>
      </c>
      <c r="E136" s="168" t="s">
        <v>715</v>
      </c>
      <c r="F136" s="169" t="s">
        <v>716</v>
      </c>
      <c r="G136" s="170" t="s">
        <v>196</v>
      </c>
      <c r="H136" s="171">
        <v>105.06</v>
      </c>
      <c r="I136" s="172">
        <v>0</v>
      </c>
      <c r="J136" s="172">
        <f>ROUND(I136*H136,2)</f>
        <v>0</v>
      </c>
      <c r="K136" s="173"/>
      <c r="L136" s="174"/>
      <c r="M136" s="175" t="s">
        <v>3</v>
      </c>
      <c r="N136" s="176" t="s">
        <v>40</v>
      </c>
      <c r="O136" s="138">
        <v>0</v>
      </c>
      <c r="P136" s="138">
        <f>O136*H136</f>
        <v>0</v>
      </c>
      <c r="Q136" s="138">
        <v>0.10199999999999999</v>
      </c>
      <c r="R136" s="138">
        <f>Q136*H136</f>
        <v>10.71612</v>
      </c>
      <c r="S136" s="138">
        <v>0</v>
      </c>
      <c r="T136" s="139">
        <f>S136*H136</f>
        <v>0</v>
      </c>
      <c r="AR136" s="140" t="s">
        <v>239</v>
      </c>
      <c r="AT136" s="140" t="s">
        <v>483</v>
      </c>
      <c r="AU136" s="140" t="s">
        <v>79</v>
      </c>
      <c r="AY136" s="17" t="s">
        <v>191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7" t="s">
        <v>77</v>
      </c>
      <c r="BK136" s="141">
        <f>ROUND(I136*H136,2)</f>
        <v>0</v>
      </c>
      <c r="BL136" s="17" t="s">
        <v>197</v>
      </c>
      <c r="BM136" s="140" t="s">
        <v>717</v>
      </c>
    </row>
    <row r="137" spans="2:65" s="12" customFormat="1">
      <c r="B137" s="145"/>
      <c r="D137" s="146" t="s">
        <v>201</v>
      </c>
      <c r="F137" s="148" t="s">
        <v>718</v>
      </c>
      <c r="H137" s="149">
        <v>105.06</v>
      </c>
      <c r="L137" s="145"/>
      <c r="M137" s="150"/>
      <c r="T137" s="151"/>
      <c r="AT137" s="147" t="s">
        <v>201</v>
      </c>
      <c r="AU137" s="147" t="s">
        <v>79</v>
      </c>
      <c r="AV137" s="12" t="s">
        <v>79</v>
      </c>
      <c r="AW137" s="12" t="s">
        <v>4</v>
      </c>
      <c r="AX137" s="12" t="s">
        <v>77</v>
      </c>
      <c r="AY137" s="147" t="s">
        <v>191</v>
      </c>
    </row>
    <row r="138" spans="2:65" s="1" customFormat="1" ht="23.4" customHeight="1">
      <c r="B138" s="128"/>
      <c r="C138" s="129" t="s">
        <v>342</v>
      </c>
      <c r="D138" s="129" t="s">
        <v>193</v>
      </c>
      <c r="E138" s="130" t="s">
        <v>719</v>
      </c>
      <c r="F138" s="131" t="s">
        <v>720</v>
      </c>
      <c r="G138" s="132" t="s">
        <v>275</v>
      </c>
      <c r="H138" s="133">
        <v>16.222999999999999</v>
      </c>
      <c r="I138" s="134">
        <v>0</v>
      </c>
      <c r="J138" s="134">
        <f>ROUND(I138*H138,2)</f>
        <v>0</v>
      </c>
      <c r="K138" s="135"/>
      <c r="L138" s="29"/>
      <c r="M138" s="136" t="s">
        <v>3</v>
      </c>
      <c r="N138" s="137" t="s">
        <v>40</v>
      </c>
      <c r="O138" s="138">
        <v>1.4419999999999999</v>
      </c>
      <c r="P138" s="138">
        <f>O138*H138</f>
        <v>23.393565999999996</v>
      </c>
      <c r="Q138" s="138">
        <v>2.2563399999999998</v>
      </c>
      <c r="R138" s="138">
        <f>Q138*H138</f>
        <v>36.604603819999994</v>
      </c>
      <c r="S138" s="138">
        <v>0</v>
      </c>
      <c r="T138" s="139">
        <f>S138*H138</f>
        <v>0</v>
      </c>
      <c r="AR138" s="140" t="s">
        <v>197</v>
      </c>
      <c r="AT138" s="140" t="s">
        <v>193</v>
      </c>
      <c r="AU138" s="140" t="s">
        <v>79</v>
      </c>
      <c r="AY138" s="17" t="s">
        <v>191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7" t="s">
        <v>77</v>
      </c>
      <c r="BK138" s="141">
        <f>ROUND(I138*H138,2)</f>
        <v>0</v>
      </c>
      <c r="BL138" s="17" t="s">
        <v>197</v>
      </c>
      <c r="BM138" s="140" t="s">
        <v>721</v>
      </c>
    </row>
    <row r="139" spans="2:65" s="1" customFormat="1">
      <c r="B139" s="29"/>
      <c r="D139" s="142" t="s">
        <v>199</v>
      </c>
      <c r="F139" s="143" t="s">
        <v>722</v>
      </c>
      <c r="L139" s="29"/>
      <c r="M139" s="144"/>
      <c r="T139" s="50"/>
      <c r="AT139" s="17" t="s">
        <v>199</v>
      </c>
      <c r="AU139" s="17" t="s">
        <v>79</v>
      </c>
    </row>
    <row r="140" spans="2:65" s="12" customFormat="1">
      <c r="B140" s="145"/>
      <c r="D140" s="146" t="s">
        <v>201</v>
      </c>
      <c r="E140" s="147" t="s">
        <v>3</v>
      </c>
      <c r="F140" s="148" t="s">
        <v>723</v>
      </c>
      <c r="H140" s="149">
        <v>16.222999999999999</v>
      </c>
      <c r="L140" s="145"/>
      <c r="M140" s="150"/>
      <c r="T140" s="151"/>
      <c r="AT140" s="147" t="s">
        <v>201</v>
      </c>
      <c r="AU140" s="147" t="s">
        <v>79</v>
      </c>
      <c r="AV140" s="12" t="s">
        <v>79</v>
      </c>
      <c r="AW140" s="12" t="s">
        <v>30</v>
      </c>
      <c r="AX140" s="12" t="s">
        <v>69</v>
      </c>
      <c r="AY140" s="147" t="s">
        <v>191</v>
      </c>
    </row>
    <row r="141" spans="2:65" s="13" customFormat="1">
      <c r="B141" s="156"/>
      <c r="D141" s="146" t="s">
        <v>201</v>
      </c>
      <c r="E141" s="157" t="s">
        <v>3</v>
      </c>
      <c r="F141" s="158" t="s">
        <v>272</v>
      </c>
      <c r="H141" s="159">
        <v>16.222999999999999</v>
      </c>
      <c r="L141" s="156"/>
      <c r="M141" s="160"/>
      <c r="T141" s="161"/>
      <c r="AT141" s="157" t="s">
        <v>201</v>
      </c>
      <c r="AU141" s="157" t="s">
        <v>79</v>
      </c>
      <c r="AV141" s="13" t="s">
        <v>197</v>
      </c>
      <c r="AW141" s="13" t="s">
        <v>30</v>
      </c>
      <c r="AX141" s="13" t="s">
        <v>77</v>
      </c>
      <c r="AY141" s="157" t="s">
        <v>191</v>
      </c>
    </row>
    <row r="142" spans="2:65" s="1" customFormat="1" ht="53.7" customHeight="1">
      <c r="B142" s="128"/>
      <c r="C142" s="129" t="s">
        <v>9</v>
      </c>
      <c r="D142" s="129" t="s">
        <v>193</v>
      </c>
      <c r="E142" s="130" t="s">
        <v>724</v>
      </c>
      <c r="F142" s="131" t="s">
        <v>725</v>
      </c>
      <c r="G142" s="132" t="s">
        <v>196</v>
      </c>
      <c r="H142" s="133">
        <v>14</v>
      </c>
      <c r="I142" s="134">
        <v>0</v>
      </c>
      <c r="J142" s="134">
        <f>ROUND(I142*H142,2)</f>
        <v>0</v>
      </c>
      <c r="K142" s="135"/>
      <c r="L142" s="29"/>
      <c r="M142" s="136" t="s">
        <v>3</v>
      </c>
      <c r="N142" s="137" t="s">
        <v>40</v>
      </c>
      <c r="O142" s="138">
        <v>7.2999999999999995E-2</v>
      </c>
      <c r="P142" s="138">
        <f>O142*H142</f>
        <v>1.022</v>
      </c>
      <c r="Q142" s="138">
        <v>5.9999999999999995E-4</v>
      </c>
      <c r="R142" s="138">
        <f>Q142*H142</f>
        <v>8.3999999999999995E-3</v>
      </c>
      <c r="S142" s="138">
        <v>0</v>
      </c>
      <c r="T142" s="139">
        <f>S142*H142</f>
        <v>0</v>
      </c>
      <c r="AR142" s="140" t="s">
        <v>197</v>
      </c>
      <c r="AT142" s="140" t="s">
        <v>193</v>
      </c>
      <c r="AU142" s="140" t="s">
        <v>79</v>
      </c>
      <c r="AY142" s="17" t="s">
        <v>191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7" t="s">
        <v>77</v>
      </c>
      <c r="BK142" s="141">
        <f>ROUND(I142*H142,2)</f>
        <v>0</v>
      </c>
      <c r="BL142" s="17" t="s">
        <v>197</v>
      </c>
      <c r="BM142" s="140" t="s">
        <v>726</v>
      </c>
    </row>
    <row r="143" spans="2:65" s="1" customFormat="1">
      <c r="B143" s="29"/>
      <c r="D143" s="142" t="s">
        <v>199</v>
      </c>
      <c r="F143" s="143" t="s">
        <v>727</v>
      </c>
      <c r="L143" s="29"/>
      <c r="M143" s="144"/>
      <c r="T143" s="50"/>
      <c r="AT143" s="17" t="s">
        <v>199</v>
      </c>
      <c r="AU143" s="17" t="s">
        <v>79</v>
      </c>
    </row>
    <row r="144" spans="2:65" s="1" customFormat="1" ht="23.4" customHeight="1">
      <c r="B144" s="128"/>
      <c r="C144" s="129" t="s">
        <v>353</v>
      </c>
      <c r="D144" s="129" t="s">
        <v>193</v>
      </c>
      <c r="E144" s="130" t="s">
        <v>728</v>
      </c>
      <c r="F144" s="131" t="s">
        <v>729</v>
      </c>
      <c r="G144" s="132" t="s">
        <v>196</v>
      </c>
      <c r="H144" s="133">
        <v>14</v>
      </c>
      <c r="I144" s="134">
        <v>0</v>
      </c>
      <c r="J144" s="134">
        <f>ROUND(I144*H144,2)</f>
        <v>0</v>
      </c>
      <c r="K144" s="135"/>
      <c r="L144" s="29"/>
      <c r="M144" s="136" t="s">
        <v>3</v>
      </c>
      <c r="N144" s="137" t="s">
        <v>40</v>
      </c>
      <c r="O144" s="138">
        <v>0.19600000000000001</v>
      </c>
      <c r="P144" s="138">
        <f>O144*H144</f>
        <v>2.7440000000000002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197</v>
      </c>
      <c r="AT144" s="140" t="s">
        <v>193</v>
      </c>
      <c r="AU144" s="140" t="s">
        <v>79</v>
      </c>
      <c r="AY144" s="17" t="s">
        <v>191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7" t="s">
        <v>77</v>
      </c>
      <c r="BK144" s="141">
        <f>ROUND(I144*H144,2)</f>
        <v>0</v>
      </c>
      <c r="BL144" s="17" t="s">
        <v>197</v>
      </c>
      <c r="BM144" s="140" t="s">
        <v>730</v>
      </c>
    </row>
    <row r="145" spans="2:65" s="1" customFormat="1">
      <c r="B145" s="29"/>
      <c r="D145" s="142" t="s">
        <v>199</v>
      </c>
      <c r="F145" s="143" t="s">
        <v>731</v>
      </c>
      <c r="L145" s="29"/>
      <c r="M145" s="144"/>
      <c r="T145" s="50"/>
      <c r="AT145" s="17" t="s">
        <v>199</v>
      </c>
      <c r="AU145" s="17" t="s">
        <v>79</v>
      </c>
    </row>
    <row r="146" spans="2:65" s="12" customFormat="1">
      <c r="B146" s="145"/>
      <c r="D146" s="146" t="s">
        <v>201</v>
      </c>
      <c r="E146" s="147" t="s">
        <v>3</v>
      </c>
      <c r="F146" s="148" t="s">
        <v>732</v>
      </c>
      <c r="H146" s="149">
        <v>14</v>
      </c>
      <c r="L146" s="145"/>
      <c r="M146" s="150"/>
      <c r="T146" s="151"/>
      <c r="AT146" s="147" t="s">
        <v>201</v>
      </c>
      <c r="AU146" s="147" t="s">
        <v>79</v>
      </c>
      <c r="AV146" s="12" t="s">
        <v>79</v>
      </c>
      <c r="AW146" s="12" t="s">
        <v>30</v>
      </c>
      <c r="AX146" s="12" t="s">
        <v>69</v>
      </c>
      <c r="AY146" s="147" t="s">
        <v>191</v>
      </c>
    </row>
    <row r="147" spans="2:65" s="13" customFormat="1">
      <c r="B147" s="156"/>
      <c r="D147" s="146" t="s">
        <v>201</v>
      </c>
      <c r="E147" s="157" t="s">
        <v>3</v>
      </c>
      <c r="F147" s="158" t="s">
        <v>272</v>
      </c>
      <c r="H147" s="159">
        <v>14</v>
      </c>
      <c r="L147" s="156"/>
      <c r="M147" s="160"/>
      <c r="T147" s="161"/>
      <c r="AT147" s="157" t="s">
        <v>201</v>
      </c>
      <c r="AU147" s="157" t="s">
        <v>79</v>
      </c>
      <c r="AV147" s="13" t="s">
        <v>197</v>
      </c>
      <c r="AW147" s="13" t="s">
        <v>30</v>
      </c>
      <c r="AX147" s="13" t="s">
        <v>77</v>
      </c>
      <c r="AY147" s="157" t="s">
        <v>191</v>
      </c>
    </row>
    <row r="148" spans="2:65" s="11" customFormat="1" ht="22.8" customHeight="1">
      <c r="B148" s="117"/>
      <c r="D148" s="118" t="s">
        <v>68</v>
      </c>
      <c r="E148" s="126" t="s">
        <v>464</v>
      </c>
      <c r="F148" s="126" t="s">
        <v>465</v>
      </c>
      <c r="J148" s="127">
        <f>BK148</f>
        <v>0</v>
      </c>
      <c r="L148" s="117"/>
      <c r="M148" s="121"/>
      <c r="P148" s="122">
        <f>SUM(P149:P150)</f>
        <v>7.9223100000000004</v>
      </c>
      <c r="R148" s="122">
        <f>SUM(R149:R150)</f>
        <v>0</v>
      </c>
      <c r="T148" s="123">
        <f>SUM(T149:T150)</f>
        <v>0</v>
      </c>
      <c r="AR148" s="118" t="s">
        <v>77</v>
      </c>
      <c r="AT148" s="124" t="s">
        <v>68</v>
      </c>
      <c r="AU148" s="124" t="s">
        <v>77</v>
      </c>
      <c r="AY148" s="118" t="s">
        <v>191</v>
      </c>
      <c r="BK148" s="125">
        <f>SUM(BK149:BK150)</f>
        <v>0</v>
      </c>
    </row>
    <row r="149" spans="2:65" s="1" customFormat="1" ht="42.75" customHeight="1">
      <c r="B149" s="128"/>
      <c r="C149" s="129" t="s">
        <v>360</v>
      </c>
      <c r="D149" s="129" t="s">
        <v>193</v>
      </c>
      <c r="E149" s="130" t="s">
        <v>467</v>
      </c>
      <c r="F149" s="131" t="s">
        <v>468</v>
      </c>
      <c r="G149" s="132" t="s">
        <v>327</v>
      </c>
      <c r="H149" s="133">
        <v>120.035</v>
      </c>
      <c r="I149" s="134">
        <v>0</v>
      </c>
      <c r="J149" s="134">
        <f>ROUND(I149*H149,2)</f>
        <v>0</v>
      </c>
      <c r="K149" s="135"/>
      <c r="L149" s="29"/>
      <c r="M149" s="136" t="s">
        <v>3</v>
      </c>
      <c r="N149" s="137" t="s">
        <v>40</v>
      </c>
      <c r="O149" s="138">
        <v>6.6000000000000003E-2</v>
      </c>
      <c r="P149" s="138">
        <f>O149*H149</f>
        <v>7.9223100000000004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197</v>
      </c>
      <c r="AT149" s="140" t="s">
        <v>193</v>
      </c>
      <c r="AU149" s="140" t="s">
        <v>79</v>
      </c>
      <c r="AY149" s="17" t="s">
        <v>191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7" t="s">
        <v>77</v>
      </c>
      <c r="BK149" s="141">
        <f>ROUND(I149*H149,2)</f>
        <v>0</v>
      </c>
      <c r="BL149" s="17" t="s">
        <v>197</v>
      </c>
      <c r="BM149" s="140" t="s">
        <v>733</v>
      </c>
    </row>
    <row r="150" spans="2:65" s="1" customFormat="1">
      <c r="B150" s="29"/>
      <c r="D150" s="142" t="s">
        <v>199</v>
      </c>
      <c r="F150" s="143" t="s">
        <v>470</v>
      </c>
      <c r="L150" s="29"/>
      <c r="M150" s="152"/>
      <c r="N150" s="153"/>
      <c r="O150" s="153"/>
      <c r="P150" s="153"/>
      <c r="Q150" s="153"/>
      <c r="R150" s="153"/>
      <c r="S150" s="153"/>
      <c r="T150" s="154"/>
      <c r="AT150" s="17" t="s">
        <v>199</v>
      </c>
      <c r="AU150" s="17" t="s">
        <v>79</v>
      </c>
    </row>
    <row r="151" spans="2:65" s="1" customFormat="1" ht="6.9" customHeight="1">
      <c r="B151" s="38"/>
      <c r="C151" s="39"/>
      <c r="D151" s="39"/>
      <c r="E151" s="39"/>
      <c r="F151" s="39"/>
      <c r="G151" s="39"/>
      <c r="H151" s="39"/>
      <c r="I151" s="39"/>
      <c r="J151" s="39"/>
      <c r="K151" s="39"/>
      <c r="L151" s="29"/>
    </row>
  </sheetData>
  <autoFilter ref="C89:K150" xr:uid="{00000000-0009-0000-0000-000008000000}"/>
  <mergeCells count="11">
    <mergeCell ref="E82:H82"/>
    <mergeCell ref="E7:H7"/>
    <mergeCell ref="E9:H9"/>
    <mergeCell ref="E11:H11"/>
    <mergeCell ref="E29:H29"/>
    <mergeCell ref="E50:H50"/>
    <mergeCell ref="L2:V2"/>
    <mergeCell ref="E52:H52"/>
    <mergeCell ref="E54:H54"/>
    <mergeCell ref="E78:H78"/>
    <mergeCell ref="E80:H80"/>
  </mergeCells>
  <hyperlinks>
    <hyperlink ref="F94" r:id="rId1" xr:uid="{00000000-0004-0000-0800-000000000000}"/>
    <hyperlink ref="F97" r:id="rId2" xr:uid="{00000000-0004-0000-0800-000001000000}"/>
    <hyperlink ref="F102" r:id="rId3" xr:uid="{00000000-0004-0000-0800-000002000000}"/>
    <hyperlink ref="F106" r:id="rId4" xr:uid="{00000000-0004-0000-0800-000003000000}"/>
    <hyperlink ref="F110" r:id="rId5" xr:uid="{00000000-0004-0000-0800-000004000000}"/>
    <hyperlink ref="F115" r:id="rId6" xr:uid="{00000000-0004-0000-0800-000005000000}"/>
    <hyperlink ref="F118" r:id="rId7" xr:uid="{00000000-0004-0000-0800-000006000000}"/>
    <hyperlink ref="F121" r:id="rId8" xr:uid="{00000000-0004-0000-0800-000007000000}"/>
    <hyperlink ref="F124" r:id="rId9" xr:uid="{00000000-0004-0000-0800-000008000000}"/>
    <hyperlink ref="F127" r:id="rId10" xr:uid="{00000000-0004-0000-0800-000009000000}"/>
    <hyperlink ref="F133" r:id="rId11" xr:uid="{00000000-0004-0000-0800-00000A000000}"/>
    <hyperlink ref="F139" r:id="rId12" xr:uid="{00000000-0004-0000-0800-00000B000000}"/>
    <hyperlink ref="F143" r:id="rId13" xr:uid="{00000000-0004-0000-0800-00000C000000}"/>
    <hyperlink ref="F145" r:id="rId14" xr:uid="{00000000-0004-0000-0800-00000D000000}"/>
    <hyperlink ref="F150" r:id="rId15" xr:uid="{00000000-0004-0000-08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3"/>
  <sheetViews>
    <sheetView showGridLines="0" topLeftCell="A91" workbookViewId="0">
      <selection activeCell="I142" sqref="I142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108</v>
      </c>
      <c r="AZ2" s="155" t="s">
        <v>247</v>
      </c>
      <c r="BA2" s="155" t="s">
        <v>248</v>
      </c>
      <c r="BB2" s="155" t="s">
        <v>3</v>
      </c>
      <c r="BC2" s="155" t="s">
        <v>734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244</v>
      </c>
      <c r="BA3" s="155" t="s">
        <v>245</v>
      </c>
      <c r="BB3" s="155" t="s">
        <v>3</v>
      </c>
      <c r="BC3" s="155" t="s">
        <v>734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735</v>
      </c>
      <c r="BA4" s="155" t="s">
        <v>736</v>
      </c>
      <c r="BB4" s="155" t="s">
        <v>3</v>
      </c>
      <c r="BC4" s="155" t="s">
        <v>737</v>
      </c>
      <c r="BD4" s="155" t="s">
        <v>79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671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309" t="s">
        <v>738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285" t="s">
        <v>3</v>
      </c>
      <c r="F29" s="285"/>
      <c r="G29" s="285"/>
      <c r="H29" s="285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ROUND(J90,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ROUND((SUM(BE90:BE142)),  2)</f>
        <v>0</v>
      </c>
      <c r="I35" s="90">
        <v>0.21</v>
      </c>
      <c r="J35" s="80">
        <f>ROUND(((SUM(BE90:BE142))*I35),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ROUND((SUM(BF90:BF142)),  2)</f>
        <v>0</v>
      </c>
      <c r="I36" s="90">
        <v>0.15</v>
      </c>
      <c r="J36" s="80">
        <f>ROUND(((SUM(BF90:BF142))*I36),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ROUND((SUM(BG90:BG142)),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ROUND((SUM(BH90:BH142)),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ROUND((SUM(BI90:BI142)),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671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309" t="str">
        <f>E11</f>
        <v>SO 202 - Chodníky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J90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J91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J92</f>
        <v>0</v>
      </c>
      <c r="L65" s="104"/>
    </row>
    <row r="66" spans="2:12" s="9" customFormat="1" ht="19.95" customHeight="1">
      <c r="B66" s="104"/>
      <c r="D66" s="105" t="s">
        <v>259</v>
      </c>
      <c r="E66" s="106"/>
      <c r="F66" s="106"/>
      <c r="G66" s="106"/>
      <c r="H66" s="106"/>
      <c r="I66" s="106"/>
      <c r="J66" s="107">
        <f>J107</f>
        <v>0</v>
      </c>
      <c r="L66" s="104"/>
    </row>
    <row r="67" spans="2:12" s="9" customFormat="1" ht="19.95" customHeight="1">
      <c r="B67" s="104"/>
      <c r="D67" s="105" t="s">
        <v>261</v>
      </c>
      <c r="E67" s="106"/>
      <c r="F67" s="106"/>
      <c r="G67" s="106"/>
      <c r="H67" s="106"/>
      <c r="I67" s="106"/>
      <c r="J67" s="107">
        <f>J123</f>
        <v>0</v>
      </c>
      <c r="L67" s="104"/>
    </row>
    <row r="68" spans="2:12" s="9" customFormat="1" ht="19.95" customHeight="1">
      <c r="B68" s="104"/>
      <c r="D68" s="105" t="s">
        <v>262</v>
      </c>
      <c r="E68" s="106"/>
      <c r="F68" s="106"/>
      <c r="G68" s="106"/>
      <c r="H68" s="106"/>
      <c r="I68" s="106"/>
      <c r="J68" s="107">
        <f>J140</f>
        <v>0</v>
      </c>
      <c r="L68" s="104"/>
    </row>
    <row r="69" spans="2:12" s="1" customFormat="1" ht="21.75" customHeight="1">
      <c r="B69" s="29"/>
      <c r="L69" s="29"/>
    </row>
    <row r="70" spans="2:12" s="1" customFormat="1" ht="6.9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29"/>
    </row>
    <row r="74" spans="2:12" s="1" customFormat="1" ht="6.9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29"/>
    </row>
    <row r="75" spans="2:12" s="1" customFormat="1" ht="24.9" customHeight="1">
      <c r="B75" s="29"/>
      <c r="C75" s="21" t="s">
        <v>176</v>
      </c>
      <c r="L75" s="29"/>
    </row>
    <row r="76" spans="2:12" s="1" customFormat="1" ht="6.9" customHeight="1">
      <c r="B76" s="29"/>
      <c r="L76" s="29"/>
    </row>
    <row r="77" spans="2:12" s="1" customFormat="1" ht="12" customHeight="1">
      <c r="B77" s="29"/>
      <c r="C77" s="26" t="s">
        <v>15</v>
      </c>
      <c r="L77" s="29"/>
    </row>
    <row r="78" spans="2:12" s="1" customFormat="1" ht="16.350000000000001" customHeight="1">
      <c r="B78" s="29"/>
      <c r="E78" s="311" t="str">
        <f>E7</f>
        <v>REVITALIZACE SPORTOVNÍ ZÓNY STREETPARK</v>
      </c>
      <c r="F78" s="312"/>
      <c r="G78" s="312"/>
      <c r="H78" s="312"/>
      <c r="L78" s="29"/>
    </row>
    <row r="79" spans="2:12" ht="12" customHeight="1">
      <c r="B79" s="20"/>
      <c r="C79" s="26" t="s">
        <v>164</v>
      </c>
      <c r="L79" s="20"/>
    </row>
    <row r="80" spans="2:12" s="1" customFormat="1" ht="16.350000000000001" customHeight="1">
      <c r="B80" s="29"/>
      <c r="E80" s="311" t="s">
        <v>671</v>
      </c>
      <c r="F80" s="313"/>
      <c r="G80" s="313"/>
      <c r="H80" s="313"/>
      <c r="L80" s="29"/>
    </row>
    <row r="81" spans="2:65" s="1" customFormat="1" ht="12" customHeight="1">
      <c r="B81" s="29"/>
      <c r="C81" s="26" t="s">
        <v>254</v>
      </c>
      <c r="L81" s="29"/>
    </row>
    <row r="82" spans="2:65" s="1" customFormat="1" ht="16.350000000000001" customHeight="1">
      <c r="B82" s="29"/>
      <c r="E82" s="309" t="str">
        <f>E11</f>
        <v>SO 202 - Chodníky</v>
      </c>
      <c r="F82" s="313"/>
      <c r="G82" s="313"/>
      <c r="H82" s="313"/>
      <c r="L82" s="29"/>
    </row>
    <row r="83" spans="2:65" s="1" customFormat="1" ht="6.9" customHeight="1">
      <c r="B83" s="29"/>
      <c r="L83" s="29"/>
    </row>
    <row r="84" spans="2:65" s="1" customFormat="1" ht="12" customHeight="1">
      <c r="B84" s="29"/>
      <c r="C84" s="26" t="s">
        <v>19</v>
      </c>
      <c r="F84" s="24" t="str">
        <f>F14</f>
        <v xml:space="preserve"> Žďár nad Sázavou</v>
      </c>
      <c r="I84" s="26" t="s">
        <v>21</v>
      </c>
      <c r="J84" s="46" t="str">
        <f>IF(J14="","",J14)</f>
        <v>26. 9. 2022</v>
      </c>
      <c r="L84" s="29"/>
    </row>
    <row r="85" spans="2:65" s="1" customFormat="1" ht="6.9" customHeight="1">
      <c r="B85" s="29"/>
      <c r="L85" s="29"/>
    </row>
    <row r="86" spans="2:65" s="1" customFormat="1" ht="24.75" customHeight="1">
      <c r="B86" s="29"/>
      <c r="C86" s="26" t="s">
        <v>23</v>
      </c>
      <c r="F86" s="24" t="str">
        <f>E17</f>
        <v>Město Žďár nad Sázavou</v>
      </c>
      <c r="I86" s="26" t="s">
        <v>28</v>
      </c>
      <c r="J86" s="27" t="str">
        <f>E23</f>
        <v>Grimm Architekti s.r.o.</v>
      </c>
      <c r="L86" s="29"/>
    </row>
    <row r="87" spans="2:65" s="1" customFormat="1" ht="15.3" customHeight="1">
      <c r="B87" s="29"/>
      <c r="C87" s="26" t="s">
        <v>27</v>
      </c>
      <c r="F87" s="24" t="str">
        <f>IF(E20="","",E20)</f>
        <v>VZ</v>
      </c>
      <c r="I87" s="26" t="s">
        <v>31</v>
      </c>
      <c r="J87" s="27" t="str">
        <f>E26</f>
        <v xml:space="preserve"> </v>
      </c>
      <c r="L87" s="29"/>
    </row>
    <row r="88" spans="2:65" s="1" customFormat="1" ht="10.35" customHeight="1">
      <c r="B88" s="29"/>
      <c r="L88" s="29"/>
    </row>
    <row r="89" spans="2:65" s="10" customFormat="1" ht="29.25" customHeight="1">
      <c r="B89" s="108"/>
      <c r="C89" s="109" t="s">
        <v>177</v>
      </c>
      <c r="D89" s="110" t="s">
        <v>54</v>
      </c>
      <c r="E89" s="110" t="s">
        <v>50</v>
      </c>
      <c r="F89" s="110" t="s">
        <v>51</v>
      </c>
      <c r="G89" s="110" t="s">
        <v>178</v>
      </c>
      <c r="H89" s="110" t="s">
        <v>179</v>
      </c>
      <c r="I89" s="110" t="s">
        <v>180</v>
      </c>
      <c r="J89" s="111" t="s">
        <v>168</v>
      </c>
      <c r="K89" s="112" t="s">
        <v>181</v>
      </c>
      <c r="L89" s="108"/>
      <c r="M89" s="53" t="s">
        <v>3</v>
      </c>
      <c r="N89" s="54" t="s">
        <v>39</v>
      </c>
      <c r="O89" s="54" t="s">
        <v>182</v>
      </c>
      <c r="P89" s="54" t="s">
        <v>183</v>
      </c>
      <c r="Q89" s="54" t="s">
        <v>184</v>
      </c>
      <c r="R89" s="54" t="s">
        <v>185</v>
      </c>
      <c r="S89" s="54" t="s">
        <v>186</v>
      </c>
      <c r="T89" s="55" t="s">
        <v>187</v>
      </c>
    </row>
    <row r="90" spans="2:65" s="1" customFormat="1" ht="22.8" customHeight="1">
      <c r="B90" s="29"/>
      <c r="C90" s="58" t="s">
        <v>188</v>
      </c>
      <c r="J90" s="113">
        <f>BK90</f>
        <v>0</v>
      </c>
      <c r="L90" s="29"/>
      <c r="M90" s="56"/>
      <c r="N90" s="47"/>
      <c r="O90" s="47"/>
      <c r="P90" s="114">
        <f>P91</f>
        <v>305.55876599999999</v>
      </c>
      <c r="Q90" s="47"/>
      <c r="R90" s="114">
        <f>R91</f>
        <v>400.1009272</v>
      </c>
      <c r="S90" s="47"/>
      <c r="T90" s="115">
        <f>T91</f>
        <v>0</v>
      </c>
      <c r="AT90" s="17" t="s">
        <v>68</v>
      </c>
      <c r="AU90" s="17" t="s">
        <v>169</v>
      </c>
      <c r="BK90" s="116">
        <f>BK91</f>
        <v>0</v>
      </c>
    </row>
    <row r="91" spans="2:65" s="11" customFormat="1" ht="25.95" customHeight="1">
      <c r="B91" s="117"/>
      <c r="D91" s="118" t="s">
        <v>68</v>
      </c>
      <c r="E91" s="119" t="s">
        <v>189</v>
      </c>
      <c r="F91" s="119" t="s">
        <v>190</v>
      </c>
      <c r="J91" s="120">
        <f>BK91</f>
        <v>0</v>
      </c>
      <c r="L91" s="117"/>
      <c r="M91" s="121"/>
      <c r="P91" s="122">
        <f>P92+P107+P123+P140</f>
        <v>305.55876599999999</v>
      </c>
      <c r="R91" s="122">
        <f>R92+R107+R123+R140</f>
        <v>400.1009272</v>
      </c>
      <c r="T91" s="123">
        <f>T92+T107+T123+T140</f>
        <v>0</v>
      </c>
      <c r="AR91" s="118" t="s">
        <v>77</v>
      </c>
      <c r="AT91" s="124" t="s">
        <v>68</v>
      </c>
      <c r="AU91" s="124" t="s">
        <v>69</v>
      </c>
      <c r="AY91" s="118" t="s">
        <v>191</v>
      </c>
      <c r="BK91" s="125">
        <f>BK92+BK107+BK123+BK140</f>
        <v>0</v>
      </c>
    </row>
    <row r="92" spans="2:65" s="11" customFormat="1" ht="22.8" customHeight="1">
      <c r="B92" s="117"/>
      <c r="D92" s="118" t="s">
        <v>68</v>
      </c>
      <c r="E92" s="126" t="s">
        <v>77</v>
      </c>
      <c r="F92" s="126" t="s">
        <v>192</v>
      </c>
      <c r="J92" s="127">
        <f>BK92</f>
        <v>0</v>
      </c>
      <c r="L92" s="117"/>
      <c r="M92" s="121"/>
      <c r="P92" s="122">
        <f>SUM(P93:P106)</f>
        <v>45.763180000000006</v>
      </c>
      <c r="R92" s="122">
        <f>SUM(R93:R106)</f>
        <v>0</v>
      </c>
      <c r="T92" s="123">
        <f>SUM(T93:T106)</f>
        <v>0</v>
      </c>
      <c r="AR92" s="118" t="s">
        <v>77</v>
      </c>
      <c r="AT92" s="124" t="s">
        <v>68</v>
      </c>
      <c r="AU92" s="124" t="s">
        <v>77</v>
      </c>
      <c r="AY92" s="118" t="s">
        <v>191</v>
      </c>
      <c r="BK92" s="125">
        <f>SUM(BK93:BK106)</f>
        <v>0</v>
      </c>
    </row>
    <row r="93" spans="2:65" s="1" customFormat="1" ht="23.4" customHeight="1">
      <c r="B93" s="128"/>
      <c r="C93" s="129" t="s">
        <v>77</v>
      </c>
      <c r="D93" s="129" t="s">
        <v>193</v>
      </c>
      <c r="E93" s="130" t="s">
        <v>266</v>
      </c>
      <c r="F93" s="131" t="s">
        <v>267</v>
      </c>
      <c r="G93" s="132" t="s">
        <v>268</v>
      </c>
      <c r="H93" s="133">
        <v>1092.2</v>
      </c>
      <c r="I93" s="134">
        <v>0</v>
      </c>
      <c r="J93" s="134">
        <f>ROUND(I93*H93,2)</f>
        <v>0</v>
      </c>
      <c r="K93" s="135"/>
      <c r="L93" s="29"/>
      <c r="M93" s="136" t="s">
        <v>3</v>
      </c>
      <c r="N93" s="137" t="s">
        <v>40</v>
      </c>
      <c r="O93" s="138">
        <v>2.5999999999999999E-2</v>
      </c>
      <c r="P93" s="138">
        <f>O93*H93</f>
        <v>28.397200000000002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197</v>
      </c>
      <c r="AT93" s="140" t="s">
        <v>193</v>
      </c>
      <c r="AU93" s="140" t="s">
        <v>79</v>
      </c>
      <c r="AY93" s="17" t="s">
        <v>191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77</v>
      </c>
      <c r="BK93" s="141">
        <f>ROUND(I93*H93,2)</f>
        <v>0</v>
      </c>
      <c r="BL93" s="17" t="s">
        <v>197</v>
      </c>
      <c r="BM93" s="140" t="s">
        <v>739</v>
      </c>
    </row>
    <row r="94" spans="2:65" s="1" customFormat="1">
      <c r="B94" s="29"/>
      <c r="D94" s="142" t="s">
        <v>199</v>
      </c>
      <c r="F94" s="143" t="s">
        <v>270</v>
      </c>
      <c r="L94" s="29"/>
      <c r="M94" s="144"/>
      <c r="T94" s="50"/>
      <c r="AT94" s="17" t="s">
        <v>199</v>
      </c>
      <c r="AU94" s="17" t="s">
        <v>79</v>
      </c>
    </row>
    <row r="95" spans="2:65" s="12" customFormat="1">
      <c r="B95" s="145"/>
      <c r="D95" s="146" t="s">
        <v>201</v>
      </c>
      <c r="E95" s="147" t="s">
        <v>3</v>
      </c>
      <c r="F95" s="148" t="s">
        <v>740</v>
      </c>
      <c r="H95" s="149">
        <v>1092.2</v>
      </c>
      <c r="L95" s="145"/>
      <c r="M95" s="150"/>
      <c r="T95" s="151"/>
      <c r="AT95" s="147" t="s">
        <v>201</v>
      </c>
      <c r="AU95" s="147" t="s">
        <v>79</v>
      </c>
      <c r="AV95" s="12" t="s">
        <v>79</v>
      </c>
      <c r="AW95" s="12" t="s">
        <v>30</v>
      </c>
      <c r="AX95" s="12" t="s">
        <v>77</v>
      </c>
      <c r="AY95" s="147" t="s">
        <v>191</v>
      </c>
    </row>
    <row r="96" spans="2:65" s="1" customFormat="1" ht="31.95" customHeight="1">
      <c r="B96" s="128"/>
      <c r="C96" s="129" t="s">
        <v>79</v>
      </c>
      <c r="D96" s="129" t="s">
        <v>193</v>
      </c>
      <c r="E96" s="130" t="s">
        <v>607</v>
      </c>
      <c r="F96" s="131" t="s">
        <v>608</v>
      </c>
      <c r="G96" s="132" t="s">
        <v>275</v>
      </c>
      <c r="H96" s="133">
        <v>65.531999999999996</v>
      </c>
      <c r="I96" s="134">
        <v>0</v>
      </c>
      <c r="J96" s="134">
        <f>ROUND(I96*H96,2)</f>
        <v>0</v>
      </c>
      <c r="K96" s="135"/>
      <c r="L96" s="29"/>
      <c r="M96" s="136" t="s">
        <v>3</v>
      </c>
      <c r="N96" s="137" t="s">
        <v>40</v>
      </c>
      <c r="O96" s="138">
        <v>0.21199999999999999</v>
      </c>
      <c r="P96" s="138">
        <f>O96*H96</f>
        <v>13.892783999999999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197</v>
      </c>
      <c r="AT96" s="140" t="s">
        <v>193</v>
      </c>
      <c r="AU96" s="140" t="s">
        <v>79</v>
      </c>
      <c r="AY96" s="17" t="s">
        <v>191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77</v>
      </c>
      <c r="BK96" s="141">
        <f>ROUND(I96*H96,2)</f>
        <v>0</v>
      </c>
      <c r="BL96" s="17" t="s">
        <v>197</v>
      </c>
      <c r="BM96" s="140" t="s">
        <v>741</v>
      </c>
    </row>
    <row r="97" spans="2:65" s="1" customFormat="1">
      <c r="B97" s="29"/>
      <c r="D97" s="142" t="s">
        <v>199</v>
      </c>
      <c r="F97" s="143" t="s">
        <v>609</v>
      </c>
      <c r="L97" s="29"/>
      <c r="M97" s="144"/>
      <c r="T97" s="50"/>
      <c r="AT97" s="17" t="s">
        <v>199</v>
      </c>
      <c r="AU97" s="17" t="s">
        <v>79</v>
      </c>
    </row>
    <row r="98" spans="2:65" s="12" customFormat="1">
      <c r="B98" s="145"/>
      <c r="D98" s="146" t="s">
        <v>201</v>
      </c>
      <c r="E98" s="147" t="s">
        <v>3</v>
      </c>
      <c r="F98" s="148" t="s">
        <v>742</v>
      </c>
      <c r="H98" s="149">
        <v>65.531999999999996</v>
      </c>
      <c r="L98" s="145"/>
      <c r="M98" s="150"/>
      <c r="T98" s="151"/>
      <c r="AT98" s="147" t="s">
        <v>201</v>
      </c>
      <c r="AU98" s="147" t="s">
        <v>79</v>
      </c>
      <c r="AV98" s="12" t="s">
        <v>79</v>
      </c>
      <c r="AW98" s="12" t="s">
        <v>30</v>
      </c>
      <c r="AX98" s="12" t="s">
        <v>69</v>
      </c>
      <c r="AY98" s="147" t="s">
        <v>191</v>
      </c>
    </row>
    <row r="99" spans="2:65" s="13" customFormat="1">
      <c r="B99" s="156"/>
      <c r="D99" s="146" t="s">
        <v>201</v>
      </c>
      <c r="E99" s="157" t="s">
        <v>247</v>
      </c>
      <c r="F99" s="158" t="s">
        <v>272</v>
      </c>
      <c r="H99" s="159">
        <v>65.531999999999996</v>
      </c>
      <c r="L99" s="156"/>
      <c r="M99" s="160"/>
      <c r="T99" s="161"/>
      <c r="AT99" s="157" t="s">
        <v>201</v>
      </c>
      <c r="AU99" s="157" t="s">
        <v>79</v>
      </c>
      <c r="AV99" s="13" t="s">
        <v>197</v>
      </c>
      <c r="AW99" s="13" t="s">
        <v>30</v>
      </c>
      <c r="AX99" s="13" t="s">
        <v>77</v>
      </c>
      <c r="AY99" s="157" t="s">
        <v>191</v>
      </c>
    </row>
    <row r="100" spans="2:65" s="1" customFormat="1" ht="60.9" customHeight="1">
      <c r="B100" s="128"/>
      <c r="C100" s="129" t="s">
        <v>212</v>
      </c>
      <c r="D100" s="129" t="s">
        <v>193</v>
      </c>
      <c r="E100" s="130" t="s">
        <v>284</v>
      </c>
      <c r="F100" s="131" t="s">
        <v>285</v>
      </c>
      <c r="G100" s="132" t="s">
        <v>275</v>
      </c>
      <c r="H100" s="133">
        <v>65.531999999999996</v>
      </c>
      <c r="I100" s="134">
        <v>0</v>
      </c>
      <c r="J100" s="134">
        <f>ROUND(I100*H100,2)</f>
        <v>0</v>
      </c>
      <c r="K100" s="135"/>
      <c r="L100" s="29"/>
      <c r="M100" s="136" t="s">
        <v>3</v>
      </c>
      <c r="N100" s="137" t="s">
        <v>40</v>
      </c>
      <c r="O100" s="138">
        <v>4.3999999999999997E-2</v>
      </c>
      <c r="P100" s="138">
        <f>O100*H100</f>
        <v>2.8834079999999997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197</v>
      </c>
      <c r="AT100" s="140" t="s">
        <v>193</v>
      </c>
      <c r="AU100" s="140" t="s">
        <v>79</v>
      </c>
      <c r="AY100" s="17" t="s">
        <v>191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77</v>
      </c>
      <c r="BK100" s="141">
        <f>ROUND(I100*H100,2)</f>
        <v>0</v>
      </c>
      <c r="BL100" s="17" t="s">
        <v>197</v>
      </c>
      <c r="BM100" s="140" t="s">
        <v>743</v>
      </c>
    </row>
    <row r="101" spans="2:65" s="1" customFormat="1">
      <c r="B101" s="29"/>
      <c r="D101" s="142" t="s">
        <v>199</v>
      </c>
      <c r="F101" s="143" t="s">
        <v>287</v>
      </c>
      <c r="L101" s="29"/>
      <c r="M101" s="144"/>
      <c r="T101" s="50"/>
      <c r="AT101" s="17" t="s">
        <v>199</v>
      </c>
      <c r="AU101" s="17" t="s">
        <v>79</v>
      </c>
    </row>
    <row r="102" spans="2:65" s="12" customFormat="1">
      <c r="B102" s="145"/>
      <c r="D102" s="146" t="s">
        <v>201</v>
      </c>
      <c r="E102" s="147" t="s">
        <v>3</v>
      </c>
      <c r="F102" s="148" t="s">
        <v>247</v>
      </c>
      <c r="H102" s="149">
        <v>65.531999999999996</v>
      </c>
      <c r="L102" s="145"/>
      <c r="M102" s="150"/>
      <c r="T102" s="151"/>
      <c r="AT102" s="147" t="s">
        <v>201</v>
      </c>
      <c r="AU102" s="147" t="s">
        <v>79</v>
      </c>
      <c r="AV102" s="12" t="s">
        <v>79</v>
      </c>
      <c r="AW102" s="12" t="s">
        <v>30</v>
      </c>
      <c r="AX102" s="12" t="s">
        <v>69</v>
      </c>
      <c r="AY102" s="147" t="s">
        <v>191</v>
      </c>
    </row>
    <row r="103" spans="2:65" s="13" customFormat="1">
      <c r="B103" s="156"/>
      <c r="D103" s="146" t="s">
        <v>201</v>
      </c>
      <c r="E103" s="157" t="s">
        <v>244</v>
      </c>
      <c r="F103" s="158" t="s">
        <v>272</v>
      </c>
      <c r="H103" s="159">
        <v>65.531999999999996</v>
      </c>
      <c r="L103" s="156"/>
      <c r="M103" s="160"/>
      <c r="T103" s="161"/>
      <c r="AT103" s="157" t="s">
        <v>201</v>
      </c>
      <c r="AU103" s="157" t="s">
        <v>79</v>
      </c>
      <c r="AV103" s="13" t="s">
        <v>197</v>
      </c>
      <c r="AW103" s="13" t="s">
        <v>30</v>
      </c>
      <c r="AX103" s="13" t="s">
        <v>77</v>
      </c>
      <c r="AY103" s="157" t="s">
        <v>191</v>
      </c>
    </row>
    <row r="104" spans="2:65" s="1" customFormat="1" ht="36.75" customHeight="1">
      <c r="B104" s="128"/>
      <c r="C104" s="129" t="s">
        <v>197</v>
      </c>
      <c r="D104" s="129" t="s">
        <v>193</v>
      </c>
      <c r="E104" s="130" t="s">
        <v>289</v>
      </c>
      <c r="F104" s="131" t="s">
        <v>290</v>
      </c>
      <c r="G104" s="132" t="s">
        <v>275</v>
      </c>
      <c r="H104" s="133">
        <v>65.531999999999996</v>
      </c>
      <c r="I104" s="134">
        <v>0</v>
      </c>
      <c r="J104" s="134">
        <f>ROUND(I104*H104,2)</f>
        <v>0</v>
      </c>
      <c r="K104" s="135"/>
      <c r="L104" s="29"/>
      <c r="M104" s="136" t="s">
        <v>3</v>
      </c>
      <c r="N104" s="137" t="s">
        <v>40</v>
      </c>
      <c r="O104" s="138">
        <v>8.9999999999999993E-3</v>
      </c>
      <c r="P104" s="138">
        <f>O104*H104</f>
        <v>0.58978799999999998</v>
      </c>
      <c r="Q104" s="138">
        <v>0</v>
      </c>
      <c r="R104" s="138">
        <f>Q104*H104</f>
        <v>0</v>
      </c>
      <c r="S104" s="138">
        <v>0</v>
      </c>
      <c r="T104" s="139">
        <f>S104*H104</f>
        <v>0</v>
      </c>
      <c r="AR104" s="140" t="s">
        <v>197</v>
      </c>
      <c r="AT104" s="140" t="s">
        <v>193</v>
      </c>
      <c r="AU104" s="140" t="s">
        <v>79</v>
      </c>
      <c r="AY104" s="17" t="s">
        <v>191</v>
      </c>
      <c r="BE104" s="141">
        <f>IF(N104="základní",J104,0)</f>
        <v>0</v>
      </c>
      <c r="BF104" s="141">
        <f>IF(N104="snížená",J104,0)</f>
        <v>0</v>
      </c>
      <c r="BG104" s="141">
        <f>IF(N104="zákl. přenesená",J104,0)</f>
        <v>0</v>
      </c>
      <c r="BH104" s="141">
        <f>IF(N104="sníž. přenesená",J104,0)</f>
        <v>0</v>
      </c>
      <c r="BI104" s="141">
        <f>IF(N104="nulová",J104,0)</f>
        <v>0</v>
      </c>
      <c r="BJ104" s="17" t="s">
        <v>77</v>
      </c>
      <c r="BK104" s="141">
        <f>ROUND(I104*H104,2)</f>
        <v>0</v>
      </c>
      <c r="BL104" s="17" t="s">
        <v>197</v>
      </c>
      <c r="BM104" s="140" t="s">
        <v>744</v>
      </c>
    </row>
    <row r="105" spans="2:65" s="1" customFormat="1">
      <c r="B105" s="29"/>
      <c r="D105" s="142" t="s">
        <v>199</v>
      </c>
      <c r="F105" s="143" t="s">
        <v>292</v>
      </c>
      <c r="L105" s="29"/>
      <c r="M105" s="144"/>
      <c r="T105" s="50"/>
      <c r="AT105" s="17" t="s">
        <v>199</v>
      </c>
      <c r="AU105" s="17" t="s">
        <v>79</v>
      </c>
    </row>
    <row r="106" spans="2:65" s="12" customFormat="1">
      <c r="B106" s="145"/>
      <c r="D106" s="146" t="s">
        <v>201</v>
      </c>
      <c r="E106" s="147" t="s">
        <v>3</v>
      </c>
      <c r="F106" s="148" t="s">
        <v>244</v>
      </c>
      <c r="H106" s="149">
        <v>65.531999999999996</v>
      </c>
      <c r="L106" s="145"/>
      <c r="M106" s="150"/>
      <c r="T106" s="151"/>
      <c r="AT106" s="147" t="s">
        <v>201</v>
      </c>
      <c r="AU106" s="147" t="s">
        <v>79</v>
      </c>
      <c r="AV106" s="12" t="s">
        <v>79</v>
      </c>
      <c r="AW106" s="12" t="s">
        <v>30</v>
      </c>
      <c r="AX106" s="12" t="s">
        <v>77</v>
      </c>
      <c r="AY106" s="147" t="s">
        <v>191</v>
      </c>
    </row>
    <row r="107" spans="2:65" s="11" customFormat="1" ht="22.8" customHeight="1">
      <c r="B107" s="117"/>
      <c r="D107" s="118" t="s">
        <v>68</v>
      </c>
      <c r="E107" s="126" t="s">
        <v>209</v>
      </c>
      <c r="F107" s="126" t="s">
        <v>359</v>
      </c>
      <c r="J107" s="127">
        <f>BK107</f>
        <v>0</v>
      </c>
      <c r="L107" s="117"/>
      <c r="M107" s="121"/>
      <c r="P107" s="122">
        <f>SUM(P108:P122)</f>
        <v>74.05116000000001</v>
      </c>
      <c r="R107" s="122">
        <f>SUM(R108:R122)</f>
        <v>176.93600000000001</v>
      </c>
      <c r="T107" s="123">
        <f>SUM(T108:T122)</f>
        <v>0</v>
      </c>
      <c r="AR107" s="118" t="s">
        <v>77</v>
      </c>
      <c r="AT107" s="124" t="s">
        <v>68</v>
      </c>
      <c r="AU107" s="124" t="s">
        <v>77</v>
      </c>
      <c r="AY107" s="118" t="s">
        <v>191</v>
      </c>
      <c r="BK107" s="125">
        <f>SUM(BK108:BK122)</f>
        <v>0</v>
      </c>
    </row>
    <row r="108" spans="2:65" s="1" customFormat="1" ht="53.7" customHeight="1">
      <c r="B108" s="128"/>
      <c r="C108" s="129" t="s">
        <v>209</v>
      </c>
      <c r="D108" s="129" t="s">
        <v>193</v>
      </c>
      <c r="E108" s="130" t="s">
        <v>680</v>
      </c>
      <c r="F108" s="131" t="s">
        <v>681</v>
      </c>
      <c r="G108" s="132" t="s">
        <v>268</v>
      </c>
      <c r="H108" s="133">
        <v>655.32000000000005</v>
      </c>
      <c r="I108" s="134">
        <v>0</v>
      </c>
      <c r="J108" s="134">
        <f>ROUND(I108*H108,2)</f>
        <v>0</v>
      </c>
      <c r="K108" s="135"/>
      <c r="L108" s="29"/>
      <c r="M108" s="136" t="s">
        <v>3</v>
      </c>
      <c r="N108" s="137" t="s">
        <v>40</v>
      </c>
      <c r="O108" s="138">
        <v>1.7000000000000001E-2</v>
      </c>
      <c r="P108" s="138">
        <f>O108*H108</f>
        <v>11.140440000000002</v>
      </c>
      <c r="Q108" s="138">
        <v>0</v>
      </c>
      <c r="R108" s="138">
        <f>Q108*H108</f>
        <v>0</v>
      </c>
      <c r="S108" s="138">
        <v>0</v>
      </c>
      <c r="T108" s="139">
        <f>S108*H108</f>
        <v>0</v>
      </c>
      <c r="AR108" s="140" t="s">
        <v>197</v>
      </c>
      <c r="AT108" s="140" t="s">
        <v>193</v>
      </c>
      <c r="AU108" s="140" t="s">
        <v>79</v>
      </c>
      <c r="AY108" s="17" t="s">
        <v>191</v>
      </c>
      <c r="BE108" s="141">
        <f>IF(N108="základní",J108,0)</f>
        <v>0</v>
      </c>
      <c r="BF108" s="141">
        <f>IF(N108="snížená",J108,0)</f>
        <v>0</v>
      </c>
      <c r="BG108" s="141">
        <f>IF(N108="zákl. přenesená",J108,0)</f>
        <v>0</v>
      </c>
      <c r="BH108" s="141">
        <f>IF(N108="sníž. přenesená",J108,0)</f>
        <v>0</v>
      </c>
      <c r="BI108" s="141">
        <f>IF(N108="nulová",J108,0)</f>
        <v>0</v>
      </c>
      <c r="BJ108" s="17" t="s">
        <v>77</v>
      </c>
      <c r="BK108" s="141">
        <f>ROUND(I108*H108,2)</f>
        <v>0</v>
      </c>
      <c r="BL108" s="17" t="s">
        <v>197</v>
      </c>
      <c r="BM108" s="140" t="s">
        <v>745</v>
      </c>
    </row>
    <row r="109" spans="2:65" s="1" customFormat="1">
      <c r="B109" s="29"/>
      <c r="D109" s="142" t="s">
        <v>199</v>
      </c>
      <c r="F109" s="143" t="s">
        <v>683</v>
      </c>
      <c r="L109" s="29"/>
      <c r="M109" s="144"/>
      <c r="T109" s="50"/>
      <c r="AT109" s="17" t="s">
        <v>199</v>
      </c>
      <c r="AU109" s="17" t="s">
        <v>79</v>
      </c>
    </row>
    <row r="110" spans="2:65" s="12" customFormat="1">
      <c r="B110" s="145"/>
      <c r="D110" s="146" t="s">
        <v>201</v>
      </c>
      <c r="E110" s="147" t="s">
        <v>3</v>
      </c>
      <c r="F110" s="148" t="s">
        <v>735</v>
      </c>
      <c r="H110" s="149">
        <v>655.32000000000005</v>
      </c>
      <c r="L110" s="145"/>
      <c r="M110" s="150"/>
      <c r="T110" s="151"/>
      <c r="AT110" s="147" t="s">
        <v>201</v>
      </c>
      <c r="AU110" s="147" t="s">
        <v>79</v>
      </c>
      <c r="AV110" s="12" t="s">
        <v>79</v>
      </c>
      <c r="AW110" s="12" t="s">
        <v>30</v>
      </c>
      <c r="AX110" s="12" t="s">
        <v>77</v>
      </c>
      <c r="AY110" s="147" t="s">
        <v>191</v>
      </c>
    </row>
    <row r="111" spans="2:65" s="1" customFormat="1" ht="16.350000000000001" customHeight="1">
      <c r="B111" s="128"/>
      <c r="C111" s="167" t="s">
        <v>229</v>
      </c>
      <c r="D111" s="167" t="s">
        <v>483</v>
      </c>
      <c r="E111" s="168" t="s">
        <v>684</v>
      </c>
      <c r="F111" s="169" t="s">
        <v>685</v>
      </c>
      <c r="G111" s="170" t="s">
        <v>327</v>
      </c>
      <c r="H111" s="171">
        <v>176.93600000000001</v>
      </c>
      <c r="I111" s="172">
        <v>0</v>
      </c>
      <c r="J111" s="172">
        <f>ROUND(I111*H111,2)</f>
        <v>0</v>
      </c>
      <c r="K111" s="173"/>
      <c r="L111" s="174"/>
      <c r="M111" s="175" t="s">
        <v>3</v>
      </c>
      <c r="N111" s="176" t="s">
        <v>40</v>
      </c>
      <c r="O111" s="138">
        <v>0</v>
      </c>
      <c r="P111" s="138">
        <f>O111*H111</f>
        <v>0</v>
      </c>
      <c r="Q111" s="138">
        <v>1</v>
      </c>
      <c r="R111" s="138">
        <f>Q111*H111</f>
        <v>176.93600000000001</v>
      </c>
      <c r="S111" s="138">
        <v>0</v>
      </c>
      <c r="T111" s="139">
        <f>S111*H111</f>
        <v>0</v>
      </c>
      <c r="AR111" s="140" t="s">
        <v>239</v>
      </c>
      <c r="AT111" s="140" t="s">
        <v>483</v>
      </c>
      <c r="AU111" s="140" t="s">
        <v>79</v>
      </c>
      <c r="AY111" s="17" t="s">
        <v>191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7" t="s">
        <v>77</v>
      </c>
      <c r="BK111" s="141">
        <f>ROUND(I111*H111,2)</f>
        <v>0</v>
      </c>
      <c r="BL111" s="17" t="s">
        <v>197</v>
      </c>
      <c r="BM111" s="140" t="s">
        <v>746</v>
      </c>
    </row>
    <row r="112" spans="2:65" s="12" customFormat="1">
      <c r="B112" s="145"/>
      <c r="D112" s="146" t="s">
        <v>201</v>
      </c>
      <c r="F112" s="148" t="s">
        <v>747</v>
      </c>
      <c r="H112" s="149">
        <v>176.93600000000001</v>
      </c>
      <c r="L112" s="145"/>
      <c r="M112" s="150"/>
      <c r="T112" s="151"/>
      <c r="AT112" s="147" t="s">
        <v>201</v>
      </c>
      <c r="AU112" s="147" t="s">
        <v>79</v>
      </c>
      <c r="AV112" s="12" t="s">
        <v>79</v>
      </c>
      <c r="AW112" s="12" t="s">
        <v>4</v>
      </c>
      <c r="AX112" s="12" t="s">
        <v>77</v>
      </c>
      <c r="AY112" s="147" t="s">
        <v>191</v>
      </c>
    </row>
    <row r="113" spans="2:65" s="1" customFormat="1" ht="36.75" customHeight="1">
      <c r="B113" s="128"/>
      <c r="C113" s="129" t="s">
        <v>235</v>
      </c>
      <c r="D113" s="129" t="s">
        <v>193</v>
      </c>
      <c r="E113" s="130" t="s">
        <v>748</v>
      </c>
      <c r="F113" s="131" t="s">
        <v>749</v>
      </c>
      <c r="G113" s="132" t="s">
        <v>268</v>
      </c>
      <c r="H113" s="133">
        <v>655.32000000000005</v>
      </c>
      <c r="I113" s="134">
        <v>0</v>
      </c>
      <c r="J113" s="134">
        <f>ROUND(I113*H113,2)</f>
        <v>0</v>
      </c>
      <c r="K113" s="135"/>
      <c r="L113" s="29"/>
      <c r="M113" s="136" t="s">
        <v>3</v>
      </c>
      <c r="N113" s="137" t="s">
        <v>40</v>
      </c>
      <c r="O113" s="138">
        <v>2.1000000000000001E-2</v>
      </c>
      <c r="P113" s="138">
        <f>O113*H113</f>
        <v>13.761720000000002</v>
      </c>
      <c r="Q113" s="138">
        <v>0</v>
      </c>
      <c r="R113" s="138">
        <f>Q113*H113</f>
        <v>0</v>
      </c>
      <c r="S113" s="138">
        <v>0</v>
      </c>
      <c r="T113" s="139">
        <f>S113*H113</f>
        <v>0</v>
      </c>
      <c r="AR113" s="140" t="s">
        <v>197</v>
      </c>
      <c r="AT113" s="140" t="s">
        <v>193</v>
      </c>
      <c r="AU113" s="140" t="s">
        <v>79</v>
      </c>
      <c r="AY113" s="17" t="s">
        <v>191</v>
      </c>
      <c r="BE113" s="141">
        <f>IF(N113="základní",J113,0)</f>
        <v>0</v>
      </c>
      <c r="BF113" s="141">
        <f>IF(N113="snížená",J113,0)</f>
        <v>0</v>
      </c>
      <c r="BG113" s="141">
        <f>IF(N113="zákl. přenesená",J113,0)</f>
        <v>0</v>
      </c>
      <c r="BH113" s="141">
        <f>IF(N113="sníž. přenesená",J113,0)</f>
        <v>0</v>
      </c>
      <c r="BI113" s="141">
        <f>IF(N113="nulová",J113,0)</f>
        <v>0</v>
      </c>
      <c r="BJ113" s="17" t="s">
        <v>77</v>
      </c>
      <c r="BK113" s="141">
        <f>ROUND(I113*H113,2)</f>
        <v>0</v>
      </c>
      <c r="BL113" s="17" t="s">
        <v>197</v>
      </c>
      <c r="BM113" s="140" t="s">
        <v>750</v>
      </c>
    </row>
    <row r="114" spans="2:65" s="1" customFormat="1">
      <c r="B114" s="29"/>
      <c r="D114" s="142" t="s">
        <v>199</v>
      </c>
      <c r="F114" s="143" t="s">
        <v>751</v>
      </c>
      <c r="L114" s="29"/>
      <c r="M114" s="144"/>
      <c r="T114" s="50"/>
      <c r="AT114" s="17" t="s">
        <v>199</v>
      </c>
      <c r="AU114" s="17" t="s">
        <v>79</v>
      </c>
    </row>
    <row r="115" spans="2:65" s="12" customFormat="1">
      <c r="B115" s="145"/>
      <c r="D115" s="146" t="s">
        <v>201</v>
      </c>
      <c r="E115" s="147" t="s">
        <v>3</v>
      </c>
      <c r="F115" s="148" t="s">
        <v>735</v>
      </c>
      <c r="H115" s="149">
        <v>655.32000000000005</v>
      </c>
      <c r="L115" s="145"/>
      <c r="M115" s="150"/>
      <c r="T115" s="151"/>
      <c r="AT115" s="147" t="s">
        <v>201</v>
      </c>
      <c r="AU115" s="147" t="s">
        <v>79</v>
      </c>
      <c r="AV115" s="12" t="s">
        <v>79</v>
      </c>
      <c r="AW115" s="12" t="s">
        <v>30</v>
      </c>
      <c r="AX115" s="12" t="s">
        <v>77</v>
      </c>
      <c r="AY115" s="147" t="s">
        <v>191</v>
      </c>
    </row>
    <row r="116" spans="2:65" s="1" customFormat="1" ht="23.4" customHeight="1">
      <c r="B116" s="128"/>
      <c r="C116" s="129" t="s">
        <v>239</v>
      </c>
      <c r="D116" s="129" t="s">
        <v>193</v>
      </c>
      <c r="E116" s="130" t="s">
        <v>696</v>
      </c>
      <c r="F116" s="131" t="s">
        <v>697</v>
      </c>
      <c r="G116" s="132" t="s">
        <v>268</v>
      </c>
      <c r="H116" s="133">
        <v>655.32000000000005</v>
      </c>
      <c r="I116" s="134">
        <v>0</v>
      </c>
      <c r="J116" s="134">
        <f>ROUND(I116*H116,2)</f>
        <v>0</v>
      </c>
      <c r="K116" s="135"/>
      <c r="L116" s="29"/>
      <c r="M116" s="136" t="s">
        <v>3</v>
      </c>
      <c r="N116" s="137" t="s">
        <v>40</v>
      </c>
      <c r="O116" s="138">
        <v>4.0000000000000001E-3</v>
      </c>
      <c r="P116" s="138">
        <f>O116*H116</f>
        <v>2.6212800000000001</v>
      </c>
      <c r="Q116" s="138">
        <v>0</v>
      </c>
      <c r="R116" s="138">
        <f>Q116*H116</f>
        <v>0</v>
      </c>
      <c r="S116" s="138">
        <v>0</v>
      </c>
      <c r="T116" s="139">
        <f>S116*H116</f>
        <v>0</v>
      </c>
      <c r="AR116" s="140" t="s">
        <v>197</v>
      </c>
      <c r="AT116" s="140" t="s">
        <v>193</v>
      </c>
      <c r="AU116" s="140" t="s">
        <v>79</v>
      </c>
      <c r="AY116" s="17" t="s">
        <v>191</v>
      </c>
      <c r="BE116" s="141">
        <f>IF(N116="základní",J116,0)</f>
        <v>0</v>
      </c>
      <c r="BF116" s="141">
        <f>IF(N116="snížená",J116,0)</f>
        <v>0</v>
      </c>
      <c r="BG116" s="141">
        <f>IF(N116="zákl. přenesená",J116,0)</f>
        <v>0</v>
      </c>
      <c r="BH116" s="141">
        <f>IF(N116="sníž. přenesená",J116,0)</f>
        <v>0</v>
      </c>
      <c r="BI116" s="141">
        <f>IF(N116="nulová",J116,0)</f>
        <v>0</v>
      </c>
      <c r="BJ116" s="17" t="s">
        <v>77</v>
      </c>
      <c r="BK116" s="141">
        <f>ROUND(I116*H116,2)</f>
        <v>0</v>
      </c>
      <c r="BL116" s="17" t="s">
        <v>197</v>
      </c>
      <c r="BM116" s="140" t="s">
        <v>752</v>
      </c>
    </row>
    <row r="117" spans="2:65" s="1" customFormat="1">
      <c r="B117" s="29"/>
      <c r="D117" s="142" t="s">
        <v>199</v>
      </c>
      <c r="F117" s="143" t="s">
        <v>699</v>
      </c>
      <c r="L117" s="29"/>
      <c r="M117" s="144"/>
      <c r="T117" s="50"/>
      <c r="AT117" s="17" t="s">
        <v>199</v>
      </c>
      <c r="AU117" s="17" t="s">
        <v>79</v>
      </c>
    </row>
    <row r="118" spans="2:65" s="12" customFormat="1">
      <c r="B118" s="145"/>
      <c r="D118" s="146" t="s">
        <v>201</v>
      </c>
      <c r="E118" s="147" t="s">
        <v>3</v>
      </c>
      <c r="F118" s="148" t="s">
        <v>735</v>
      </c>
      <c r="H118" s="149">
        <v>655.32000000000005</v>
      </c>
      <c r="L118" s="145"/>
      <c r="M118" s="150"/>
      <c r="T118" s="151"/>
      <c r="AT118" s="147" t="s">
        <v>201</v>
      </c>
      <c r="AU118" s="147" t="s">
        <v>79</v>
      </c>
      <c r="AV118" s="12" t="s">
        <v>79</v>
      </c>
      <c r="AW118" s="12" t="s">
        <v>30</v>
      </c>
      <c r="AX118" s="12" t="s">
        <v>77</v>
      </c>
      <c r="AY118" s="147" t="s">
        <v>191</v>
      </c>
    </row>
    <row r="119" spans="2:65" s="1" customFormat="1" ht="42.75" customHeight="1">
      <c r="B119" s="128"/>
      <c r="C119" s="129" t="s">
        <v>311</v>
      </c>
      <c r="D119" s="129" t="s">
        <v>193</v>
      </c>
      <c r="E119" s="130" t="s">
        <v>753</v>
      </c>
      <c r="F119" s="131" t="s">
        <v>754</v>
      </c>
      <c r="G119" s="132" t="s">
        <v>268</v>
      </c>
      <c r="H119" s="133">
        <v>655.32000000000005</v>
      </c>
      <c r="I119" s="134">
        <v>0</v>
      </c>
      <c r="J119" s="134">
        <f>ROUND(I119*H119,2)</f>
        <v>0</v>
      </c>
      <c r="K119" s="135"/>
      <c r="L119" s="29"/>
      <c r="M119" s="136" t="s">
        <v>3</v>
      </c>
      <c r="N119" s="137" t="s">
        <v>40</v>
      </c>
      <c r="O119" s="138">
        <v>7.0999999999999994E-2</v>
      </c>
      <c r="P119" s="138">
        <f>O119*H119</f>
        <v>46.527720000000002</v>
      </c>
      <c r="Q119" s="138">
        <v>0</v>
      </c>
      <c r="R119" s="138">
        <f>Q119*H119</f>
        <v>0</v>
      </c>
      <c r="S119" s="138">
        <v>0</v>
      </c>
      <c r="T119" s="139">
        <f>S119*H119</f>
        <v>0</v>
      </c>
      <c r="AR119" s="140" t="s">
        <v>197</v>
      </c>
      <c r="AT119" s="140" t="s">
        <v>193</v>
      </c>
      <c r="AU119" s="140" t="s">
        <v>79</v>
      </c>
      <c r="AY119" s="17" t="s">
        <v>191</v>
      </c>
      <c r="BE119" s="141">
        <f>IF(N119="základní",J119,0)</f>
        <v>0</v>
      </c>
      <c r="BF119" s="141">
        <f>IF(N119="snížená",J119,0)</f>
        <v>0</v>
      </c>
      <c r="BG119" s="141">
        <f>IF(N119="zákl. přenesená",J119,0)</f>
        <v>0</v>
      </c>
      <c r="BH119" s="141">
        <f>IF(N119="sníž. přenesená",J119,0)</f>
        <v>0</v>
      </c>
      <c r="BI119" s="141">
        <f>IF(N119="nulová",J119,0)</f>
        <v>0</v>
      </c>
      <c r="BJ119" s="17" t="s">
        <v>77</v>
      </c>
      <c r="BK119" s="141">
        <f>ROUND(I119*H119,2)</f>
        <v>0</v>
      </c>
      <c r="BL119" s="17" t="s">
        <v>197</v>
      </c>
      <c r="BM119" s="140" t="s">
        <v>755</v>
      </c>
    </row>
    <row r="120" spans="2:65" s="1" customFormat="1">
      <c r="B120" s="29"/>
      <c r="D120" s="142" t="s">
        <v>199</v>
      </c>
      <c r="F120" s="143" t="s">
        <v>756</v>
      </c>
      <c r="L120" s="29"/>
      <c r="M120" s="144"/>
      <c r="T120" s="50"/>
      <c r="AT120" s="17" t="s">
        <v>199</v>
      </c>
      <c r="AU120" s="17" t="s">
        <v>79</v>
      </c>
    </row>
    <row r="121" spans="2:65" s="12" customFormat="1">
      <c r="B121" s="145"/>
      <c r="D121" s="146" t="s">
        <v>201</v>
      </c>
      <c r="E121" s="147" t="s">
        <v>3</v>
      </c>
      <c r="F121" s="148" t="s">
        <v>757</v>
      </c>
      <c r="H121" s="149">
        <v>655.32000000000005</v>
      </c>
      <c r="L121" s="145"/>
      <c r="M121" s="150"/>
      <c r="T121" s="151"/>
      <c r="AT121" s="147" t="s">
        <v>201</v>
      </c>
      <c r="AU121" s="147" t="s">
        <v>79</v>
      </c>
      <c r="AV121" s="12" t="s">
        <v>79</v>
      </c>
      <c r="AW121" s="12" t="s">
        <v>30</v>
      </c>
      <c r="AX121" s="12" t="s">
        <v>69</v>
      </c>
      <c r="AY121" s="147" t="s">
        <v>191</v>
      </c>
    </row>
    <row r="122" spans="2:65" s="13" customFormat="1">
      <c r="B122" s="156"/>
      <c r="D122" s="146" t="s">
        <v>201</v>
      </c>
      <c r="E122" s="157" t="s">
        <v>735</v>
      </c>
      <c r="F122" s="158" t="s">
        <v>272</v>
      </c>
      <c r="H122" s="159">
        <v>655.32000000000005</v>
      </c>
      <c r="L122" s="156"/>
      <c r="M122" s="160"/>
      <c r="T122" s="161"/>
      <c r="AT122" s="157" t="s">
        <v>201</v>
      </c>
      <c r="AU122" s="157" t="s">
        <v>79</v>
      </c>
      <c r="AV122" s="13" t="s">
        <v>197</v>
      </c>
      <c r="AW122" s="13" t="s">
        <v>30</v>
      </c>
      <c r="AX122" s="13" t="s">
        <v>77</v>
      </c>
      <c r="AY122" s="157" t="s">
        <v>191</v>
      </c>
    </row>
    <row r="123" spans="2:65" s="11" customFormat="1" ht="22.8" customHeight="1">
      <c r="B123" s="117"/>
      <c r="D123" s="118" t="s">
        <v>68</v>
      </c>
      <c r="E123" s="126" t="s">
        <v>311</v>
      </c>
      <c r="F123" s="126" t="s">
        <v>409</v>
      </c>
      <c r="J123" s="127">
        <f>BK123</f>
        <v>0</v>
      </c>
      <c r="L123" s="117"/>
      <c r="M123" s="121"/>
      <c r="P123" s="122">
        <f>SUM(P124:P139)</f>
        <v>159.33776</v>
      </c>
      <c r="R123" s="122">
        <f>SUM(R124:R139)</f>
        <v>223.16492719999997</v>
      </c>
      <c r="T123" s="123">
        <f>SUM(T124:T139)</f>
        <v>0</v>
      </c>
      <c r="AR123" s="118" t="s">
        <v>77</v>
      </c>
      <c r="AT123" s="124" t="s">
        <v>68</v>
      </c>
      <c r="AU123" s="124" t="s">
        <v>77</v>
      </c>
      <c r="AY123" s="118" t="s">
        <v>191</v>
      </c>
      <c r="BK123" s="125">
        <f>SUM(BK124:BK139)</f>
        <v>0</v>
      </c>
    </row>
    <row r="124" spans="2:65" s="1" customFormat="1" ht="42.75" customHeight="1">
      <c r="B124" s="128"/>
      <c r="C124" s="129" t="s">
        <v>318</v>
      </c>
      <c r="D124" s="129" t="s">
        <v>193</v>
      </c>
      <c r="E124" s="130" t="s">
        <v>758</v>
      </c>
      <c r="F124" s="131" t="s">
        <v>759</v>
      </c>
      <c r="G124" s="132" t="s">
        <v>196</v>
      </c>
      <c r="H124" s="133">
        <v>436.88</v>
      </c>
      <c r="I124" s="134">
        <v>0</v>
      </c>
      <c r="J124" s="134">
        <f>ROUND(I124*H124,2)</f>
        <v>0</v>
      </c>
      <c r="K124" s="135"/>
      <c r="L124" s="29"/>
      <c r="M124" s="136" t="s">
        <v>3</v>
      </c>
      <c r="N124" s="137" t="s">
        <v>40</v>
      </c>
      <c r="O124" s="138">
        <v>0.14000000000000001</v>
      </c>
      <c r="P124" s="138">
        <f>O124*H124</f>
        <v>61.163200000000003</v>
      </c>
      <c r="Q124" s="138">
        <v>0.10095</v>
      </c>
      <c r="R124" s="138">
        <f>Q124*H124</f>
        <v>44.103035999999996</v>
      </c>
      <c r="S124" s="138">
        <v>0</v>
      </c>
      <c r="T124" s="139">
        <f>S124*H124</f>
        <v>0</v>
      </c>
      <c r="AR124" s="140" t="s">
        <v>197</v>
      </c>
      <c r="AT124" s="140" t="s">
        <v>193</v>
      </c>
      <c r="AU124" s="140" t="s">
        <v>79</v>
      </c>
      <c r="AY124" s="17" t="s">
        <v>191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7" t="s">
        <v>77</v>
      </c>
      <c r="BK124" s="141">
        <f>ROUND(I124*H124,2)</f>
        <v>0</v>
      </c>
      <c r="BL124" s="17" t="s">
        <v>197</v>
      </c>
      <c r="BM124" s="140" t="s">
        <v>760</v>
      </c>
    </row>
    <row r="125" spans="2:65" s="1" customFormat="1">
      <c r="B125" s="29"/>
      <c r="D125" s="142" t="s">
        <v>199</v>
      </c>
      <c r="F125" s="143" t="s">
        <v>761</v>
      </c>
      <c r="L125" s="29"/>
      <c r="M125" s="144"/>
      <c r="T125" s="50"/>
      <c r="AT125" s="17" t="s">
        <v>199</v>
      </c>
      <c r="AU125" s="17" t="s">
        <v>79</v>
      </c>
    </row>
    <row r="126" spans="2:65" s="12" customFormat="1">
      <c r="B126" s="145"/>
      <c r="D126" s="146" t="s">
        <v>201</v>
      </c>
      <c r="E126" s="147" t="s">
        <v>3</v>
      </c>
      <c r="F126" s="148" t="s">
        <v>762</v>
      </c>
      <c r="H126" s="149">
        <v>436.88</v>
      </c>
      <c r="L126" s="145"/>
      <c r="M126" s="150"/>
      <c r="T126" s="151"/>
      <c r="AT126" s="147" t="s">
        <v>201</v>
      </c>
      <c r="AU126" s="147" t="s">
        <v>79</v>
      </c>
      <c r="AV126" s="12" t="s">
        <v>79</v>
      </c>
      <c r="AW126" s="12" t="s">
        <v>30</v>
      </c>
      <c r="AX126" s="12" t="s">
        <v>69</v>
      </c>
      <c r="AY126" s="147" t="s">
        <v>191</v>
      </c>
    </row>
    <row r="127" spans="2:65" s="13" customFormat="1">
      <c r="B127" s="156"/>
      <c r="D127" s="146" t="s">
        <v>201</v>
      </c>
      <c r="E127" s="157" t="s">
        <v>3</v>
      </c>
      <c r="F127" s="158" t="s">
        <v>272</v>
      </c>
      <c r="H127" s="159">
        <v>436.88</v>
      </c>
      <c r="L127" s="156"/>
      <c r="M127" s="160"/>
      <c r="T127" s="161"/>
      <c r="AT127" s="157" t="s">
        <v>201</v>
      </c>
      <c r="AU127" s="157" t="s">
        <v>79</v>
      </c>
      <c r="AV127" s="13" t="s">
        <v>197</v>
      </c>
      <c r="AW127" s="13" t="s">
        <v>30</v>
      </c>
      <c r="AX127" s="13" t="s">
        <v>77</v>
      </c>
      <c r="AY127" s="157" t="s">
        <v>191</v>
      </c>
    </row>
    <row r="128" spans="2:65" s="1" customFormat="1" ht="16.350000000000001" customHeight="1">
      <c r="B128" s="128"/>
      <c r="C128" s="167" t="s">
        <v>324</v>
      </c>
      <c r="D128" s="167" t="s">
        <v>483</v>
      </c>
      <c r="E128" s="168" t="s">
        <v>763</v>
      </c>
      <c r="F128" s="169" t="s">
        <v>764</v>
      </c>
      <c r="G128" s="170" t="s">
        <v>196</v>
      </c>
      <c r="H128" s="171">
        <v>891.23500000000001</v>
      </c>
      <c r="I128" s="172">
        <v>0</v>
      </c>
      <c r="J128" s="172">
        <f>ROUND(I128*H128,2)</f>
        <v>0</v>
      </c>
      <c r="K128" s="173"/>
      <c r="L128" s="174"/>
      <c r="M128" s="175" t="s">
        <v>3</v>
      </c>
      <c r="N128" s="176" t="s">
        <v>40</v>
      </c>
      <c r="O128" s="138">
        <v>0</v>
      </c>
      <c r="P128" s="138">
        <f>O128*H128</f>
        <v>0</v>
      </c>
      <c r="Q128" s="138">
        <v>4.5999999999999999E-2</v>
      </c>
      <c r="R128" s="138">
        <f>Q128*H128</f>
        <v>40.996809999999996</v>
      </c>
      <c r="S128" s="138">
        <v>0</v>
      </c>
      <c r="T128" s="139">
        <f>S128*H128</f>
        <v>0</v>
      </c>
      <c r="AR128" s="140" t="s">
        <v>239</v>
      </c>
      <c r="AT128" s="140" t="s">
        <v>483</v>
      </c>
      <c r="AU128" s="140" t="s">
        <v>79</v>
      </c>
      <c r="AY128" s="17" t="s">
        <v>191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77</v>
      </c>
      <c r="BK128" s="141">
        <f>ROUND(I128*H128,2)</f>
        <v>0</v>
      </c>
      <c r="BL128" s="17" t="s">
        <v>197</v>
      </c>
      <c r="BM128" s="140" t="s">
        <v>765</v>
      </c>
    </row>
    <row r="129" spans="2:65" s="12" customFormat="1">
      <c r="B129" s="145"/>
      <c r="D129" s="146" t="s">
        <v>201</v>
      </c>
      <c r="F129" s="148" t="s">
        <v>766</v>
      </c>
      <c r="H129" s="149">
        <v>891.23500000000001</v>
      </c>
      <c r="L129" s="145"/>
      <c r="M129" s="150"/>
      <c r="T129" s="151"/>
      <c r="AT129" s="147" t="s">
        <v>201</v>
      </c>
      <c r="AU129" s="147" t="s">
        <v>79</v>
      </c>
      <c r="AV129" s="12" t="s">
        <v>79</v>
      </c>
      <c r="AW129" s="12" t="s">
        <v>4</v>
      </c>
      <c r="AX129" s="12" t="s">
        <v>77</v>
      </c>
      <c r="AY129" s="147" t="s">
        <v>191</v>
      </c>
    </row>
    <row r="130" spans="2:65" s="1" customFormat="1" ht="23.4" customHeight="1">
      <c r="B130" s="128"/>
      <c r="C130" s="129" t="s">
        <v>331</v>
      </c>
      <c r="D130" s="129" t="s">
        <v>193</v>
      </c>
      <c r="E130" s="130" t="s">
        <v>719</v>
      </c>
      <c r="F130" s="131" t="s">
        <v>720</v>
      </c>
      <c r="G130" s="132" t="s">
        <v>275</v>
      </c>
      <c r="H130" s="133">
        <v>61.18</v>
      </c>
      <c r="I130" s="134">
        <v>0</v>
      </c>
      <c r="J130" s="134">
        <f>ROUND(I130*H130,2)</f>
        <v>0</v>
      </c>
      <c r="K130" s="135"/>
      <c r="L130" s="29"/>
      <c r="M130" s="136" t="s">
        <v>3</v>
      </c>
      <c r="N130" s="137" t="s">
        <v>40</v>
      </c>
      <c r="O130" s="138">
        <v>1.4419999999999999</v>
      </c>
      <c r="P130" s="138">
        <f>O130*H130</f>
        <v>88.221559999999997</v>
      </c>
      <c r="Q130" s="138">
        <v>2.2563399999999998</v>
      </c>
      <c r="R130" s="138">
        <f>Q130*H130</f>
        <v>138.04288119999998</v>
      </c>
      <c r="S130" s="138">
        <v>0</v>
      </c>
      <c r="T130" s="139">
        <f>S130*H130</f>
        <v>0</v>
      </c>
      <c r="AR130" s="140" t="s">
        <v>197</v>
      </c>
      <c r="AT130" s="140" t="s">
        <v>193</v>
      </c>
      <c r="AU130" s="140" t="s">
        <v>79</v>
      </c>
      <c r="AY130" s="17" t="s">
        <v>191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7" t="s">
        <v>77</v>
      </c>
      <c r="BK130" s="141">
        <f>ROUND(I130*H130,2)</f>
        <v>0</v>
      </c>
      <c r="BL130" s="17" t="s">
        <v>197</v>
      </c>
      <c r="BM130" s="140" t="s">
        <v>767</v>
      </c>
    </row>
    <row r="131" spans="2:65" s="1" customFormat="1">
      <c r="B131" s="29"/>
      <c r="D131" s="142" t="s">
        <v>199</v>
      </c>
      <c r="F131" s="143" t="s">
        <v>722</v>
      </c>
      <c r="L131" s="29"/>
      <c r="M131" s="144"/>
      <c r="T131" s="50"/>
      <c r="AT131" s="17" t="s">
        <v>199</v>
      </c>
      <c r="AU131" s="17" t="s">
        <v>79</v>
      </c>
    </row>
    <row r="132" spans="2:65" s="12" customFormat="1">
      <c r="B132" s="145"/>
      <c r="D132" s="146" t="s">
        <v>201</v>
      </c>
      <c r="E132" s="147" t="s">
        <v>3</v>
      </c>
      <c r="F132" s="148" t="s">
        <v>768</v>
      </c>
      <c r="H132" s="149">
        <v>61.18</v>
      </c>
      <c r="L132" s="145"/>
      <c r="M132" s="150"/>
      <c r="T132" s="151"/>
      <c r="AT132" s="147" t="s">
        <v>201</v>
      </c>
      <c r="AU132" s="147" t="s">
        <v>79</v>
      </c>
      <c r="AV132" s="12" t="s">
        <v>79</v>
      </c>
      <c r="AW132" s="12" t="s">
        <v>30</v>
      </c>
      <c r="AX132" s="12" t="s">
        <v>69</v>
      </c>
      <c r="AY132" s="147" t="s">
        <v>191</v>
      </c>
    </row>
    <row r="133" spans="2:65" s="13" customFormat="1">
      <c r="B133" s="156"/>
      <c r="D133" s="146" t="s">
        <v>201</v>
      </c>
      <c r="E133" s="157" t="s">
        <v>3</v>
      </c>
      <c r="F133" s="158" t="s">
        <v>272</v>
      </c>
      <c r="H133" s="159">
        <v>61.18</v>
      </c>
      <c r="L133" s="156"/>
      <c r="M133" s="160"/>
      <c r="T133" s="161"/>
      <c r="AT133" s="157" t="s">
        <v>201</v>
      </c>
      <c r="AU133" s="157" t="s">
        <v>79</v>
      </c>
      <c r="AV133" s="13" t="s">
        <v>197</v>
      </c>
      <c r="AW133" s="13" t="s">
        <v>30</v>
      </c>
      <c r="AX133" s="13" t="s">
        <v>77</v>
      </c>
      <c r="AY133" s="157" t="s">
        <v>191</v>
      </c>
    </row>
    <row r="134" spans="2:65" s="1" customFormat="1" ht="53.7" customHeight="1">
      <c r="B134" s="128"/>
      <c r="C134" s="129" t="s">
        <v>337</v>
      </c>
      <c r="D134" s="129" t="s">
        <v>193</v>
      </c>
      <c r="E134" s="130" t="s">
        <v>724</v>
      </c>
      <c r="F134" s="131" t="s">
        <v>725</v>
      </c>
      <c r="G134" s="132" t="s">
        <v>196</v>
      </c>
      <c r="H134" s="133">
        <v>37</v>
      </c>
      <c r="I134" s="134">
        <v>0</v>
      </c>
      <c r="J134" s="134">
        <f>ROUND(I134*H134,2)</f>
        <v>0</v>
      </c>
      <c r="K134" s="135"/>
      <c r="L134" s="29"/>
      <c r="M134" s="136" t="s">
        <v>3</v>
      </c>
      <c r="N134" s="137" t="s">
        <v>40</v>
      </c>
      <c r="O134" s="138">
        <v>7.2999999999999995E-2</v>
      </c>
      <c r="P134" s="138">
        <f>O134*H134</f>
        <v>2.7009999999999996</v>
      </c>
      <c r="Q134" s="138">
        <v>5.9999999999999995E-4</v>
      </c>
      <c r="R134" s="138">
        <f>Q134*H134</f>
        <v>2.2199999999999998E-2</v>
      </c>
      <c r="S134" s="138">
        <v>0</v>
      </c>
      <c r="T134" s="139">
        <f>S134*H134</f>
        <v>0</v>
      </c>
      <c r="AR134" s="140" t="s">
        <v>197</v>
      </c>
      <c r="AT134" s="140" t="s">
        <v>193</v>
      </c>
      <c r="AU134" s="140" t="s">
        <v>79</v>
      </c>
      <c r="AY134" s="17" t="s">
        <v>191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7" t="s">
        <v>77</v>
      </c>
      <c r="BK134" s="141">
        <f>ROUND(I134*H134,2)</f>
        <v>0</v>
      </c>
      <c r="BL134" s="17" t="s">
        <v>197</v>
      </c>
      <c r="BM134" s="140" t="s">
        <v>769</v>
      </c>
    </row>
    <row r="135" spans="2:65" s="1" customFormat="1">
      <c r="B135" s="29"/>
      <c r="D135" s="142" t="s">
        <v>199</v>
      </c>
      <c r="F135" s="143" t="s">
        <v>727</v>
      </c>
      <c r="L135" s="29"/>
      <c r="M135" s="144"/>
      <c r="T135" s="50"/>
      <c r="AT135" s="17" t="s">
        <v>199</v>
      </c>
      <c r="AU135" s="17" t="s">
        <v>79</v>
      </c>
    </row>
    <row r="136" spans="2:65" s="1" customFormat="1" ht="23.4" customHeight="1">
      <c r="B136" s="128"/>
      <c r="C136" s="129" t="s">
        <v>342</v>
      </c>
      <c r="D136" s="129" t="s">
        <v>193</v>
      </c>
      <c r="E136" s="130" t="s">
        <v>728</v>
      </c>
      <c r="F136" s="131" t="s">
        <v>729</v>
      </c>
      <c r="G136" s="132" t="s">
        <v>196</v>
      </c>
      <c r="H136" s="133">
        <v>37</v>
      </c>
      <c r="I136" s="134">
        <v>0</v>
      </c>
      <c r="J136" s="134">
        <f>ROUND(I136*H136,2)</f>
        <v>0</v>
      </c>
      <c r="K136" s="135"/>
      <c r="L136" s="29"/>
      <c r="M136" s="136" t="s">
        <v>3</v>
      </c>
      <c r="N136" s="137" t="s">
        <v>40</v>
      </c>
      <c r="O136" s="138">
        <v>0.19600000000000001</v>
      </c>
      <c r="P136" s="138">
        <f>O136*H136</f>
        <v>7.2520000000000007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197</v>
      </c>
      <c r="AT136" s="140" t="s">
        <v>193</v>
      </c>
      <c r="AU136" s="140" t="s">
        <v>79</v>
      </c>
      <c r="AY136" s="17" t="s">
        <v>191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7" t="s">
        <v>77</v>
      </c>
      <c r="BK136" s="141">
        <f>ROUND(I136*H136,2)</f>
        <v>0</v>
      </c>
      <c r="BL136" s="17" t="s">
        <v>197</v>
      </c>
      <c r="BM136" s="140" t="s">
        <v>770</v>
      </c>
    </row>
    <row r="137" spans="2:65" s="1" customFormat="1">
      <c r="B137" s="29"/>
      <c r="D137" s="142" t="s">
        <v>199</v>
      </c>
      <c r="F137" s="143" t="s">
        <v>731</v>
      </c>
      <c r="L137" s="29"/>
      <c r="M137" s="144"/>
      <c r="T137" s="50"/>
      <c r="AT137" s="17" t="s">
        <v>199</v>
      </c>
      <c r="AU137" s="17" t="s">
        <v>79</v>
      </c>
    </row>
    <row r="138" spans="2:65" s="12" customFormat="1">
      <c r="B138" s="145"/>
      <c r="D138" s="146" t="s">
        <v>201</v>
      </c>
      <c r="E138" s="147" t="s">
        <v>3</v>
      </c>
      <c r="F138" s="148" t="s">
        <v>771</v>
      </c>
      <c r="H138" s="149">
        <v>37</v>
      </c>
      <c r="L138" s="145"/>
      <c r="M138" s="150"/>
      <c r="T138" s="151"/>
      <c r="AT138" s="147" t="s">
        <v>201</v>
      </c>
      <c r="AU138" s="147" t="s">
        <v>79</v>
      </c>
      <c r="AV138" s="12" t="s">
        <v>79</v>
      </c>
      <c r="AW138" s="12" t="s">
        <v>30</v>
      </c>
      <c r="AX138" s="12" t="s">
        <v>69</v>
      </c>
      <c r="AY138" s="147" t="s">
        <v>191</v>
      </c>
    </row>
    <row r="139" spans="2:65" s="13" customFormat="1">
      <c r="B139" s="156"/>
      <c r="D139" s="146" t="s">
        <v>201</v>
      </c>
      <c r="E139" s="157" t="s">
        <v>3</v>
      </c>
      <c r="F139" s="158" t="s">
        <v>272</v>
      </c>
      <c r="H139" s="159">
        <v>37</v>
      </c>
      <c r="L139" s="156"/>
      <c r="M139" s="160"/>
      <c r="T139" s="161"/>
      <c r="AT139" s="157" t="s">
        <v>201</v>
      </c>
      <c r="AU139" s="157" t="s">
        <v>79</v>
      </c>
      <c r="AV139" s="13" t="s">
        <v>197</v>
      </c>
      <c r="AW139" s="13" t="s">
        <v>30</v>
      </c>
      <c r="AX139" s="13" t="s">
        <v>77</v>
      </c>
      <c r="AY139" s="157" t="s">
        <v>191</v>
      </c>
    </row>
    <row r="140" spans="2:65" s="11" customFormat="1" ht="22.8" customHeight="1">
      <c r="B140" s="117"/>
      <c r="D140" s="118" t="s">
        <v>68</v>
      </c>
      <c r="E140" s="126" t="s">
        <v>464</v>
      </c>
      <c r="F140" s="126" t="s">
        <v>465</v>
      </c>
      <c r="J140" s="127">
        <f>BK140</f>
        <v>0</v>
      </c>
      <c r="L140" s="117"/>
      <c r="M140" s="121"/>
      <c r="P140" s="122">
        <f>SUM(P141:P142)</f>
        <v>26.406666000000001</v>
      </c>
      <c r="R140" s="122">
        <f>SUM(R141:R142)</f>
        <v>0</v>
      </c>
      <c r="T140" s="123">
        <f>SUM(T141:T142)</f>
        <v>0</v>
      </c>
      <c r="AR140" s="118" t="s">
        <v>77</v>
      </c>
      <c r="AT140" s="124" t="s">
        <v>68</v>
      </c>
      <c r="AU140" s="124" t="s">
        <v>77</v>
      </c>
      <c r="AY140" s="118" t="s">
        <v>191</v>
      </c>
      <c r="BK140" s="125">
        <f>SUM(BK141:BK142)</f>
        <v>0</v>
      </c>
    </row>
    <row r="141" spans="2:65" s="1" customFormat="1" ht="42.75" customHeight="1">
      <c r="B141" s="128"/>
      <c r="C141" s="129" t="s">
        <v>9</v>
      </c>
      <c r="D141" s="129" t="s">
        <v>193</v>
      </c>
      <c r="E141" s="130" t="s">
        <v>467</v>
      </c>
      <c r="F141" s="131" t="s">
        <v>468</v>
      </c>
      <c r="G141" s="132" t="s">
        <v>327</v>
      </c>
      <c r="H141" s="133">
        <v>400.101</v>
      </c>
      <c r="I141" s="134">
        <v>0</v>
      </c>
      <c r="J141" s="134">
        <f>ROUND(I141*H141,2)</f>
        <v>0</v>
      </c>
      <c r="K141" s="135"/>
      <c r="L141" s="29"/>
      <c r="M141" s="136" t="s">
        <v>3</v>
      </c>
      <c r="N141" s="137" t="s">
        <v>40</v>
      </c>
      <c r="O141" s="138">
        <v>6.6000000000000003E-2</v>
      </c>
      <c r="P141" s="138">
        <f>O141*H141</f>
        <v>26.406666000000001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197</v>
      </c>
      <c r="AT141" s="140" t="s">
        <v>193</v>
      </c>
      <c r="AU141" s="140" t="s">
        <v>79</v>
      </c>
      <c r="AY141" s="17" t="s">
        <v>191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7" t="s">
        <v>77</v>
      </c>
      <c r="BK141" s="141">
        <f>ROUND(I141*H141,2)</f>
        <v>0</v>
      </c>
      <c r="BL141" s="17" t="s">
        <v>197</v>
      </c>
      <c r="BM141" s="140" t="s">
        <v>772</v>
      </c>
    </row>
    <row r="142" spans="2:65" s="1" customFormat="1">
      <c r="B142" s="29"/>
      <c r="D142" s="142" t="s">
        <v>199</v>
      </c>
      <c r="F142" s="143" t="s">
        <v>470</v>
      </c>
      <c r="L142" s="29"/>
      <c r="M142" s="152"/>
      <c r="N142" s="153"/>
      <c r="O142" s="153"/>
      <c r="P142" s="153"/>
      <c r="Q142" s="153"/>
      <c r="R142" s="153"/>
      <c r="S142" s="153"/>
      <c r="T142" s="154"/>
      <c r="AT142" s="17" t="s">
        <v>199</v>
      </c>
      <c r="AU142" s="17" t="s">
        <v>79</v>
      </c>
    </row>
    <row r="143" spans="2:65" s="1" customFormat="1" ht="6.9" customHeight="1">
      <c r="B143" s="38"/>
      <c r="C143" s="39"/>
      <c r="D143" s="39"/>
      <c r="E143" s="39"/>
      <c r="F143" s="39"/>
      <c r="G143" s="39"/>
      <c r="H143" s="39"/>
      <c r="I143" s="39"/>
      <c r="J143" s="39"/>
      <c r="K143" s="39"/>
      <c r="L143" s="29"/>
    </row>
  </sheetData>
  <autoFilter ref="C89:K142" xr:uid="{00000000-0009-0000-0000-000009000000}"/>
  <mergeCells count="11">
    <mergeCell ref="E82:H82"/>
    <mergeCell ref="E7:H7"/>
    <mergeCell ref="E9:H9"/>
    <mergeCell ref="E11:H11"/>
    <mergeCell ref="E29:H29"/>
    <mergeCell ref="E50:H50"/>
    <mergeCell ref="L2:V2"/>
    <mergeCell ref="E52:H52"/>
    <mergeCell ref="E54:H54"/>
    <mergeCell ref="E78:H78"/>
    <mergeCell ref="E80:H80"/>
  </mergeCells>
  <hyperlinks>
    <hyperlink ref="F94" r:id="rId1" xr:uid="{00000000-0004-0000-0900-000000000000}"/>
    <hyperlink ref="F97" r:id="rId2" xr:uid="{00000000-0004-0000-0900-000001000000}"/>
    <hyperlink ref="F101" r:id="rId3" xr:uid="{00000000-0004-0000-0900-000002000000}"/>
    <hyperlink ref="F105" r:id="rId4" xr:uid="{00000000-0004-0000-0900-000003000000}"/>
    <hyperlink ref="F109" r:id="rId5" xr:uid="{00000000-0004-0000-0900-000004000000}"/>
    <hyperlink ref="F114" r:id="rId6" xr:uid="{00000000-0004-0000-0900-000005000000}"/>
    <hyperlink ref="F117" r:id="rId7" xr:uid="{00000000-0004-0000-0900-000006000000}"/>
    <hyperlink ref="F120" r:id="rId8" xr:uid="{00000000-0004-0000-0900-000007000000}"/>
    <hyperlink ref="F125" r:id="rId9" xr:uid="{00000000-0004-0000-0900-000008000000}"/>
    <hyperlink ref="F131" r:id="rId10" xr:uid="{00000000-0004-0000-0900-000009000000}"/>
    <hyperlink ref="F135" r:id="rId11" xr:uid="{00000000-0004-0000-0900-00000A000000}"/>
    <hyperlink ref="F137" r:id="rId12" xr:uid="{00000000-0004-0000-0900-00000B000000}"/>
    <hyperlink ref="F142" r:id="rId13" xr:uid="{00000000-0004-0000-09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32"/>
  <sheetViews>
    <sheetView showGridLines="0" topLeftCell="A82" workbookViewId="0">
      <selection activeCell="I131" sqref="I131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111</v>
      </c>
      <c r="AZ2" s="155" t="s">
        <v>244</v>
      </c>
      <c r="BA2" s="155" t="s">
        <v>245</v>
      </c>
      <c r="BB2" s="155" t="s">
        <v>3</v>
      </c>
      <c r="BC2" s="155" t="s">
        <v>773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247</v>
      </c>
      <c r="BA3" s="155" t="s">
        <v>248</v>
      </c>
      <c r="BB3" s="155" t="s">
        <v>3</v>
      </c>
      <c r="BC3" s="155" t="s">
        <v>773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671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309" t="s">
        <v>774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285" t="s">
        <v>3</v>
      </c>
      <c r="F29" s="285"/>
      <c r="G29" s="285"/>
      <c r="H29" s="285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ROUND(J90,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ROUND((SUM(BE90:BE131)),  2)</f>
        <v>0</v>
      </c>
      <c r="I35" s="90">
        <v>0.21</v>
      </c>
      <c r="J35" s="80">
        <f>ROUND(((SUM(BE90:BE131))*I35),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ROUND((SUM(BF90:BF131)),  2)</f>
        <v>0</v>
      </c>
      <c r="I36" s="90">
        <v>0.15</v>
      </c>
      <c r="J36" s="80">
        <f>ROUND(((SUM(BF90:BF131))*I36),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ROUND((SUM(BG90:BG131)),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ROUND((SUM(BH90:BH131)),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ROUND((SUM(BI90:BI131)),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671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309" t="str">
        <f>E11</f>
        <v>SO 203 - Mlatová zpevněná plocha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J90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J91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J92</f>
        <v>0</v>
      </c>
      <c r="L65" s="104"/>
    </row>
    <row r="66" spans="2:12" s="9" customFormat="1" ht="19.95" customHeight="1">
      <c r="B66" s="104"/>
      <c r="D66" s="105" t="s">
        <v>259</v>
      </c>
      <c r="E66" s="106"/>
      <c r="F66" s="106"/>
      <c r="G66" s="106"/>
      <c r="H66" s="106"/>
      <c r="I66" s="106"/>
      <c r="J66" s="107">
        <f>J110</f>
        <v>0</v>
      </c>
      <c r="L66" s="104"/>
    </row>
    <row r="67" spans="2:12" s="9" customFormat="1" ht="19.95" customHeight="1">
      <c r="B67" s="104"/>
      <c r="D67" s="105" t="s">
        <v>261</v>
      </c>
      <c r="E67" s="106"/>
      <c r="F67" s="106"/>
      <c r="G67" s="106"/>
      <c r="H67" s="106"/>
      <c r="I67" s="106"/>
      <c r="J67" s="107">
        <f>J118</f>
        <v>0</v>
      </c>
      <c r="L67" s="104"/>
    </row>
    <row r="68" spans="2:12" s="9" customFormat="1" ht="19.95" customHeight="1">
      <c r="B68" s="104"/>
      <c r="D68" s="105" t="s">
        <v>262</v>
      </c>
      <c r="E68" s="106"/>
      <c r="F68" s="106"/>
      <c r="G68" s="106"/>
      <c r="H68" s="106"/>
      <c r="I68" s="106"/>
      <c r="J68" s="107">
        <f>J129</f>
        <v>0</v>
      </c>
      <c r="L68" s="104"/>
    </row>
    <row r="69" spans="2:12" s="1" customFormat="1" ht="21.75" customHeight="1">
      <c r="B69" s="29"/>
      <c r="L69" s="29"/>
    </row>
    <row r="70" spans="2:12" s="1" customFormat="1" ht="6.9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29"/>
    </row>
    <row r="74" spans="2:12" s="1" customFormat="1" ht="6.9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29"/>
    </row>
    <row r="75" spans="2:12" s="1" customFormat="1" ht="24.9" customHeight="1">
      <c r="B75" s="29"/>
      <c r="C75" s="21" t="s">
        <v>176</v>
      </c>
      <c r="L75" s="29"/>
    </row>
    <row r="76" spans="2:12" s="1" customFormat="1" ht="6.9" customHeight="1">
      <c r="B76" s="29"/>
      <c r="L76" s="29"/>
    </row>
    <row r="77" spans="2:12" s="1" customFormat="1" ht="12" customHeight="1">
      <c r="B77" s="29"/>
      <c r="C77" s="26" t="s">
        <v>15</v>
      </c>
      <c r="L77" s="29"/>
    </row>
    <row r="78" spans="2:12" s="1" customFormat="1" ht="16.350000000000001" customHeight="1">
      <c r="B78" s="29"/>
      <c r="E78" s="311" t="str">
        <f>E7</f>
        <v>REVITALIZACE SPORTOVNÍ ZÓNY STREETPARK</v>
      </c>
      <c r="F78" s="312"/>
      <c r="G78" s="312"/>
      <c r="H78" s="312"/>
      <c r="L78" s="29"/>
    </row>
    <row r="79" spans="2:12" ht="12" customHeight="1">
      <c r="B79" s="20"/>
      <c r="C79" s="26" t="s">
        <v>164</v>
      </c>
      <c r="L79" s="20"/>
    </row>
    <row r="80" spans="2:12" s="1" customFormat="1" ht="16.350000000000001" customHeight="1">
      <c r="B80" s="29"/>
      <c r="E80" s="311" t="s">
        <v>671</v>
      </c>
      <c r="F80" s="313"/>
      <c r="G80" s="313"/>
      <c r="H80" s="313"/>
      <c r="L80" s="29"/>
    </row>
    <row r="81" spans="2:65" s="1" customFormat="1" ht="12" customHeight="1">
      <c r="B81" s="29"/>
      <c r="C81" s="26" t="s">
        <v>254</v>
      </c>
      <c r="L81" s="29"/>
    </row>
    <row r="82" spans="2:65" s="1" customFormat="1" ht="16.350000000000001" customHeight="1">
      <c r="B82" s="29"/>
      <c r="E82" s="309" t="str">
        <f>E11</f>
        <v>SO 203 - Mlatová zpevněná plocha</v>
      </c>
      <c r="F82" s="313"/>
      <c r="G82" s="313"/>
      <c r="H82" s="313"/>
      <c r="L82" s="29"/>
    </row>
    <row r="83" spans="2:65" s="1" customFormat="1" ht="6.9" customHeight="1">
      <c r="B83" s="29"/>
      <c r="L83" s="29"/>
    </row>
    <row r="84" spans="2:65" s="1" customFormat="1" ht="12" customHeight="1">
      <c r="B84" s="29"/>
      <c r="C84" s="26" t="s">
        <v>19</v>
      </c>
      <c r="F84" s="24" t="str">
        <f>F14</f>
        <v xml:space="preserve"> Žďár nad Sázavou</v>
      </c>
      <c r="I84" s="26" t="s">
        <v>21</v>
      </c>
      <c r="J84" s="46" t="str">
        <f>IF(J14="","",J14)</f>
        <v>26. 9. 2022</v>
      </c>
      <c r="L84" s="29"/>
    </row>
    <row r="85" spans="2:65" s="1" customFormat="1" ht="6.9" customHeight="1">
      <c r="B85" s="29"/>
      <c r="L85" s="29"/>
    </row>
    <row r="86" spans="2:65" s="1" customFormat="1" ht="24.75" customHeight="1">
      <c r="B86" s="29"/>
      <c r="C86" s="26" t="s">
        <v>23</v>
      </c>
      <c r="F86" s="24" t="str">
        <f>E17</f>
        <v>Město Žďár nad Sázavou</v>
      </c>
      <c r="I86" s="26" t="s">
        <v>28</v>
      </c>
      <c r="J86" s="27" t="str">
        <f>E23</f>
        <v>Grimm Architekti s.r.o.</v>
      </c>
      <c r="L86" s="29"/>
    </row>
    <row r="87" spans="2:65" s="1" customFormat="1" ht="15.3" customHeight="1">
      <c r="B87" s="29"/>
      <c r="C87" s="26" t="s">
        <v>27</v>
      </c>
      <c r="F87" s="24" t="str">
        <f>IF(E20="","",E20)</f>
        <v>VZ</v>
      </c>
      <c r="I87" s="26" t="s">
        <v>31</v>
      </c>
      <c r="J87" s="27" t="str">
        <f>E26</f>
        <v xml:space="preserve"> </v>
      </c>
      <c r="L87" s="29"/>
    </row>
    <row r="88" spans="2:65" s="1" customFormat="1" ht="10.35" customHeight="1">
      <c r="B88" s="29"/>
      <c r="L88" s="29"/>
    </row>
    <row r="89" spans="2:65" s="10" customFormat="1" ht="29.25" customHeight="1">
      <c r="B89" s="108"/>
      <c r="C89" s="109" t="s">
        <v>177</v>
      </c>
      <c r="D89" s="110" t="s">
        <v>54</v>
      </c>
      <c r="E89" s="110" t="s">
        <v>50</v>
      </c>
      <c r="F89" s="110" t="s">
        <v>51</v>
      </c>
      <c r="G89" s="110" t="s">
        <v>178</v>
      </c>
      <c r="H89" s="110" t="s">
        <v>179</v>
      </c>
      <c r="I89" s="110" t="s">
        <v>180</v>
      </c>
      <c r="J89" s="111" t="s">
        <v>168</v>
      </c>
      <c r="K89" s="112" t="s">
        <v>181</v>
      </c>
      <c r="L89" s="108"/>
      <c r="M89" s="53" t="s">
        <v>3</v>
      </c>
      <c r="N89" s="54" t="s">
        <v>39</v>
      </c>
      <c r="O89" s="54" t="s">
        <v>182</v>
      </c>
      <c r="P89" s="54" t="s">
        <v>183</v>
      </c>
      <c r="Q89" s="54" t="s">
        <v>184</v>
      </c>
      <c r="R89" s="54" t="s">
        <v>185</v>
      </c>
      <c r="S89" s="54" t="s">
        <v>186</v>
      </c>
      <c r="T89" s="55" t="s">
        <v>187</v>
      </c>
    </row>
    <row r="90" spans="2:65" s="1" customFormat="1" ht="22.8" customHeight="1">
      <c r="B90" s="29"/>
      <c r="C90" s="58" t="s">
        <v>188</v>
      </c>
      <c r="J90" s="113">
        <f>BK90</f>
        <v>0</v>
      </c>
      <c r="L90" s="29"/>
      <c r="M90" s="56"/>
      <c r="N90" s="47"/>
      <c r="O90" s="47"/>
      <c r="P90" s="114">
        <f>P91</f>
        <v>72.160237999999993</v>
      </c>
      <c r="Q90" s="47"/>
      <c r="R90" s="114">
        <f>R91</f>
        <v>61.689854079999989</v>
      </c>
      <c r="S90" s="47"/>
      <c r="T90" s="115">
        <f>T91</f>
        <v>0</v>
      </c>
      <c r="AT90" s="17" t="s">
        <v>68</v>
      </c>
      <c r="AU90" s="17" t="s">
        <v>169</v>
      </c>
      <c r="BK90" s="116">
        <f>BK91</f>
        <v>0</v>
      </c>
    </row>
    <row r="91" spans="2:65" s="11" customFormat="1" ht="25.95" customHeight="1">
      <c r="B91" s="117"/>
      <c r="D91" s="118" t="s">
        <v>68</v>
      </c>
      <c r="E91" s="119" t="s">
        <v>189</v>
      </c>
      <c r="F91" s="119" t="s">
        <v>190</v>
      </c>
      <c r="J91" s="120">
        <f>BK91</f>
        <v>0</v>
      </c>
      <c r="L91" s="117"/>
      <c r="M91" s="121"/>
      <c r="P91" s="122">
        <f>P92+P110+P118+P129</f>
        <v>72.160237999999993</v>
      </c>
      <c r="R91" s="122">
        <f>R92+R110+R118+R129</f>
        <v>61.689854079999989</v>
      </c>
      <c r="T91" s="123">
        <f>T92+T110+T118+T129</f>
        <v>0</v>
      </c>
      <c r="AR91" s="118" t="s">
        <v>77</v>
      </c>
      <c r="AT91" s="124" t="s">
        <v>68</v>
      </c>
      <c r="AU91" s="124" t="s">
        <v>69</v>
      </c>
      <c r="AY91" s="118" t="s">
        <v>191</v>
      </c>
      <c r="BK91" s="125">
        <f>BK92+BK110+BK118+BK129</f>
        <v>0</v>
      </c>
    </row>
    <row r="92" spans="2:65" s="11" customFormat="1" ht="22.8" customHeight="1">
      <c r="B92" s="117"/>
      <c r="D92" s="118" t="s">
        <v>68</v>
      </c>
      <c r="E92" s="126" t="s">
        <v>77</v>
      </c>
      <c r="F92" s="126" t="s">
        <v>192</v>
      </c>
      <c r="J92" s="127">
        <f>BK92</f>
        <v>0</v>
      </c>
      <c r="L92" s="117"/>
      <c r="M92" s="121"/>
      <c r="P92" s="122">
        <f>SUM(P93:P109)</f>
        <v>14.073594</v>
      </c>
      <c r="R92" s="122">
        <f>SUM(R93:R109)</f>
        <v>0</v>
      </c>
      <c r="T92" s="123">
        <f>SUM(T93:T109)</f>
        <v>0</v>
      </c>
      <c r="AR92" s="118" t="s">
        <v>77</v>
      </c>
      <c r="AT92" s="124" t="s">
        <v>68</v>
      </c>
      <c r="AU92" s="124" t="s">
        <v>77</v>
      </c>
      <c r="AY92" s="118" t="s">
        <v>191</v>
      </c>
      <c r="BK92" s="125">
        <f>SUM(BK93:BK109)</f>
        <v>0</v>
      </c>
    </row>
    <row r="93" spans="2:65" s="1" customFormat="1" ht="23.4" customHeight="1">
      <c r="B93" s="128"/>
      <c r="C93" s="129" t="s">
        <v>77</v>
      </c>
      <c r="D93" s="129" t="s">
        <v>193</v>
      </c>
      <c r="E93" s="130" t="s">
        <v>515</v>
      </c>
      <c r="F93" s="131" t="s">
        <v>516</v>
      </c>
      <c r="G93" s="132" t="s">
        <v>268</v>
      </c>
      <c r="H93" s="133">
        <v>96</v>
      </c>
      <c r="I93" s="134">
        <v>0</v>
      </c>
      <c r="J93" s="134">
        <f>ROUND(I93*H93,2)</f>
        <v>0</v>
      </c>
      <c r="K93" s="135"/>
      <c r="L93" s="29"/>
      <c r="M93" s="136" t="s">
        <v>3</v>
      </c>
      <c r="N93" s="137" t="s">
        <v>40</v>
      </c>
      <c r="O93" s="138">
        <v>7.5999999999999998E-2</v>
      </c>
      <c r="P93" s="138">
        <f>O93*H93</f>
        <v>7.2959999999999994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197</v>
      </c>
      <c r="AT93" s="140" t="s">
        <v>193</v>
      </c>
      <c r="AU93" s="140" t="s">
        <v>79</v>
      </c>
      <c r="AY93" s="17" t="s">
        <v>191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77</v>
      </c>
      <c r="BK93" s="141">
        <f>ROUND(I93*H93,2)</f>
        <v>0</v>
      </c>
      <c r="BL93" s="17" t="s">
        <v>197</v>
      </c>
      <c r="BM93" s="140" t="s">
        <v>775</v>
      </c>
    </row>
    <row r="94" spans="2:65" s="1" customFormat="1">
      <c r="B94" s="29"/>
      <c r="D94" s="142" t="s">
        <v>199</v>
      </c>
      <c r="F94" s="143" t="s">
        <v>518</v>
      </c>
      <c r="L94" s="29"/>
      <c r="M94" s="144"/>
      <c r="T94" s="50"/>
      <c r="AT94" s="17" t="s">
        <v>199</v>
      </c>
      <c r="AU94" s="17" t="s">
        <v>79</v>
      </c>
    </row>
    <row r="95" spans="2:65" s="12" customFormat="1">
      <c r="B95" s="145"/>
      <c r="D95" s="146" t="s">
        <v>201</v>
      </c>
      <c r="E95" s="147" t="s">
        <v>3</v>
      </c>
      <c r="F95" s="148" t="s">
        <v>776</v>
      </c>
      <c r="H95" s="149">
        <v>80</v>
      </c>
      <c r="L95" s="145"/>
      <c r="M95" s="150"/>
      <c r="T95" s="151"/>
      <c r="AT95" s="147" t="s">
        <v>201</v>
      </c>
      <c r="AU95" s="147" t="s">
        <v>79</v>
      </c>
      <c r="AV95" s="12" t="s">
        <v>79</v>
      </c>
      <c r="AW95" s="12" t="s">
        <v>30</v>
      </c>
      <c r="AX95" s="12" t="s">
        <v>69</v>
      </c>
      <c r="AY95" s="147" t="s">
        <v>191</v>
      </c>
    </row>
    <row r="96" spans="2:65" s="12" customFormat="1">
      <c r="B96" s="145"/>
      <c r="D96" s="146" t="s">
        <v>201</v>
      </c>
      <c r="E96" s="147" t="s">
        <v>3</v>
      </c>
      <c r="F96" s="148" t="s">
        <v>777</v>
      </c>
      <c r="H96" s="149">
        <v>16</v>
      </c>
      <c r="L96" s="145"/>
      <c r="M96" s="150"/>
      <c r="T96" s="151"/>
      <c r="AT96" s="147" t="s">
        <v>201</v>
      </c>
      <c r="AU96" s="147" t="s">
        <v>79</v>
      </c>
      <c r="AV96" s="12" t="s">
        <v>79</v>
      </c>
      <c r="AW96" s="12" t="s">
        <v>30</v>
      </c>
      <c r="AX96" s="12" t="s">
        <v>69</v>
      </c>
      <c r="AY96" s="147" t="s">
        <v>191</v>
      </c>
    </row>
    <row r="97" spans="2:65" s="13" customFormat="1">
      <c r="B97" s="156"/>
      <c r="D97" s="146" t="s">
        <v>201</v>
      </c>
      <c r="E97" s="157" t="s">
        <v>3</v>
      </c>
      <c r="F97" s="158" t="s">
        <v>272</v>
      </c>
      <c r="H97" s="159">
        <v>96</v>
      </c>
      <c r="L97" s="156"/>
      <c r="M97" s="160"/>
      <c r="T97" s="161"/>
      <c r="AT97" s="157" t="s">
        <v>201</v>
      </c>
      <c r="AU97" s="157" t="s">
        <v>79</v>
      </c>
      <c r="AV97" s="13" t="s">
        <v>197</v>
      </c>
      <c r="AW97" s="13" t="s">
        <v>30</v>
      </c>
      <c r="AX97" s="13" t="s">
        <v>77</v>
      </c>
      <c r="AY97" s="157" t="s">
        <v>191</v>
      </c>
    </row>
    <row r="98" spans="2:65" s="1" customFormat="1" ht="23.4" customHeight="1">
      <c r="B98" s="128"/>
      <c r="C98" s="129" t="s">
        <v>79</v>
      </c>
      <c r="D98" s="129" t="s">
        <v>193</v>
      </c>
      <c r="E98" s="130" t="s">
        <v>520</v>
      </c>
      <c r="F98" s="131" t="s">
        <v>521</v>
      </c>
      <c r="G98" s="132" t="s">
        <v>275</v>
      </c>
      <c r="H98" s="133">
        <v>14.766</v>
      </c>
      <c r="I98" s="134">
        <v>0</v>
      </c>
      <c r="J98" s="134">
        <f>ROUND(I98*H98,2)</f>
        <v>0</v>
      </c>
      <c r="K98" s="135"/>
      <c r="L98" s="29"/>
      <c r="M98" s="136" t="s">
        <v>3</v>
      </c>
      <c r="N98" s="137" t="s">
        <v>40</v>
      </c>
      <c r="O98" s="138">
        <v>0.40600000000000003</v>
      </c>
      <c r="P98" s="138">
        <f>O98*H98</f>
        <v>5.9949960000000004</v>
      </c>
      <c r="Q98" s="138">
        <v>0</v>
      </c>
      <c r="R98" s="138">
        <f>Q98*H98</f>
        <v>0</v>
      </c>
      <c r="S98" s="138">
        <v>0</v>
      </c>
      <c r="T98" s="139">
        <f>S98*H98</f>
        <v>0</v>
      </c>
      <c r="AR98" s="140" t="s">
        <v>197</v>
      </c>
      <c r="AT98" s="140" t="s">
        <v>193</v>
      </c>
      <c r="AU98" s="140" t="s">
        <v>79</v>
      </c>
      <c r="AY98" s="17" t="s">
        <v>191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7" t="s">
        <v>77</v>
      </c>
      <c r="BK98" s="141">
        <f>ROUND(I98*H98,2)</f>
        <v>0</v>
      </c>
      <c r="BL98" s="17" t="s">
        <v>197</v>
      </c>
      <c r="BM98" s="140" t="s">
        <v>778</v>
      </c>
    </row>
    <row r="99" spans="2:65" s="1" customFormat="1">
      <c r="B99" s="29"/>
      <c r="D99" s="142" t="s">
        <v>199</v>
      </c>
      <c r="F99" s="143" t="s">
        <v>523</v>
      </c>
      <c r="L99" s="29"/>
      <c r="M99" s="144"/>
      <c r="T99" s="50"/>
      <c r="AT99" s="17" t="s">
        <v>199</v>
      </c>
      <c r="AU99" s="17" t="s">
        <v>79</v>
      </c>
    </row>
    <row r="100" spans="2:65" s="12" customFormat="1">
      <c r="B100" s="145"/>
      <c r="D100" s="146" t="s">
        <v>201</v>
      </c>
      <c r="E100" s="147" t="s">
        <v>3</v>
      </c>
      <c r="F100" s="148" t="s">
        <v>779</v>
      </c>
      <c r="H100" s="149">
        <v>11.25</v>
      </c>
      <c r="L100" s="145"/>
      <c r="M100" s="150"/>
      <c r="T100" s="151"/>
      <c r="AT100" s="147" t="s">
        <v>201</v>
      </c>
      <c r="AU100" s="147" t="s">
        <v>79</v>
      </c>
      <c r="AV100" s="12" t="s">
        <v>79</v>
      </c>
      <c r="AW100" s="12" t="s">
        <v>30</v>
      </c>
      <c r="AX100" s="12" t="s">
        <v>69</v>
      </c>
      <c r="AY100" s="147" t="s">
        <v>191</v>
      </c>
    </row>
    <row r="101" spans="2:65" s="12" customFormat="1">
      <c r="B101" s="145"/>
      <c r="D101" s="146" t="s">
        <v>201</v>
      </c>
      <c r="E101" s="147" t="s">
        <v>3</v>
      </c>
      <c r="F101" s="148" t="s">
        <v>780</v>
      </c>
      <c r="H101" s="149">
        <v>3.516</v>
      </c>
      <c r="L101" s="145"/>
      <c r="M101" s="150"/>
      <c r="T101" s="151"/>
      <c r="AT101" s="147" t="s">
        <v>201</v>
      </c>
      <c r="AU101" s="147" t="s">
        <v>79</v>
      </c>
      <c r="AV101" s="12" t="s">
        <v>79</v>
      </c>
      <c r="AW101" s="12" t="s">
        <v>30</v>
      </c>
      <c r="AX101" s="12" t="s">
        <v>69</v>
      </c>
      <c r="AY101" s="147" t="s">
        <v>191</v>
      </c>
    </row>
    <row r="102" spans="2:65" s="13" customFormat="1">
      <c r="B102" s="156"/>
      <c r="D102" s="146" t="s">
        <v>201</v>
      </c>
      <c r="E102" s="157" t="s">
        <v>247</v>
      </c>
      <c r="F102" s="158" t="s">
        <v>272</v>
      </c>
      <c r="H102" s="159">
        <v>14.766</v>
      </c>
      <c r="L102" s="156"/>
      <c r="M102" s="160"/>
      <c r="T102" s="161"/>
      <c r="AT102" s="157" t="s">
        <v>201</v>
      </c>
      <c r="AU102" s="157" t="s">
        <v>79</v>
      </c>
      <c r="AV102" s="13" t="s">
        <v>197</v>
      </c>
      <c r="AW102" s="13" t="s">
        <v>30</v>
      </c>
      <c r="AX102" s="13" t="s">
        <v>77</v>
      </c>
      <c r="AY102" s="157" t="s">
        <v>191</v>
      </c>
    </row>
    <row r="103" spans="2:65" s="1" customFormat="1" ht="60.9" customHeight="1">
      <c r="B103" s="128"/>
      <c r="C103" s="129" t="s">
        <v>212</v>
      </c>
      <c r="D103" s="129" t="s">
        <v>193</v>
      </c>
      <c r="E103" s="130" t="s">
        <v>284</v>
      </c>
      <c r="F103" s="131" t="s">
        <v>285</v>
      </c>
      <c r="G103" s="132" t="s">
        <v>275</v>
      </c>
      <c r="H103" s="133">
        <v>14.766</v>
      </c>
      <c r="I103" s="134">
        <v>0</v>
      </c>
      <c r="J103" s="134">
        <f>ROUND(I103*H103,2)</f>
        <v>0</v>
      </c>
      <c r="K103" s="135"/>
      <c r="L103" s="29"/>
      <c r="M103" s="136" t="s">
        <v>3</v>
      </c>
      <c r="N103" s="137" t="s">
        <v>40</v>
      </c>
      <c r="O103" s="138">
        <v>4.3999999999999997E-2</v>
      </c>
      <c r="P103" s="138">
        <f>O103*H103</f>
        <v>0.64970399999999995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197</v>
      </c>
      <c r="AT103" s="140" t="s">
        <v>193</v>
      </c>
      <c r="AU103" s="140" t="s">
        <v>79</v>
      </c>
      <c r="AY103" s="17" t="s">
        <v>191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77</v>
      </c>
      <c r="BK103" s="141">
        <f>ROUND(I103*H103,2)</f>
        <v>0</v>
      </c>
      <c r="BL103" s="17" t="s">
        <v>197</v>
      </c>
      <c r="BM103" s="140" t="s">
        <v>743</v>
      </c>
    </row>
    <row r="104" spans="2:65" s="1" customFormat="1">
      <c r="B104" s="29"/>
      <c r="D104" s="142" t="s">
        <v>199</v>
      </c>
      <c r="F104" s="143" t="s">
        <v>287</v>
      </c>
      <c r="L104" s="29"/>
      <c r="M104" s="144"/>
      <c r="T104" s="50"/>
      <c r="AT104" s="17" t="s">
        <v>199</v>
      </c>
      <c r="AU104" s="17" t="s">
        <v>79</v>
      </c>
    </row>
    <row r="105" spans="2:65" s="12" customFormat="1">
      <c r="B105" s="145"/>
      <c r="D105" s="146" t="s">
        <v>201</v>
      </c>
      <c r="E105" s="147" t="s">
        <v>3</v>
      </c>
      <c r="F105" s="148" t="s">
        <v>247</v>
      </c>
      <c r="H105" s="149">
        <v>14.766</v>
      </c>
      <c r="L105" s="145"/>
      <c r="M105" s="150"/>
      <c r="T105" s="151"/>
      <c r="AT105" s="147" t="s">
        <v>201</v>
      </c>
      <c r="AU105" s="147" t="s">
        <v>79</v>
      </c>
      <c r="AV105" s="12" t="s">
        <v>79</v>
      </c>
      <c r="AW105" s="12" t="s">
        <v>30</v>
      </c>
      <c r="AX105" s="12" t="s">
        <v>69</v>
      </c>
      <c r="AY105" s="147" t="s">
        <v>191</v>
      </c>
    </row>
    <row r="106" spans="2:65" s="13" customFormat="1">
      <c r="B106" s="156"/>
      <c r="D106" s="146" t="s">
        <v>201</v>
      </c>
      <c r="E106" s="157" t="s">
        <v>244</v>
      </c>
      <c r="F106" s="158" t="s">
        <v>272</v>
      </c>
      <c r="H106" s="159">
        <v>14.766</v>
      </c>
      <c r="L106" s="156"/>
      <c r="M106" s="160"/>
      <c r="T106" s="161"/>
      <c r="AT106" s="157" t="s">
        <v>201</v>
      </c>
      <c r="AU106" s="157" t="s">
        <v>79</v>
      </c>
      <c r="AV106" s="13" t="s">
        <v>197</v>
      </c>
      <c r="AW106" s="13" t="s">
        <v>30</v>
      </c>
      <c r="AX106" s="13" t="s">
        <v>77</v>
      </c>
      <c r="AY106" s="157" t="s">
        <v>191</v>
      </c>
    </row>
    <row r="107" spans="2:65" s="1" customFormat="1" ht="36.75" customHeight="1">
      <c r="B107" s="128"/>
      <c r="C107" s="129" t="s">
        <v>197</v>
      </c>
      <c r="D107" s="129" t="s">
        <v>193</v>
      </c>
      <c r="E107" s="130" t="s">
        <v>289</v>
      </c>
      <c r="F107" s="131" t="s">
        <v>290</v>
      </c>
      <c r="G107" s="132" t="s">
        <v>275</v>
      </c>
      <c r="H107" s="133">
        <v>14.766</v>
      </c>
      <c r="I107" s="134">
        <v>0</v>
      </c>
      <c r="J107" s="134">
        <f>ROUND(I107*H107,2)</f>
        <v>0</v>
      </c>
      <c r="K107" s="135"/>
      <c r="L107" s="29"/>
      <c r="M107" s="136" t="s">
        <v>3</v>
      </c>
      <c r="N107" s="137" t="s">
        <v>40</v>
      </c>
      <c r="O107" s="138">
        <v>8.9999999999999993E-3</v>
      </c>
      <c r="P107" s="138">
        <f>O107*H107</f>
        <v>0.13289399999999998</v>
      </c>
      <c r="Q107" s="138">
        <v>0</v>
      </c>
      <c r="R107" s="138">
        <f>Q107*H107</f>
        <v>0</v>
      </c>
      <c r="S107" s="138">
        <v>0</v>
      </c>
      <c r="T107" s="139">
        <f>S107*H107</f>
        <v>0</v>
      </c>
      <c r="AR107" s="140" t="s">
        <v>197</v>
      </c>
      <c r="AT107" s="140" t="s">
        <v>193</v>
      </c>
      <c r="AU107" s="140" t="s">
        <v>79</v>
      </c>
      <c r="AY107" s="17" t="s">
        <v>191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7" t="s">
        <v>77</v>
      </c>
      <c r="BK107" s="141">
        <f>ROUND(I107*H107,2)</f>
        <v>0</v>
      </c>
      <c r="BL107" s="17" t="s">
        <v>197</v>
      </c>
      <c r="BM107" s="140" t="s">
        <v>744</v>
      </c>
    </row>
    <row r="108" spans="2:65" s="1" customFormat="1">
      <c r="B108" s="29"/>
      <c r="D108" s="142" t="s">
        <v>199</v>
      </c>
      <c r="F108" s="143" t="s">
        <v>292</v>
      </c>
      <c r="L108" s="29"/>
      <c r="M108" s="144"/>
      <c r="T108" s="50"/>
      <c r="AT108" s="17" t="s">
        <v>199</v>
      </c>
      <c r="AU108" s="17" t="s">
        <v>79</v>
      </c>
    </row>
    <row r="109" spans="2:65" s="12" customFormat="1">
      <c r="B109" s="145"/>
      <c r="D109" s="146" t="s">
        <v>201</v>
      </c>
      <c r="E109" s="147" t="s">
        <v>3</v>
      </c>
      <c r="F109" s="148" t="s">
        <v>244</v>
      </c>
      <c r="H109" s="149">
        <v>14.766</v>
      </c>
      <c r="L109" s="145"/>
      <c r="M109" s="150"/>
      <c r="T109" s="151"/>
      <c r="AT109" s="147" t="s">
        <v>201</v>
      </c>
      <c r="AU109" s="147" t="s">
        <v>79</v>
      </c>
      <c r="AV109" s="12" t="s">
        <v>79</v>
      </c>
      <c r="AW109" s="12" t="s">
        <v>30</v>
      </c>
      <c r="AX109" s="12" t="s">
        <v>77</v>
      </c>
      <c r="AY109" s="147" t="s">
        <v>191</v>
      </c>
    </row>
    <row r="110" spans="2:65" s="11" customFormat="1" ht="22.8" customHeight="1">
      <c r="B110" s="117"/>
      <c r="D110" s="118" t="s">
        <v>68</v>
      </c>
      <c r="E110" s="126" t="s">
        <v>209</v>
      </c>
      <c r="F110" s="126" t="s">
        <v>359</v>
      </c>
      <c r="J110" s="127">
        <f>BK110</f>
        <v>0</v>
      </c>
      <c r="L110" s="117"/>
      <c r="M110" s="121"/>
      <c r="P110" s="122">
        <f>SUM(P111:P117)</f>
        <v>12.716000000000001</v>
      </c>
      <c r="R110" s="122">
        <f>SUM(R111:R117)</f>
        <v>0</v>
      </c>
      <c r="T110" s="123">
        <f>SUM(T111:T117)</f>
        <v>0</v>
      </c>
      <c r="AR110" s="118" t="s">
        <v>77</v>
      </c>
      <c r="AT110" s="124" t="s">
        <v>68</v>
      </c>
      <c r="AU110" s="124" t="s">
        <v>77</v>
      </c>
      <c r="AY110" s="118" t="s">
        <v>191</v>
      </c>
      <c r="BK110" s="125">
        <f>SUM(BK111:BK117)</f>
        <v>0</v>
      </c>
    </row>
    <row r="111" spans="2:65" s="1" customFormat="1" ht="42.75" customHeight="1">
      <c r="B111" s="128"/>
      <c r="C111" s="129" t="s">
        <v>209</v>
      </c>
      <c r="D111" s="129" t="s">
        <v>193</v>
      </c>
      <c r="E111" s="130" t="s">
        <v>781</v>
      </c>
      <c r="F111" s="131" t="s">
        <v>782</v>
      </c>
      <c r="G111" s="132" t="s">
        <v>268</v>
      </c>
      <c r="H111" s="133">
        <v>68</v>
      </c>
      <c r="I111" s="134">
        <v>0</v>
      </c>
      <c r="J111" s="134">
        <f>ROUND(I111*H111,2)</f>
        <v>0</v>
      </c>
      <c r="K111" s="135"/>
      <c r="L111" s="29"/>
      <c r="M111" s="136" t="s">
        <v>3</v>
      </c>
      <c r="N111" s="137" t="s">
        <v>40</v>
      </c>
      <c r="O111" s="138">
        <v>7.8E-2</v>
      </c>
      <c r="P111" s="138">
        <f>O111*H111</f>
        <v>5.3040000000000003</v>
      </c>
      <c r="Q111" s="138">
        <v>0</v>
      </c>
      <c r="R111" s="138">
        <f>Q111*H111</f>
        <v>0</v>
      </c>
      <c r="S111" s="138">
        <v>0</v>
      </c>
      <c r="T111" s="139">
        <f>S111*H111</f>
        <v>0</v>
      </c>
      <c r="AR111" s="140" t="s">
        <v>197</v>
      </c>
      <c r="AT111" s="140" t="s">
        <v>193</v>
      </c>
      <c r="AU111" s="140" t="s">
        <v>79</v>
      </c>
      <c r="AY111" s="17" t="s">
        <v>191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7" t="s">
        <v>77</v>
      </c>
      <c r="BK111" s="141">
        <f>ROUND(I111*H111,2)</f>
        <v>0</v>
      </c>
      <c r="BL111" s="17" t="s">
        <v>197</v>
      </c>
      <c r="BM111" s="140" t="s">
        <v>783</v>
      </c>
    </row>
    <row r="112" spans="2:65" s="1" customFormat="1">
      <c r="B112" s="29"/>
      <c r="D112" s="142" t="s">
        <v>199</v>
      </c>
      <c r="F112" s="143" t="s">
        <v>784</v>
      </c>
      <c r="L112" s="29"/>
      <c r="M112" s="144"/>
      <c r="T112" s="50"/>
      <c r="AT112" s="17" t="s">
        <v>199</v>
      </c>
      <c r="AU112" s="17" t="s">
        <v>79</v>
      </c>
    </row>
    <row r="113" spans="2:65" s="1" customFormat="1" ht="31.95" customHeight="1">
      <c r="B113" s="128"/>
      <c r="C113" s="129" t="s">
        <v>229</v>
      </c>
      <c r="D113" s="129" t="s">
        <v>193</v>
      </c>
      <c r="E113" s="130" t="s">
        <v>785</v>
      </c>
      <c r="F113" s="131" t="s">
        <v>786</v>
      </c>
      <c r="G113" s="132" t="s">
        <v>268</v>
      </c>
      <c r="H113" s="133">
        <v>68</v>
      </c>
      <c r="I113" s="134">
        <v>0</v>
      </c>
      <c r="J113" s="134">
        <f>ROUND(I113*H113,2)</f>
        <v>0</v>
      </c>
      <c r="K113" s="135"/>
      <c r="L113" s="29"/>
      <c r="M113" s="136" t="s">
        <v>3</v>
      </c>
      <c r="N113" s="137" t="s">
        <v>40</v>
      </c>
      <c r="O113" s="138">
        <v>0.109</v>
      </c>
      <c r="P113" s="138">
        <f>O113*H113</f>
        <v>7.4119999999999999</v>
      </c>
      <c r="Q113" s="138">
        <v>0</v>
      </c>
      <c r="R113" s="138">
        <f>Q113*H113</f>
        <v>0</v>
      </c>
      <c r="S113" s="138">
        <v>0</v>
      </c>
      <c r="T113" s="139">
        <f>S113*H113</f>
        <v>0</v>
      </c>
      <c r="AR113" s="140" t="s">
        <v>197</v>
      </c>
      <c r="AT113" s="140" t="s">
        <v>193</v>
      </c>
      <c r="AU113" s="140" t="s">
        <v>79</v>
      </c>
      <c r="AY113" s="17" t="s">
        <v>191</v>
      </c>
      <c r="BE113" s="141">
        <f>IF(N113="základní",J113,0)</f>
        <v>0</v>
      </c>
      <c r="BF113" s="141">
        <f>IF(N113="snížená",J113,0)</f>
        <v>0</v>
      </c>
      <c r="BG113" s="141">
        <f>IF(N113="zákl. přenesená",J113,0)</f>
        <v>0</v>
      </c>
      <c r="BH113" s="141">
        <f>IF(N113="sníž. přenesená",J113,0)</f>
        <v>0</v>
      </c>
      <c r="BI113" s="141">
        <f>IF(N113="nulová",J113,0)</f>
        <v>0</v>
      </c>
      <c r="BJ113" s="17" t="s">
        <v>77</v>
      </c>
      <c r="BK113" s="141">
        <f>ROUND(I113*H113,2)</f>
        <v>0</v>
      </c>
      <c r="BL113" s="17" t="s">
        <v>197</v>
      </c>
      <c r="BM113" s="140" t="s">
        <v>787</v>
      </c>
    </row>
    <row r="114" spans="2:65" s="1" customFormat="1">
      <c r="B114" s="29"/>
      <c r="D114" s="142" t="s">
        <v>199</v>
      </c>
      <c r="F114" s="143" t="s">
        <v>788</v>
      </c>
      <c r="L114" s="29"/>
      <c r="M114" s="144"/>
      <c r="T114" s="50"/>
      <c r="AT114" s="17" t="s">
        <v>199</v>
      </c>
      <c r="AU114" s="17" t="s">
        <v>79</v>
      </c>
    </row>
    <row r="115" spans="2:65" s="12" customFormat="1">
      <c r="B115" s="145"/>
      <c r="D115" s="146" t="s">
        <v>201</v>
      </c>
      <c r="E115" s="147" t="s">
        <v>3</v>
      </c>
      <c r="F115" s="148" t="s">
        <v>789</v>
      </c>
      <c r="H115" s="149">
        <v>53.375</v>
      </c>
      <c r="L115" s="145"/>
      <c r="M115" s="150"/>
      <c r="T115" s="151"/>
      <c r="AT115" s="147" t="s">
        <v>201</v>
      </c>
      <c r="AU115" s="147" t="s">
        <v>79</v>
      </c>
      <c r="AV115" s="12" t="s">
        <v>79</v>
      </c>
      <c r="AW115" s="12" t="s">
        <v>30</v>
      </c>
      <c r="AX115" s="12" t="s">
        <v>69</v>
      </c>
      <c r="AY115" s="147" t="s">
        <v>191</v>
      </c>
    </row>
    <row r="116" spans="2:65" s="12" customFormat="1">
      <c r="B116" s="145"/>
      <c r="D116" s="146" t="s">
        <v>201</v>
      </c>
      <c r="E116" s="147" t="s">
        <v>3</v>
      </c>
      <c r="F116" s="148" t="s">
        <v>790</v>
      </c>
      <c r="H116" s="149">
        <v>14.625</v>
      </c>
      <c r="L116" s="145"/>
      <c r="M116" s="150"/>
      <c r="T116" s="151"/>
      <c r="AT116" s="147" t="s">
        <v>201</v>
      </c>
      <c r="AU116" s="147" t="s">
        <v>79</v>
      </c>
      <c r="AV116" s="12" t="s">
        <v>79</v>
      </c>
      <c r="AW116" s="12" t="s">
        <v>30</v>
      </c>
      <c r="AX116" s="12" t="s">
        <v>69</v>
      </c>
      <c r="AY116" s="147" t="s">
        <v>191</v>
      </c>
    </row>
    <row r="117" spans="2:65" s="13" customFormat="1">
      <c r="B117" s="156"/>
      <c r="D117" s="146" t="s">
        <v>201</v>
      </c>
      <c r="E117" s="157" t="s">
        <v>3</v>
      </c>
      <c r="F117" s="158" t="s">
        <v>272</v>
      </c>
      <c r="H117" s="159">
        <v>68</v>
      </c>
      <c r="L117" s="156"/>
      <c r="M117" s="160"/>
      <c r="T117" s="161"/>
      <c r="AT117" s="157" t="s">
        <v>201</v>
      </c>
      <c r="AU117" s="157" t="s">
        <v>79</v>
      </c>
      <c r="AV117" s="13" t="s">
        <v>197</v>
      </c>
      <c r="AW117" s="13" t="s">
        <v>30</v>
      </c>
      <c r="AX117" s="13" t="s">
        <v>77</v>
      </c>
      <c r="AY117" s="157" t="s">
        <v>191</v>
      </c>
    </row>
    <row r="118" spans="2:65" s="11" customFormat="1" ht="22.8" customHeight="1">
      <c r="B118" s="117"/>
      <c r="D118" s="118" t="s">
        <v>68</v>
      </c>
      <c r="E118" s="126" t="s">
        <v>311</v>
      </c>
      <c r="F118" s="126" t="s">
        <v>409</v>
      </c>
      <c r="J118" s="127">
        <f>BK118</f>
        <v>0</v>
      </c>
      <c r="L118" s="117"/>
      <c r="M118" s="121"/>
      <c r="P118" s="122">
        <f>SUM(P119:P128)</f>
        <v>41.299104</v>
      </c>
      <c r="R118" s="122">
        <f>SUM(R119:R128)</f>
        <v>61.689854079999989</v>
      </c>
      <c r="T118" s="123">
        <f>SUM(T119:T128)</f>
        <v>0</v>
      </c>
      <c r="AR118" s="118" t="s">
        <v>77</v>
      </c>
      <c r="AT118" s="124" t="s">
        <v>68</v>
      </c>
      <c r="AU118" s="124" t="s">
        <v>77</v>
      </c>
      <c r="AY118" s="118" t="s">
        <v>191</v>
      </c>
      <c r="BK118" s="125">
        <f>SUM(BK119:BK128)</f>
        <v>0</v>
      </c>
    </row>
    <row r="119" spans="2:65" s="1" customFormat="1" ht="42.75" customHeight="1">
      <c r="B119" s="128"/>
      <c r="C119" s="129" t="s">
        <v>235</v>
      </c>
      <c r="D119" s="129" t="s">
        <v>193</v>
      </c>
      <c r="E119" s="130" t="s">
        <v>758</v>
      </c>
      <c r="F119" s="131" t="s">
        <v>759</v>
      </c>
      <c r="G119" s="132" t="s">
        <v>196</v>
      </c>
      <c r="H119" s="133">
        <v>120.8</v>
      </c>
      <c r="I119" s="134">
        <v>0</v>
      </c>
      <c r="J119" s="134">
        <f>ROUND(I119*H119,2)</f>
        <v>0</v>
      </c>
      <c r="K119" s="135"/>
      <c r="L119" s="29"/>
      <c r="M119" s="136" t="s">
        <v>3</v>
      </c>
      <c r="N119" s="137" t="s">
        <v>40</v>
      </c>
      <c r="O119" s="138">
        <v>0.14000000000000001</v>
      </c>
      <c r="P119" s="138">
        <f>O119*H119</f>
        <v>16.912000000000003</v>
      </c>
      <c r="Q119" s="138">
        <v>0.10095</v>
      </c>
      <c r="R119" s="138">
        <f>Q119*H119</f>
        <v>12.194759999999999</v>
      </c>
      <c r="S119" s="138">
        <v>0</v>
      </c>
      <c r="T119" s="139">
        <f>S119*H119</f>
        <v>0</v>
      </c>
      <c r="AR119" s="140" t="s">
        <v>197</v>
      </c>
      <c r="AT119" s="140" t="s">
        <v>193</v>
      </c>
      <c r="AU119" s="140" t="s">
        <v>79</v>
      </c>
      <c r="AY119" s="17" t="s">
        <v>191</v>
      </c>
      <c r="BE119" s="141">
        <f>IF(N119="základní",J119,0)</f>
        <v>0</v>
      </c>
      <c r="BF119" s="141">
        <f>IF(N119="snížená",J119,0)</f>
        <v>0</v>
      </c>
      <c r="BG119" s="141">
        <f>IF(N119="zákl. přenesená",J119,0)</f>
        <v>0</v>
      </c>
      <c r="BH119" s="141">
        <f>IF(N119="sníž. přenesená",J119,0)</f>
        <v>0</v>
      </c>
      <c r="BI119" s="141">
        <f>IF(N119="nulová",J119,0)</f>
        <v>0</v>
      </c>
      <c r="BJ119" s="17" t="s">
        <v>77</v>
      </c>
      <c r="BK119" s="141">
        <f>ROUND(I119*H119,2)</f>
        <v>0</v>
      </c>
      <c r="BL119" s="17" t="s">
        <v>197</v>
      </c>
      <c r="BM119" s="140" t="s">
        <v>760</v>
      </c>
    </row>
    <row r="120" spans="2:65" s="1" customFormat="1">
      <c r="B120" s="29"/>
      <c r="D120" s="142" t="s">
        <v>199</v>
      </c>
      <c r="F120" s="143" t="s">
        <v>761</v>
      </c>
      <c r="L120" s="29"/>
      <c r="M120" s="144"/>
      <c r="T120" s="50"/>
      <c r="AT120" s="17" t="s">
        <v>199</v>
      </c>
      <c r="AU120" s="17" t="s">
        <v>79</v>
      </c>
    </row>
    <row r="121" spans="2:65" s="12" customFormat="1">
      <c r="B121" s="145"/>
      <c r="D121" s="146" t="s">
        <v>201</v>
      </c>
      <c r="E121" s="147" t="s">
        <v>3</v>
      </c>
      <c r="F121" s="148" t="s">
        <v>791</v>
      </c>
      <c r="H121" s="149">
        <v>120.8</v>
      </c>
      <c r="L121" s="145"/>
      <c r="M121" s="150"/>
      <c r="T121" s="151"/>
      <c r="AT121" s="147" t="s">
        <v>201</v>
      </c>
      <c r="AU121" s="147" t="s">
        <v>79</v>
      </c>
      <c r="AV121" s="12" t="s">
        <v>79</v>
      </c>
      <c r="AW121" s="12" t="s">
        <v>30</v>
      </c>
      <c r="AX121" s="12" t="s">
        <v>69</v>
      </c>
      <c r="AY121" s="147" t="s">
        <v>191</v>
      </c>
    </row>
    <row r="122" spans="2:65" s="13" customFormat="1">
      <c r="B122" s="156"/>
      <c r="D122" s="146" t="s">
        <v>201</v>
      </c>
      <c r="E122" s="157" t="s">
        <v>3</v>
      </c>
      <c r="F122" s="158" t="s">
        <v>272</v>
      </c>
      <c r="H122" s="159">
        <v>120.8</v>
      </c>
      <c r="L122" s="156"/>
      <c r="M122" s="160"/>
      <c r="T122" s="161"/>
      <c r="AT122" s="157" t="s">
        <v>201</v>
      </c>
      <c r="AU122" s="157" t="s">
        <v>79</v>
      </c>
      <c r="AV122" s="13" t="s">
        <v>197</v>
      </c>
      <c r="AW122" s="13" t="s">
        <v>30</v>
      </c>
      <c r="AX122" s="13" t="s">
        <v>77</v>
      </c>
      <c r="AY122" s="157" t="s">
        <v>191</v>
      </c>
    </row>
    <row r="123" spans="2:65" s="1" customFormat="1" ht="16.350000000000001" customHeight="1">
      <c r="B123" s="128"/>
      <c r="C123" s="167" t="s">
        <v>239</v>
      </c>
      <c r="D123" s="167" t="s">
        <v>483</v>
      </c>
      <c r="E123" s="168" t="s">
        <v>763</v>
      </c>
      <c r="F123" s="169" t="s">
        <v>764</v>
      </c>
      <c r="G123" s="170" t="s">
        <v>196</v>
      </c>
      <c r="H123" s="171">
        <v>246.43199999999999</v>
      </c>
      <c r="I123" s="172">
        <v>0</v>
      </c>
      <c r="J123" s="172">
        <f>ROUND(I123*H123,2)</f>
        <v>0</v>
      </c>
      <c r="K123" s="173"/>
      <c r="L123" s="174"/>
      <c r="M123" s="175" t="s">
        <v>3</v>
      </c>
      <c r="N123" s="176" t="s">
        <v>40</v>
      </c>
      <c r="O123" s="138">
        <v>0</v>
      </c>
      <c r="P123" s="138">
        <f>O123*H123</f>
        <v>0</v>
      </c>
      <c r="Q123" s="138">
        <v>4.5999999999999999E-2</v>
      </c>
      <c r="R123" s="138">
        <f>Q123*H123</f>
        <v>11.335871999999998</v>
      </c>
      <c r="S123" s="138">
        <v>0</v>
      </c>
      <c r="T123" s="139">
        <f>S123*H123</f>
        <v>0</v>
      </c>
      <c r="AR123" s="140" t="s">
        <v>239</v>
      </c>
      <c r="AT123" s="140" t="s">
        <v>483</v>
      </c>
      <c r="AU123" s="140" t="s">
        <v>79</v>
      </c>
      <c r="AY123" s="17" t="s">
        <v>191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7" t="s">
        <v>77</v>
      </c>
      <c r="BK123" s="141">
        <f>ROUND(I123*H123,2)</f>
        <v>0</v>
      </c>
      <c r="BL123" s="17" t="s">
        <v>197</v>
      </c>
      <c r="BM123" s="140" t="s">
        <v>765</v>
      </c>
    </row>
    <row r="124" spans="2:65" s="12" customFormat="1">
      <c r="B124" s="145"/>
      <c r="D124" s="146" t="s">
        <v>201</v>
      </c>
      <c r="F124" s="148" t="s">
        <v>792</v>
      </c>
      <c r="H124" s="149">
        <v>246.43199999999999</v>
      </c>
      <c r="L124" s="145"/>
      <c r="M124" s="150"/>
      <c r="T124" s="151"/>
      <c r="AT124" s="147" t="s">
        <v>201</v>
      </c>
      <c r="AU124" s="147" t="s">
        <v>79</v>
      </c>
      <c r="AV124" s="12" t="s">
        <v>79</v>
      </c>
      <c r="AW124" s="12" t="s">
        <v>4</v>
      </c>
      <c r="AX124" s="12" t="s">
        <v>77</v>
      </c>
      <c r="AY124" s="147" t="s">
        <v>191</v>
      </c>
    </row>
    <row r="125" spans="2:65" s="1" customFormat="1" ht="23.4" customHeight="1">
      <c r="B125" s="128"/>
      <c r="C125" s="129" t="s">
        <v>311</v>
      </c>
      <c r="D125" s="129" t="s">
        <v>193</v>
      </c>
      <c r="E125" s="130" t="s">
        <v>719</v>
      </c>
      <c r="F125" s="131" t="s">
        <v>720</v>
      </c>
      <c r="G125" s="132" t="s">
        <v>275</v>
      </c>
      <c r="H125" s="133">
        <v>16.911999999999999</v>
      </c>
      <c r="I125" s="134">
        <v>0</v>
      </c>
      <c r="J125" s="134">
        <f>ROUND(I125*H125,2)</f>
        <v>0</v>
      </c>
      <c r="K125" s="135"/>
      <c r="L125" s="29"/>
      <c r="M125" s="136" t="s">
        <v>3</v>
      </c>
      <c r="N125" s="137" t="s">
        <v>40</v>
      </c>
      <c r="O125" s="138">
        <v>1.4419999999999999</v>
      </c>
      <c r="P125" s="138">
        <f>O125*H125</f>
        <v>24.387103999999997</v>
      </c>
      <c r="Q125" s="138">
        <v>2.2563399999999998</v>
      </c>
      <c r="R125" s="138">
        <f>Q125*H125</f>
        <v>38.159222079999992</v>
      </c>
      <c r="S125" s="138">
        <v>0</v>
      </c>
      <c r="T125" s="139">
        <f>S125*H125</f>
        <v>0</v>
      </c>
      <c r="AR125" s="140" t="s">
        <v>197</v>
      </c>
      <c r="AT125" s="140" t="s">
        <v>193</v>
      </c>
      <c r="AU125" s="140" t="s">
        <v>79</v>
      </c>
      <c r="AY125" s="17" t="s">
        <v>191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77</v>
      </c>
      <c r="BK125" s="141">
        <f>ROUND(I125*H125,2)</f>
        <v>0</v>
      </c>
      <c r="BL125" s="17" t="s">
        <v>197</v>
      </c>
      <c r="BM125" s="140" t="s">
        <v>767</v>
      </c>
    </row>
    <row r="126" spans="2:65" s="1" customFormat="1">
      <c r="B126" s="29"/>
      <c r="D126" s="142" t="s">
        <v>199</v>
      </c>
      <c r="F126" s="143" t="s">
        <v>722</v>
      </c>
      <c r="L126" s="29"/>
      <c r="M126" s="144"/>
      <c r="T126" s="50"/>
      <c r="AT126" s="17" t="s">
        <v>199</v>
      </c>
      <c r="AU126" s="17" t="s">
        <v>79</v>
      </c>
    </row>
    <row r="127" spans="2:65" s="12" customFormat="1">
      <c r="B127" s="145"/>
      <c r="D127" s="146" t="s">
        <v>201</v>
      </c>
      <c r="E127" s="147" t="s">
        <v>3</v>
      </c>
      <c r="F127" s="148" t="s">
        <v>793</v>
      </c>
      <c r="H127" s="149">
        <v>16.911999999999999</v>
      </c>
      <c r="L127" s="145"/>
      <c r="M127" s="150"/>
      <c r="T127" s="151"/>
      <c r="AT127" s="147" t="s">
        <v>201</v>
      </c>
      <c r="AU127" s="147" t="s">
        <v>79</v>
      </c>
      <c r="AV127" s="12" t="s">
        <v>79</v>
      </c>
      <c r="AW127" s="12" t="s">
        <v>30</v>
      </c>
      <c r="AX127" s="12" t="s">
        <v>69</v>
      </c>
      <c r="AY127" s="147" t="s">
        <v>191</v>
      </c>
    </row>
    <row r="128" spans="2:65" s="13" customFormat="1">
      <c r="B128" s="156"/>
      <c r="D128" s="146" t="s">
        <v>201</v>
      </c>
      <c r="E128" s="157" t="s">
        <v>3</v>
      </c>
      <c r="F128" s="158" t="s">
        <v>272</v>
      </c>
      <c r="H128" s="159">
        <v>16.911999999999999</v>
      </c>
      <c r="L128" s="156"/>
      <c r="M128" s="160"/>
      <c r="T128" s="161"/>
      <c r="AT128" s="157" t="s">
        <v>201</v>
      </c>
      <c r="AU128" s="157" t="s">
        <v>79</v>
      </c>
      <c r="AV128" s="13" t="s">
        <v>197</v>
      </c>
      <c r="AW128" s="13" t="s">
        <v>30</v>
      </c>
      <c r="AX128" s="13" t="s">
        <v>77</v>
      </c>
      <c r="AY128" s="157" t="s">
        <v>191</v>
      </c>
    </row>
    <row r="129" spans="2:65" s="11" customFormat="1" ht="22.8" customHeight="1">
      <c r="B129" s="117"/>
      <c r="D129" s="118" t="s">
        <v>68</v>
      </c>
      <c r="E129" s="126" t="s">
        <v>464</v>
      </c>
      <c r="F129" s="126" t="s">
        <v>465</v>
      </c>
      <c r="J129" s="127">
        <f>BK129</f>
        <v>0</v>
      </c>
      <c r="L129" s="117"/>
      <c r="M129" s="121"/>
      <c r="P129" s="122">
        <f>SUM(P130:P131)</f>
        <v>4.0715399999999997</v>
      </c>
      <c r="R129" s="122">
        <f>SUM(R130:R131)</f>
        <v>0</v>
      </c>
      <c r="T129" s="123">
        <f>SUM(T130:T131)</f>
        <v>0</v>
      </c>
      <c r="AR129" s="118" t="s">
        <v>77</v>
      </c>
      <c r="AT129" s="124" t="s">
        <v>68</v>
      </c>
      <c r="AU129" s="124" t="s">
        <v>77</v>
      </c>
      <c r="AY129" s="118" t="s">
        <v>191</v>
      </c>
      <c r="BK129" s="125">
        <f>SUM(BK130:BK131)</f>
        <v>0</v>
      </c>
    </row>
    <row r="130" spans="2:65" s="1" customFormat="1" ht="42.75" customHeight="1">
      <c r="B130" s="128"/>
      <c r="C130" s="129" t="s">
        <v>318</v>
      </c>
      <c r="D130" s="129" t="s">
        <v>193</v>
      </c>
      <c r="E130" s="130" t="s">
        <v>467</v>
      </c>
      <c r="F130" s="131" t="s">
        <v>468</v>
      </c>
      <c r="G130" s="132" t="s">
        <v>327</v>
      </c>
      <c r="H130" s="133">
        <v>61.69</v>
      </c>
      <c r="I130" s="134">
        <v>0</v>
      </c>
      <c r="J130" s="134">
        <f>ROUND(I130*H130,2)</f>
        <v>0</v>
      </c>
      <c r="K130" s="135"/>
      <c r="L130" s="29"/>
      <c r="M130" s="136" t="s">
        <v>3</v>
      </c>
      <c r="N130" s="137" t="s">
        <v>40</v>
      </c>
      <c r="O130" s="138">
        <v>6.6000000000000003E-2</v>
      </c>
      <c r="P130" s="138">
        <f>O130*H130</f>
        <v>4.0715399999999997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197</v>
      </c>
      <c r="AT130" s="140" t="s">
        <v>193</v>
      </c>
      <c r="AU130" s="140" t="s">
        <v>79</v>
      </c>
      <c r="AY130" s="17" t="s">
        <v>191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7" t="s">
        <v>77</v>
      </c>
      <c r="BK130" s="141">
        <f>ROUND(I130*H130,2)</f>
        <v>0</v>
      </c>
      <c r="BL130" s="17" t="s">
        <v>197</v>
      </c>
      <c r="BM130" s="140" t="s">
        <v>772</v>
      </c>
    </row>
    <row r="131" spans="2:65" s="1" customFormat="1">
      <c r="B131" s="29"/>
      <c r="D131" s="142" t="s">
        <v>199</v>
      </c>
      <c r="F131" s="143" t="s">
        <v>470</v>
      </c>
      <c r="L131" s="29"/>
      <c r="M131" s="152"/>
      <c r="N131" s="153"/>
      <c r="O131" s="153"/>
      <c r="P131" s="153"/>
      <c r="Q131" s="153"/>
      <c r="R131" s="153"/>
      <c r="S131" s="153"/>
      <c r="T131" s="154"/>
      <c r="AT131" s="17" t="s">
        <v>199</v>
      </c>
      <c r="AU131" s="17" t="s">
        <v>79</v>
      </c>
    </row>
    <row r="132" spans="2:65" s="1" customFormat="1" ht="6.9" customHeight="1"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29"/>
    </row>
  </sheetData>
  <autoFilter ref="C89:K131" xr:uid="{00000000-0009-0000-0000-00000A000000}"/>
  <mergeCells count="11">
    <mergeCell ref="E82:H82"/>
    <mergeCell ref="E7:H7"/>
    <mergeCell ref="E9:H9"/>
    <mergeCell ref="E11:H11"/>
    <mergeCell ref="E29:H29"/>
    <mergeCell ref="E50:H50"/>
    <mergeCell ref="L2:V2"/>
    <mergeCell ref="E52:H52"/>
    <mergeCell ref="E54:H54"/>
    <mergeCell ref="E78:H78"/>
    <mergeCell ref="E80:H80"/>
  </mergeCells>
  <hyperlinks>
    <hyperlink ref="F94" r:id="rId1" xr:uid="{00000000-0004-0000-0A00-000000000000}"/>
    <hyperlink ref="F99" r:id="rId2" xr:uid="{00000000-0004-0000-0A00-000001000000}"/>
    <hyperlink ref="F104" r:id="rId3" xr:uid="{00000000-0004-0000-0A00-000002000000}"/>
    <hyperlink ref="F108" r:id="rId4" xr:uid="{00000000-0004-0000-0A00-000003000000}"/>
    <hyperlink ref="F112" r:id="rId5" xr:uid="{00000000-0004-0000-0A00-000004000000}"/>
    <hyperlink ref="F114" r:id="rId6" xr:uid="{00000000-0004-0000-0A00-000005000000}"/>
    <hyperlink ref="F120" r:id="rId7" xr:uid="{00000000-0004-0000-0A00-000006000000}"/>
    <hyperlink ref="F126" r:id="rId8" xr:uid="{00000000-0004-0000-0A00-000007000000}"/>
    <hyperlink ref="F131" r:id="rId9" xr:uid="{00000000-0004-0000-0A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16"/>
  <sheetViews>
    <sheetView showGridLines="0" topLeftCell="A71" workbookViewId="0">
      <selection activeCell="I115" sqref="I115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115</v>
      </c>
      <c r="AZ2" s="155" t="s">
        <v>250</v>
      </c>
      <c r="BA2" s="155" t="s">
        <v>794</v>
      </c>
      <c r="BB2" s="155" t="s">
        <v>3</v>
      </c>
      <c r="BC2" s="155" t="s">
        <v>795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244</v>
      </c>
      <c r="BA3" s="155" t="s">
        <v>245</v>
      </c>
      <c r="BB3" s="155" t="s">
        <v>3</v>
      </c>
      <c r="BC3" s="155" t="s">
        <v>795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s="1" customFormat="1" ht="12" customHeight="1">
      <c r="B8" s="29"/>
      <c r="D8" s="26" t="s">
        <v>164</v>
      </c>
      <c r="L8" s="29"/>
    </row>
    <row r="9" spans="2:56" s="1" customFormat="1" ht="16.350000000000001" customHeight="1">
      <c r="B9" s="29"/>
      <c r="E9" s="309" t="s">
        <v>796</v>
      </c>
      <c r="F9" s="313"/>
      <c r="G9" s="313"/>
      <c r="H9" s="313"/>
      <c r="L9" s="29"/>
    </row>
    <row r="10" spans="2:56" s="1" customFormat="1">
      <c r="B10" s="29"/>
      <c r="L10" s="29"/>
    </row>
    <row r="11" spans="2:5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5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26. 9. 2022</v>
      </c>
      <c r="L12" s="29"/>
    </row>
    <row r="13" spans="2:56" s="1" customFormat="1" ht="10.8" customHeight="1">
      <c r="B13" s="29"/>
      <c r="L13" s="29"/>
    </row>
    <row r="14" spans="2:56" s="1" customFormat="1" ht="12" customHeight="1">
      <c r="B14" s="29"/>
      <c r="D14" s="26" t="s">
        <v>23</v>
      </c>
      <c r="I14" s="26" t="s">
        <v>24</v>
      </c>
      <c r="J14" s="24" t="s">
        <v>3</v>
      </c>
      <c r="L14" s="29"/>
    </row>
    <row r="15" spans="2:56" s="1" customFormat="1" ht="18" customHeight="1">
      <c r="B15" s="29"/>
      <c r="E15" s="24" t="s">
        <v>25</v>
      </c>
      <c r="I15" s="26" t="s">
        <v>26</v>
      </c>
      <c r="J15" s="24" t="s">
        <v>3</v>
      </c>
      <c r="L15" s="29"/>
    </row>
    <row r="16" spans="2:56" s="1" customFormat="1" ht="6.9" customHeight="1">
      <c r="B16" s="29"/>
      <c r="L16" s="29"/>
    </row>
    <row r="17" spans="2:12" s="1" customFormat="1" ht="12" customHeight="1">
      <c r="B17" s="29"/>
      <c r="D17" s="26" t="s">
        <v>27</v>
      </c>
      <c r="I17" s="26" t="s">
        <v>24</v>
      </c>
      <c r="J17" s="24" t="s">
        <v>3</v>
      </c>
      <c r="L17" s="29"/>
    </row>
    <row r="18" spans="2:12" s="1" customFormat="1" ht="18" customHeight="1">
      <c r="B18" s="29"/>
      <c r="E18" s="24" t="s">
        <v>1</v>
      </c>
      <c r="I18" s="26" t="s">
        <v>26</v>
      </c>
      <c r="J18" s="24" t="s">
        <v>3</v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6" t="s">
        <v>28</v>
      </c>
      <c r="I20" s="26" t="s">
        <v>24</v>
      </c>
      <c r="J20" s="24" t="s">
        <v>3</v>
      </c>
      <c r="L20" s="29"/>
    </row>
    <row r="21" spans="2:12" s="1" customFormat="1" ht="18" customHeight="1">
      <c r="B21" s="29"/>
      <c r="E21" s="24" t="s">
        <v>29</v>
      </c>
      <c r="I21" s="26" t="s">
        <v>26</v>
      </c>
      <c r="J21" s="24" t="s">
        <v>3</v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6" t="s">
        <v>33</v>
      </c>
      <c r="L26" s="29"/>
    </row>
    <row r="27" spans="2:12" s="7" customFormat="1" ht="16.350000000000001" customHeight="1">
      <c r="B27" s="88"/>
      <c r="E27" s="285" t="s">
        <v>3</v>
      </c>
      <c r="F27" s="285"/>
      <c r="G27" s="285"/>
      <c r="H27" s="285"/>
      <c r="L27" s="88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9" t="s">
        <v>35</v>
      </c>
      <c r="J30" s="60">
        <f>ROUND(J83, 2)</f>
        <v>0</v>
      </c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>
      <c r="B32" s="29"/>
      <c r="F32" s="32" t="s">
        <v>37</v>
      </c>
      <c r="I32" s="32" t="s">
        <v>36</v>
      </c>
      <c r="J32" s="32" t="s">
        <v>38</v>
      </c>
      <c r="L32" s="29"/>
    </row>
    <row r="33" spans="2:12" s="1" customFormat="1" ht="14.4" customHeight="1">
      <c r="B33" s="29"/>
      <c r="D33" s="49" t="s">
        <v>39</v>
      </c>
      <c r="E33" s="26" t="s">
        <v>40</v>
      </c>
      <c r="F33" s="80">
        <f>ROUND((SUM(BE83:BE115)),  2)</f>
        <v>0</v>
      </c>
      <c r="I33" s="90">
        <v>0.21</v>
      </c>
      <c r="J33" s="80">
        <f>ROUND(((SUM(BE83:BE115))*I33),  2)</f>
        <v>0</v>
      </c>
      <c r="L33" s="29"/>
    </row>
    <row r="34" spans="2:12" s="1" customFormat="1" ht="14.4" customHeight="1">
      <c r="B34" s="29"/>
      <c r="E34" s="26" t="s">
        <v>41</v>
      </c>
      <c r="F34" s="80">
        <f>ROUND((SUM(BF83:BF115)),  2)</f>
        <v>0</v>
      </c>
      <c r="I34" s="90">
        <v>0.15</v>
      </c>
      <c r="J34" s="80">
        <f>ROUND(((SUM(BF83:BF115))*I34),  2)</f>
        <v>0</v>
      </c>
      <c r="L34" s="29"/>
    </row>
    <row r="35" spans="2:12" s="1" customFormat="1" ht="14.4" hidden="1" customHeight="1">
      <c r="B35" s="29"/>
      <c r="E35" s="26" t="s">
        <v>42</v>
      </c>
      <c r="F35" s="80">
        <f>ROUND((SUM(BG83:BG115)),  2)</f>
        <v>0</v>
      </c>
      <c r="I35" s="90">
        <v>0.21</v>
      </c>
      <c r="J35" s="80">
        <f>0</f>
        <v>0</v>
      </c>
      <c r="L35" s="29"/>
    </row>
    <row r="36" spans="2:12" s="1" customFormat="1" ht="14.4" hidden="1" customHeight="1">
      <c r="B36" s="29"/>
      <c r="E36" s="26" t="s">
        <v>43</v>
      </c>
      <c r="F36" s="80">
        <f>ROUND((SUM(BH83:BH115)),  2)</f>
        <v>0</v>
      </c>
      <c r="I36" s="90">
        <v>0.15</v>
      </c>
      <c r="J36" s="80">
        <f>0</f>
        <v>0</v>
      </c>
      <c r="L36" s="29"/>
    </row>
    <row r="37" spans="2:12" s="1" customFormat="1" ht="14.4" hidden="1" customHeight="1">
      <c r="B37" s="29"/>
      <c r="E37" s="26" t="s">
        <v>44</v>
      </c>
      <c r="F37" s="80">
        <f>ROUND((SUM(BI83:BI115)),  2)</f>
        <v>0</v>
      </c>
      <c r="I37" s="90">
        <v>0</v>
      </c>
      <c r="J37" s="80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91"/>
      <c r="D39" s="92" t="s">
        <v>45</v>
      </c>
      <c r="E39" s="51"/>
      <c r="F39" s="51"/>
      <c r="G39" s="93" t="s">
        <v>46</v>
      </c>
      <c r="H39" s="94" t="s">
        <v>47</v>
      </c>
      <c r="I39" s="51"/>
      <c r="J39" s="95">
        <f>SUM(J30:J37)</f>
        <v>0</v>
      </c>
      <c r="K39" s="96"/>
      <c r="L39" s="29"/>
    </row>
    <row r="40" spans="2:12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>
      <c r="B45" s="29"/>
      <c r="C45" s="21" t="s">
        <v>166</v>
      </c>
      <c r="L45" s="29"/>
    </row>
    <row r="46" spans="2:12" s="1" customFormat="1" ht="6.9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350000000000001" customHeight="1">
      <c r="B48" s="29"/>
      <c r="E48" s="311" t="str">
        <f>E7</f>
        <v>REVITALIZACE SPORTOVNÍ ZÓNY STREETPARK</v>
      </c>
      <c r="F48" s="312"/>
      <c r="G48" s="312"/>
      <c r="H48" s="312"/>
      <c r="L48" s="29"/>
    </row>
    <row r="49" spans="2:47" s="1" customFormat="1" ht="12" customHeight="1">
      <c r="B49" s="29"/>
      <c r="C49" s="26" t="s">
        <v>164</v>
      </c>
      <c r="L49" s="29"/>
    </row>
    <row r="50" spans="2:47" s="1" customFormat="1" ht="16.350000000000001" customHeight="1">
      <c r="B50" s="29"/>
      <c r="E50" s="309" t="str">
        <f>E9</f>
        <v>SO 301 - Mobiliář</v>
      </c>
      <c r="F50" s="313"/>
      <c r="G50" s="313"/>
      <c r="H50" s="313"/>
      <c r="L50" s="29"/>
    </row>
    <row r="51" spans="2:47" s="1" customFormat="1" ht="6.9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 xml:space="preserve"> Žďár nad Sázavou</v>
      </c>
      <c r="I52" s="26" t="s">
        <v>21</v>
      </c>
      <c r="J52" s="46" t="str">
        <f>IF(J12="","",J12)</f>
        <v>26. 9. 2022</v>
      </c>
      <c r="L52" s="29"/>
    </row>
    <row r="53" spans="2:47" s="1" customFormat="1" ht="6.9" customHeight="1">
      <c r="B53" s="29"/>
      <c r="L53" s="29"/>
    </row>
    <row r="54" spans="2:47" s="1" customFormat="1" ht="24.75" customHeight="1">
      <c r="B54" s="29"/>
      <c r="C54" s="26" t="s">
        <v>23</v>
      </c>
      <c r="F54" s="24" t="str">
        <f>E15</f>
        <v>Město Žďár nad Sázavou</v>
      </c>
      <c r="I54" s="26" t="s">
        <v>28</v>
      </c>
      <c r="J54" s="27" t="str">
        <f>E21</f>
        <v>Grimm Architekti s.r.o.</v>
      </c>
      <c r="L54" s="29"/>
    </row>
    <row r="55" spans="2:47" s="1" customFormat="1" ht="15.3" customHeight="1">
      <c r="B55" s="29"/>
      <c r="C55" s="26" t="s">
        <v>27</v>
      </c>
      <c r="F55" s="24" t="str">
        <f>IF(E18="","",E18)</f>
        <v>VZ</v>
      </c>
      <c r="I55" s="26" t="s">
        <v>31</v>
      </c>
      <c r="J55" s="27" t="str">
        <f>E24</f>
        <v xml:space="preserve"> 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7" t="s">
        <v>167</v>
      </c>
      <c r="D57" s="91"/>
      <c r="E57" s="91"/>
      <c r="F57" s="91"/>
      <c r="G57" s="91"/>
      <c r="H57" s="91"/>
      <c r="I57" s="91"/>
      <c r="J57" s="98" t="s">
        <v>168</v>
      </c>
      <c r="K57" s="91"/>
      <c r="L57" s="29"/>
    </row>
    <row r="58" spans="2:47" s="1" customFormat="1" ht="10.35" customHeight="1">
      <c r="B58" s="29"/>
      <c r="L58" s="29"/>
    </row>
    <row r="59" spans="2:47" s="1" customFormat="1" ht="22.8" customHeight="1">
      <c r="B59" s="29"/>
      <c r="C59" s="99" t="s">
        <v>67</v>
      </c>
      <c r="J59" s="60">
        <f>J83</f>
        <v>0</v>
      </c>
      <c r="L59" s="29"/>
      <c r="AU59" s="17" t="s">
        <v>169</v>
      </c>
    </row>
    <row r="60" spans="2:47" s="8" customFormat="1" ht="24.9" customHeight="1">
      <c r="B60" s="100"/>
      <c r="D60" s="101" t="s">
        <v>170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9" customFormat="1" ht="19.95" customHeight="1">
      <c r="B61" s="104"/>
      <c r="D61" s="105" t="s">
        <v>171</v>
      </c>
      <c r="E61" s="106"/>
      <c r="F61" s="106"/>
      <c r="G61" s="106"/>
      <c r="H61" s="106"/>
      <c r="I61" s="106"/>
      <c r="J61" s="107">
        <f>J85</f>
        <v>0</v>
      </c>
      <c r="L61" s="104"/>
    </row>
    <row r="62" spans="2:47" s="9" customFormat="1" ht="19.95" customHeight="1">
      <c r="B62" s="104"/>
      <c r="D62" s="105" t="s">
        <v>261</v>
      </c>
      <c r="E62" s="106"/>
      <c r="F62" s="106"/>
      <c r="G62" s="106"/>
      <c r="H62" s="106"/>
      <c r="I62" s="106"/>
      <c r="J62" s="107">
        <f>J99</f>
        <v>0</v>
      </c>
      <c r="L62" s="104"/>
    </row>
    <row r="63" spans="2:47" s="9" customFormat="1" ht="19.95" customHeight="1">
      <c r="B63" s="104"/>
      <c r="D63" s="105" t="s">
        <v>262</v>
      </c>
      <c r="E63" s="106"/>
      <c r="F63" s="106"/>
      <c r="G63" s="106"/>
      <c r="H63" s="106"/>
      <c r="I63" s="106"/>
      <c r="J63" s="107">
        <f>J113</f>
        <v>0</v>
      </c>
      <c r="L63" s="104"/>
    </row>
    <row r="64" spans="2:47" s="1" customFormat="1" ht="21.75" customHeight="1">
      <c r="B64" s="29"/>
      <c r="L64" s="29"/>
    </row>
    <row r="65" spans="2:12" s="1" customFormat="1" ht="6.9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" customHeight="1">
      <c r="B70" s="29"/>
      <c r="C70" s="21" t="s">
        <v>176</v>
      </c>
      <c r="L70" s="29"/>
    </row>
    <row r="71" spans="2:12" s="1" customFormat="1" ht="6.9" customHeight="1">
      <c r="B71" s="29"/>
      <c r="L71" s="29"/>
    </row>
    <row r="72" spans="2:12" s="1" customFormat="1" ht="12" customHeight="1">
      <c r="B72" s="29"/>
      <c r="C72" s="26" t="s">
        <v>15</v>
      </c>
      <c r="L72" s="29"/>
    </row>
    <row r="73" spans="2:12" s="1" customFormat="1" ht="16.350000000000001" customHeight="1">
      <c r="B73" s="29"/>
      <c r="E73" s="311" t="str">
        <f>E7</f>
        <v>REVITALIZACE SPORTOVNÍ ZÓNY STREETPARK</v>
      </c>
      <c r="F73" s="312"/>
      <c r="G73" s="312"/>
      <c r="H73" s="312"/>
      <c r="L73" s="29"/>
    </row>
    <row r="74" spans="2:12" s="1" customFormat="1" ht="12" customHeight="1">
      <c r="B74" s="29"/>
      <c r="C74" s="26" t="s">
        <v>164</v>
      </c>
      <c r="L74" s="29"/>
    </row>
    <row r="75" spans="2:12" s="1" customFormat="1" ht="16.350000000000001" customHeight="1">
      <c r="B75" s="29"/>
      <c r="E75" s="309" t="str">
        <f>E9</f>
        <v>SO 301 - Mobiliář</v>
      </c>
      <c r="F75" s="313"/>
      <c r="G75" s="313"/>
      <c r="H75" s="313"/>
      <c r="L75" s="29"/>
    </row>
    <row r="76" spans="2:12" s="1" customFormat="1" ht="6.9" customHeight="1">
      <c r="B76" s="29"/>
      <c r="L76" s="29"/>
    </row>
    <row r="77" spans="2:12" s="1" customFormat="1" ht="12" customHeight="1">
      <c r="B77" s="29"/>
      <c r="C77" s="26" t="s">
        <v>19</v>
      </c>
      <c r="F77" s="24" t="str">
        <f>F12</f>
        <v xml:space="preserve"> Žďár nad Sázavou</v>
      </c>
      <c r="I77" s="26" t="s">
        <v>21</v>
      </c>
      <c r="J77" s="46" t="str">
        <f>IF(J12="","",J12)</f>
        <v>26. 9. 2022</v>
      </c>
      <c r="L77" s="29"/>
    </row>
    <row r="78" spans="2:12" s="1" customFormat="1" ht="6.9" customHeight="1">
      <c r="B78" s="29"/>
      <c r="L78" s="29"/>
    </row>
    <row r="79" spans="2:12" s="1" customFormat="1" ht="24.75" customHeight="1">
      <c r="B79" s="29"/>
      <c r="C79" s="26" t="s">
        <v>23</v>
      </c>
      <c r="F79" s="24" t="str">
        <f>E15</f>
        <v>Město Žďár nad Sázavou</v>
      </c>
      <c r="I79" s="26" t="s">
        <v>28</v>
      </c>
      <c r="J79" s="27" t="str">
        <f>E21</f>
        <v>Grimm Architekti s.r.o.</v>
      </c>
      <c r="L79" s="29"/>
    </row>
    <row r="80" spans="2:12" s="1" customFormat="1" ht="15.3" customHeight="1">
      <c r="B80" s="29"/>
      <c r="C80" s="26" t="s">
        <v>27</v>
      </c>
      <c r="F80" s="24" t="str">
        <f>IF(E18="","",E18)</f>
        <v>VZ</v>
      </c>
      <c r="I80" s="26" t="s">
        <v>31</v>
      </c>
      <c r="J80" s="27" t="str">
        <f>E24</f>
        <v xml:space="preserve"> </v>
      </c>
      <c r="L80" s="29"/>
    </row>
    <row r="81" spans="2:65" s="1" customFormat="1" ht="10.35" customHeight="1">
      <c r="B81" s="29"/>
      <c r="L81" s="29"/>
    </row>
    <row r="82" spans="2:65" s="10" customFormat="1" ht="29.25" customHeight="1">
      <c r="B82" s="108"/>
      <c r="C82" s="109" t="s">
        <v>177</v>
      </c>
      <c r="D82" s="110" t="s">
        <v>54</v>
      </c>
      <c r="E82" s="110" t="s">
        <v>50</v>
      </c>
      <c r="F82" s="110" t="s">
        <v>51</v>
      </c>
      <c r="G82" s="110" t="s">
        <v>178</v>
      </c>
      <c r="H82" s="110" t="s">
        <v>179</v>
      </c>
      <c r="I82" s="110" t="s">
        <v>180</v>
      </c>
      <c r="J82" s="111" t="s">
        <v>168</v>
      </c>
      <c r="K82" s="112" t="s">
        <v>181</v>
      </c>
      <c r="L82" s="108"/>
      <c r="M82" s="53" t="s">
        <v>3</v>
      </c>
      <c r="N82" s="54" t="s">
        <v>39</v>
      </c>
      <c r="O82" s="54" t="s">
        <v>182</v>
      </c>
      <c r="P82" s="54" t="s">
        <v>183</v>
      </c>
      <c r="Q82" s="54" t="s">
        <v>184</v>
      </c>
      <c r="R82" s="54" t="s">
        <v>185</v>
      </c>
      <c r="S82" s="54" t="s">
        <v>186</v>
      </c>
      <c r="T82" s="55" t="s">
        <v>187</v>
      </c>
    </row>
    <row r="83" spans="2:65" s="1" customFormat="1" ht="22.8" customHeight="1">
      <c r="B83" s="29"/>
      <c r="C83" s="58" t="s">
        <v>188</v>
      </c>
      <c r="J83" s="113">
        <f>BK83</f>
        <v>0</v>
      </c>
      <c r="L83" s="29"/>
      <c r="M83" s="56"/>
      <c r="N83" s="47"/>
      <c r="O83" s="47"/>
      <c r="P83" s="114">
        <f>P84</f>
        <v>25.865054000000001</v>
      </c>
      <c r="Q83" s="47"/>
      <c r="R83" s="114">
        <f>R84</f>
        <v>2.6576</v>
      </c>
      <c r="S83" s="47"/>
      <c r="T83" s="115">
        <f>T84</f>
        <v>0</v>
      </c>
      <c r="AT83" s="17" t="s">
        <v>68</v>
      </c>
      <c r="AU83" s="17" t="s">
        <v>169</v>
      </c>
      <c r="BK83" s="116">
        <f>BK84</f>
        <v>0</v>
      </c>
    </row>
    <row r="84" spans="2:65" s="11" customFormat="1" ht="25.95" customHeight="1">
      <c r="B84" s="117"/>
      <c r="D84" s="118" t="s">
        <v>68</v>
      </c>
      <c r="E84" s="119" t="s">
        <v>189</v>
      </c>
      <c r="F84" s="119" t="s">
        <v>190</v>
      </c>
      <c r="J84" s="120">
        <f>BK84</f>
        <v>0</v>
      </c>
      <c r="L84" s="117"/>
      <c r="M84" s="121"/>
      <c r="P84" s="122">
        <f>P85+P99+P113</f>
        <v>25.865054000000001</v>
      </c>
      <c r="R84" s="122">
        <f>R85+R99+R113</f>
        <v>2.6576</v>
      </c>
      <c r="T84" s="123">
        <f>T85+T99+T113</f>
        <v>0</v>
      </c>
      <c r="AR84" s="118" t="s">
        <v>77</v>
      </c>
      <c r="AT84" s="124" t="s">
        <v>68</v>
      </c>
      <c r="AU84" s="124" t="s">
        <v>69</v>
      </c>
      <c r="AY84" s="118" t="s">
        <v>191</v>
      </c>
      <c r="BK84" s="125">
        <f>BK85+BK99+BK113</f>
        <v>0</v>
      </c>
    </row>
    <row r="85" spans="2:65" s="11" customFormat="1" ht="22.8" customHeight="1">
      <c r="B85" s="117"/>
      <c r="D85" s="118" t="s">
        <v>68</v>
      </c>
      <c r="E85" s="126" t="s">
        <v>77</v>
      </c>
      <c r="F85" s="126" t="s">
        <v>192</v>
      </c>
      <c r="J85" s="127">
        <f>BK85</f>
        <v>0</v>
      </c>
      <c r="L85" s="117"/>
      <c r="M85" s="121"/>
      <c r="P85" s="122">
        <f>SUM(P86:P98)</f>
        <v>4.3660799999999993</v>
      </c>
      <c r="R85" s="122">
        <f>SUM(R86:R98)</f>
        <v>0</v>
      </c>
      <c r="T85" s="123">
        <f>SUM(T86:T98)</f>
        <v>0</v>
      </c>
      <c r="AR85" s="118" t="s">
        <v>77</v>
      </c>
      <c r="AT85" s="124" t="s">
        <v>68</v>
      </c>
      <c r="AU85" s="124" t="s">
        <v>77</v>
      </c>
      <c r="AY85" s="118" t="s">
        <v>191</v>
      </c>
      <c r="BK85" s="125">
        <f>SUM(BK86:BK98)</f>
        <v>0</v>
      </c>
    </row>
    <row r="86" spans="2:65" s="1" customFormat="1" ht="42.75" customHeight="1">
      <c r="B86" s="128"/>
      <c r="C86" s="129" t="s">
        <v>77</v>
      </c>
      <c r="D86" s="129" t="s">
        <v>193</v>
      </c>
      <c r="E86" s="130" t="s">
        <v>525</v>
      </c>
      <c r="F86" s="131" t="s">
        <v>526</v>
      </c>
      <c r="G86" s="132" t="s">
        <v>275</v>
      </c>
      <c r="H86" s="133">
        <v>2.3039999999999998</v>
      </c>
      <c r="I86" s="134">
        <v>0</v>
      </c>
      <c r="J86" s="134">
        <f>ROUND(I86*H86,2)</f>
        <v>0</v>
      </c>
      <c r="K86" s="135"/>
      <c r="L86" s="29"/>
      <c r="M86" s="136" t="s">
        <v>3</v>
      </c>
      <c r="N86" s="137" t="s">
        <v>40</v>
      </c>
      <c r="O86" s="138">
        <v>1.72</v>
      </c>
      <c r="P86" s="138">
        <f>O86*H86</f>
        <v>3.9628799999999997</v>
      </c>
      <c r="Q86" s="138">
        <v>0</v>
      </c>
      <c r="R86" s="138">
        <f>Q86*H86</f>
        <v>0</v>
      </c>
      <c r="S86" s="138">
        <v>0</v>
      </c>
      <c r="T86" s="139">
        <f>S86*H86</f>
        <v>0</v>
      </c>
      <c r="AR86" s="140" t="s">
        <v>197</v>
      </c>
      <c r="AT86" s="140" t="s">
        <v>193</v>
      </c>
      <c r="AU86" s="140" t="s">
        <v>79</v>
      </c>
      <c r="AY86" s="17" t="s">
        <v>191</v>
      </c>
      <c r="BE86" s="141">
        <f>IF(N86="základní",J86,0)</f>
        <v>0</v>
      </c>
      <c r="BF86" s="141">
        <f>IF(N86="snížená",J86,0)</f>
        <v>0</v>
      </c>
      <c r="BG86" s="141">
        <f>IF(N86="zákl. přenesená",J86,0)</f>
        <v>0</v>
      </c>
      <c r="BH86" s="141">
        <f>IF(N86="sníž. přenesená",J86,0)</f>
        <v>0</v>
      </c>
      <c r="BI86" s="141">
        <f>IF(N86="nulová",J86,0)</f>
        <v>0</v>
      </c>
      <c r="BJ86" s="17" t="s">
        <v>77</v>
      </c>
      <c r="BK86" s="141">
        <f>ROUND(I86*H86,2)</f>
        <v>0</v>
      </c>
      <c r="BL86" s="17" t="s">
        <v>197</v>
      </c>
      <c r="BM86" s="140" t="s">
        <v>797</v>
      </c>
    </row>
    <row r="87" spans="2:65" s="1" customFormat="1">
      <c r="B87" s="29"/>
      <c r="D87" s="142" t="s">
        <v>199</v>
      </c>
      <c r="F87" s="143" t="s">
        <v>528</v>
      </c>
      <c r="L87" s="29"/>
      <c r="M87" s="144"/>
      <c r="T87" s="50"/>
      <c r="AT87" s="17" t="s">
        <v>199</v>
      </c>
      <c r="AU87" s="17" t="s">
        <v>79</v>
      </c>
    </row>
    <row r="88" spans="2:65" s="12" customFormat="1">
      <c r="B88" s="145"/>
      <c r="D88" s="146" t="s">
        <v>201</v>
      </c>
      <c r="E88" s="147" t="s">
        <v>3</v>
      </c>
      <c r="F88" s="148" t="s">
        <v>798</v>
      </c>
      <c r="H88" s="149">
        <v>0.25600000000000001</v>
      </c>
      <c r="L88" s="145"/>
      <c r="M88" s="150"/>
      <c r="T88" s="151"/>
      <c r="AT88" s="147" t="s">
        <v>201</v>
      </c>
      <c r="AU88" s="147" t="s">
        <v>79</v>
      </c>
      <c r="AV88" s="12" t="s">
        <v>79</v>
      </c>
      <c r="AW88" s="12" t="s">
        <v>30</v>
      </c>
      <c r="AX88" s="12" t="s">
        <v>69</v>
      </c>
      <c r="AY88" s="147" t="s">
        <v>191</v>
      </c>
    </row>
    <row r="89" spans="2:65" s="12" customFormat="1">
      <c r="B89" s="145"/>
      <c r="D89" s="146" t="s">
        <v>201</v>
      </c>
      <c r="E89" s="147" t="s">
        <v>3</v>
      </c>
      <c r="F89" s="148" t="s">
        <v>799</v>
      </c>
      <c r="H89" s="149">
        <v>1.28</v>
      </c>
      <c r="L89" s="145"/>
      <c r="M89" s="150"/>
      <c r="T89" s="151"/>
      <c r="AT89" s="147" t="s">
        <v>201</v>
      </c>
      <c r="AU89" s="147" t="s">
        <v>79</v>
      </c>
      <c r="AV89" s="12" t="s">
        <v>79</v>
      </c>
      <c r="AW89" s="12" t="s">
        <v>30</v>
      </c>
      <c r="AX89" s="12" t="s">
        <v>69</v>
      </c>
      <c r="AY89" s="147" t="s">
        <v>191</v>
      </c>
    </row>
    <row r="90" spans="2:65" s="12" customFormat="1">
      <c r="B90" s="145"/>
      <c r="D90" s="146" t="s">
        <v>201</v>
      </c>
      <c r="E90" s="147" t="s">
        <v>3</v>
      </c>
      <c r="F90" s="148" t="s">
        <v>800</v>
      </c>
      <c r="H90" s="149">
        <v>0.76800000000000002</v>
      </c>
      <c r="L90" s="145"/>
      <c r="M90" s="150"/>
      <c r="T90" s="151"/>
      <c r="AT90" s="147" t="s">
        <v>201</v>
      </c>
      <c r="AU90" s="147" t="s">
        <v>79</v>
      </c>
      <c r="AV90" s="12" t="s">
        <v>79</v>
      </c>
      <c r="AW90" s="12" t="s">
        <v>30</v>
      </c>
      <c r="AX90" s="12" t="s">
        <v>69</v>
      </c>
      <c r="AY90" s="147" t="s">
        <v>191</v>
      </c>
    </row>
    <row r="91" spans="2:65" s="13" customFormat="1">
      <c r="B91" s="156"/>
      <c r="D91" s="146" t="s">
        <v>201</v>
      </c>
      <c r="E91" s="157" t="s">
        <v>250</v>
      </c>
      <c r="F91" s="158" t="s">
        <v>272</v>
      </c>
      <c r="H91" s="159">
        <v>2.3039999999999998</v>
      </c>
      <c r="L91" s="156"/>
      <c r="M91" s="160"/>
      <c r="T91" s="161"/>
      <c r="AT91" s="157" t="s">
        <v>201</v>
      </c>
      <c r="AU91" s="157" t="s">
        <v>79</v>
      </c>
      <c r="AV91" s="13" t="s">
        <v>197</v>
      </c>
      <c r="AW91" s="13" t="s">
        <v>30</v>
      </c>
      <c r="AX91" s="13" t="s">
        <v>77</v>
      </c>
      <c r="AY91" s="157" t="s">
        <v>191</v>
      </c>
    </row>
    <row r="92" spans="2:65" s="1" customFormat="1" ht="60.9" customHeight="1">
      <c r="B92" s="128"/>
      <c r="C92" s="129" t="s">
        <v>79</v>
      </c>
      <c r="D92" s="129" t="s">
        <v>193</v>
      </c>
      <c r="E92" s="130" t="s">
        <v>284</v>
      </c>
      <c r="F92" s="131" t="s">
        <v>285</v>
      </c>
      <c r="G92" s="132" t="s">
        <v>275</v>
      </c>
      <c r="H92" s="133">
        <v>2.3039999999999998</v>
      </c>
      <c r="I92" s="134">
        <v>0</v>
      </c>
      <c r="J92" s="134">
        <f>ROUND(I92*H92,2)</f>
        <v>0</v>
      </c>
      <c r="K92" s="135"/>
      <c r="L92" s="29"/>
      <c r="M92" s="136" t="s">
        <v>3</v>
      </c>
      <c r="N92" s="137" t="s">
        <v>40</v>
      </c>
      <c r="O92" s="138">
        <v>4.3999999999999997E-2</v>
      </c>
      <c r="P92" s="138">
        <f>O92*H92</f>
        <v>0.10137599999999998</v>
      </c>
      <c r="Q92" s="138">
        <v>0</v>
      </c>
      <c r="R92" s="138">
        <f>Q92*H92</f>
        <v>0</v>
      </c>
      <c r="S92" s="138">
        <v>0</v>
      </c>
      <c r="T92" s="139">
        <f>S92*H92</f>
        <v>0</v>
      </c>
      <c r="AR92" s="140" t="s">
        <v>197</v>
      </c>
      <c r="AT92" s="140" t="s">
        <v>193</v>
      </c>
      <c r="AU92" s="140" t="s">
        <v>79</v>
      </c>
      <c r="AY92" s="17" t="s">
        <v>191</v>
      </c>
      <c r="BE92" s="141">
        <f>IF(N92="základní",J92,0)</f>
        <v>0</v>
      </c>
      <c r="BF92" s="141">
        <f>IF(N92="snížená",J92,0)</f>
        <v>0</v>
      </c>
      <c r="BG92" s="141">
        <f>IF(N92="zákl. přenesená",J92,0)</f>
        <v>0</v>
      </c>
      <c r="BH92" s="141">
        <f>IF(N92="sníž. přenesená",J92,0)</f>
        <v>0</v>
      </c>
      <c r="BI92" s="141">
        <f>IF(N92="nulová",J92,0)</f>
        <v>0</v>
      </c>
      <c r="BJ92" s="17" t="s">
        <v>77</v>
      </c>
      <c r="BK92" s="141">
        <f>ROUND(I92*H92,2)</f>
        <v>0</v>
      </c>
      <c r="BL92" s="17" t="s">
        <v>197</v>
      </c>
      <c r="BM92" s="140" t="s">
        <v>801</v>
      </c>
    </row>
    <row r="93" spans="2:65" s="1" customFormat="1">
      <c r="B93" s="29"/>
      <c r="D93" s="142" t="s">
        <v>199</v>
      </c>
      <c r="F93" s="143" t="s">
        <v>287</v>
      </c>
      <c r="L93" s="29"/>
      <c r="M93" s="144"/>
      <c r="T93" s="50"/>
      <c r="AT93" s="17" t="s">
        <v>199</v>
      </c>
      <c r="AU93" s="17" t="s">
        <v>79</v>
      </c>
    </row>
    <row r="94" spans="2:65" s="12" customFormat="1">
      <c r="B94" s="145"/>
      <c r="D94" s="146" t="s">
        <v>201</v>
      </c>
      <c r="E94" s="147" t="s">
        <v>3</v>
      </c>
      <c r="F94" s="148" t="s">
        <v>250</v>
      </c>
      <c r="H94" s="149">
        <v>2.3039999999999998</v>
      </c>
      <c r="L94" s="145"/>
      <c r="M94" s="150"/>
      <c r="T94" s="151"/>
      <c r="AT94" s="147" t="s">
        <v>201</v>
      </c>
      <c r="AU94" s="147" t="s">
        <v>79</v>
      </c>
      <c r="AV94" s="12" t="s">
        <v>79</v>
      </c>
      <c r="AW94" s="12" t="s">
        <v>30</v>
      </c>
      <c r="AX94" s="12" t="s">
        <v>69</v>
      </c>
      <c r="AY94" s="147" t="s">
        <v>191</v>
      </c>
    </row>
    <row r="95" spans="2:65" s="13" customFormat="1">
      <c r="B95" s="156"/>
      <c r="D95" s="146" t="s">
        <v>201</v>
      </c>
      <c r="E95" s="157" t="s">
        <v>244</v>
      </c>
      <c r="F95" s="158" t="s">
        <v>272</v>
      </c>
      <c r="H95" s="159">
        <v>2.3039999999999998</v>
      </c>
      <c r="L95" s="156"/>
      <c r="M95" s="160"/>
      <c r="T95" s="161"/>
      <c r="AT95" s="157" t="s">
        <v>201</v>
      </c>
      <c r="AU95" s="157" t="s">
        <v>79</v>
      </c>
      <c r="AV95" s="13" t="s">
        <v>197</v>
      </c>
      <c r="AW95" s="13" t="s">
        <v>30</v>
      </c>
      <c r="AX95" s="13" t="s">
        <v>77</v>
      </c>
      <c r="AY95" s="157" t="s">
        <v>191</v>
      </c>
    </row>
    <row r="96" spans="2:65" s="1" customFormat="1" ht="42.75" customHeight="1">
      <c r="B96" s="128"/>
      <c r="C96" s="129" t="s">
        <v>212</v>
      </c>
      <c r="D96" s="129" t="s">
        <v>193</v>
      </c>
      <c r="E96" s="130" t="s">
        <v>802</v>
      </c>
      <c r="F96" s="131" t="s">
        <v>803</v>
      </c>
      <c r="G96" s="132" t="s">
        <v>275</v>
      </c>
      <c r="H96" s="133">
        <v>2.3039999999999998</v>
      </c>
      <c r="I96" s="134">
        <v>0</v>
      </c>
      <c r="J96" s="134">
        <f>ROUND(I96*H96,2)</f>
        <v>0</v>
      </c>
      <c r="K96" s="135"/>
      <c r="L96" s="29"/>
      <c r="M96" s="136" t="s">
        <v>3</v>
      </c>
      <c r="N96" s="137" t="s">
        <v>40</v>
      </c>
      <c r="O96" s="138">
        <v>0.13100000000000001</v>
      </c>
      <c r="P96" s="138">
        <f>O96*H96</f>
        <v>0.30182399999999998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197</v>
      </c>
      <c r="AT96" s="140" t="s">
        <v>193</v>
      </c>
      <c r="AU96" s="140" t="s">
        <v>79</v>
      </c>
      <c r="AY96" s="17" t="s">
        <v>191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77</v>
      </c>
      <c r="BK96" s="141">
        <f>ROUND(I96*H96,2)</f>
        <v>0</v>
      </c>
      <c r="BL96" s="17" t="s">
        <v>197</v>
      </c>
      <c r="BM96" s="140" t="s">
        <v>804</v>
      </c>
    </row>
    <row r="97" spans="2:65" s="1" customFormat="1">
      <c r="B97" s="29"/>
      <c r="D97" s="142" t="s">
        <v>199</v>
      </c>
      <c r="F97" s="143" t="s">
        <v>805</v>
      </c>
      <c r="L97" s="29"/>
      <c r="M97" s="144"/>
      <c r="T97" s="50"/>
      <c r="AT97" s="17" t="s">
        <v>199</v>
      </c>
      <c r="AU97" s="17" t="s">
        <v>79</v>
      </c>
    </row>
    <row r="98" spans="2:65" s="12" customFormat="1">
      <c r="B98" s="145"/>
      <c r="D98" s="146" t="s">
        <v>201</v>
      </c>
      <c r="E98" s="147" t="s">
        <v>3</v>
      </c>
      <c r="F98" s="148" t="s">
        <v>244</v>
      </c>
      <c r="H98" s="149">
        <v>2.3039999999999998</v>
      </c>
      <c r="L98" s="145"/>
      <c r="M98" s="150"/>
      <c r="T98" s="151"/>
      <c r="AT98" s="147" t="s">
        <v>201</v>
      </c>
      <c r="AU98" s="147" t="s">
        <v>79</v>
      </c>
      <c r="AV98" s="12" t="s">
        <v>79</v>
      </c>
      <c r="AW98" s="12" t="s">
        <v>30</v>
      </c>
      <c r="AX98" s="12" t="s">
        <v>77</v>
      </c>
      <c r="AY98" s="147" t="s">
        <v>191</v>
      </c>
    </row>
    <row r="99" spans="2:65" s="11" customFormat="1" ht="22.8" customHeight="1">
      <c r="B99" s="117"/>
      <c r="D99" s="118" t="s">
        <v>68</v>
      </c>
      <c r="E99" s="126" t="s">
        <v>311</v>
      </c>
      <c r="F99" s="126" t="s">
        <v>409</v>
      </c>
      <c r="J99" s="127">
        <f>BK99</f>
        <v>0</v>
      </c>
      <c r="L99" s="117"/>
      <c r="M99" s="121"/>
      <c r="P99" s="122">
        <f>SUM(P100:P112)</f>
        <v>16.175000000000001</v>
      </c>
      <c r="R99" s="122">
        <f>SUM(R100:R112)</f>
        <v>2.6576</v>
      </c>
      <c r="T99" s="123">
        <f>SUM(T100:T112)</f>
        <v>0</v>
      </c>
      <c r="AR99" s="118" t="s">
        <v>77</v>
      </c>
      <c r="AT99" s="124" t="s">
        <v>68</v>
      </c>
      <c r="AU99" s="124" t="s">
        <v>77</v>
      </c>
      <c r="AY99" s="118" t="s">
        <v>191</v>
      </c>
      <c r="BK99" s="125">
        <f>SUM(BK100:BK112)</f>
        <v>0</v>
      </c>
    </row>
    <row r="100" spans="2:65" s="1" customFormat="1" ht="21" customHeight="1">
      <c r="B100" s="128"/>
      <c r="C100" s="129" t="s">
        <v>197</v>
      </c>
      <c r="D100" s="129" t="s">
        <v>193</v>
      </c>
      <c r="E100" s="130" t="s">
        <v>806</v>
      </c>
      <c r="F100" s="131" t="s">
        <v>807</v>
      </c>
      <c r="G100" s="132" t="s">
        <v>426</v>
      </c>
      <c r="H100" s="133">
        <v>2</v>
      </c>
      <c r="I100" s="134">
        <v>0</v>
      </c>
      <c r="J100" s="134">
        <f>ROUND(I100*H100,2)</f>
        <v>0</v>
      </c>
      <c r="K100" s="135"/>
      <c r="L100" s="29"/>
      <c r="M100" s="136" t="s">
        <v>3</v>
      </c>
      <c r="N100" s="137" t="s">
        <v>40</v>
      </c>
      <c r="O100" s="138">
        <v>0.65</v>
      </c>
      <c r="P100" s="138">
        <f>O100*H100</f>
        <v>1.3</v>
      </c>
      <c r="Q100" s="138">
        <v>8.0000000000000004E-4</v>
      </c>
      <c r="R100" s="138">
        <f>Q100*H100</f>
        <v>1.6000000000000001E-3</v>
      </c>
      <c r="S100" s="138">
        <v>0</v>
      </c>
      <c r="T100" s="139">
        <f>S100*H100</f>
        <v>0</v>
      </c>
      <c r="AR100" s="140" t="s">
        <v>197</v>
      </c>
      <c r="AT100" s="140" t="s">
        <v>193</v>
      </c>
      <c r="AU100" s="140" t="s">
        <v>79</v>
      </c>
      <c r="AY100" s="17" t="s">
        <v>191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77</v>
      </c>
      <c r="BK100" s="141">
        <f>ROUND(I100*H100,2)</f>
        <v>0</v>
      </c>
      <c r="BL100" s="17" t="s">
        <v>197</v>
      </c>
      <c r="BM100" s="140" t="s">
        <v>808</v>
      </c>
    </row>
    <row r="101" spans="2:65" s="1" customFormat="1">
      <c r="B101" s="29"/>
      <c r="D101" s="142" t="s">
        <v>199</v>
      </c>
      <c r="F101" s="143" t="s">
        <v>809</v>
      </c>
      <c r="L101" s="29"/>
      <c r="M101" s="144"/>
      <c r="T101" s="50"/>
      <c r="AT101" s="17" t="s">
        <v>199</v>
      </c>
      <c r="AU101" s="17" t="s">
        <v>79</v>
      </c>
    </row>
    <row r="102" spans="2:65" s="12" customFormat="1">
      <c r="B102" s="145"/>
      <c r="D102" s="146" t="s">
        <v>201</v>
      </c>
      <c r="E102" s="147" t="s">
        <v>3</v>
      </c>
      <c r="F102" s="148" t="s">
        <v>810</v>
      </c>
      <c r="H102" s="149">
        <v>2</v>
      </c>
      <c r="L102" s="145"/>
      <c r="M102" s="150"/>
      <c r="T102" s="151"/>
      <c r="AT102" s="147" t="s">
        <v>201</v>
      </c>
      <c r="AU102" s="147" t="s">
        <v>79</v>
      </c>
      <c r="AV102" s="12" t="s">
        <v>79</v>
      </c>
      <c r="AW102" s="12" t="s">
        <v>30</v>
      </c>
      <c r="AX102" s="12" t="s">
        <v>77</v>
      </c>
      <c r="AY102" s="147" t="s">
        <v>191</v>
      </c>
    </row>
    <row r="103" spans="2:65" s="1" customFormat="1" ht="23.4" customHeight="1">
      <c r="B103" s="128"/>
      <c r="C103" s="167" t="s">
        <v>209</v>
      </c>
      <c r="D103" s="167" t="s">
        <v>483</v>
      </c>
      <c r="E103" s="168" t="s">
        <v>811</v>
      </c>
      <c r="F103" s="169" t="s">
        <v>812</v>
      </c>
      <c r="G103" s="170" t="s">
        <v>426</v>
      </c>
      <c r="H103" s="171">
        <v>2</v>
      </c>
      <c r="I103" s="172">
        <v>0</v>
      </c>
      <c r="J103" s="172">
        <f>ROUND(I103*H103,2)</f>
        <v>0</v>
      </c>
      <c r="K103" s="173"/>
      <c r="L103" s="174"/>
      <c r="M103" s="175" t="s">
        <v>3</v>
      </c>
      <c r="N103" s="176" t="s">
        <v>40</v>
      </c>
      <c r="O103" s="138">
        <v>0</v>
      </c>
      <c r="P103" s="138">
        <f>O103*H103</f>
        <v>0</v>
      </c>
      <c r="Q103" s="138">
        <v>6.0000000000000001E-3</v>
      </c>
      <c r="R103" s="138">
        <f>Q103*H103</f>
        <v>1.2E-2</v>
      </c>
      <c r="S103" s="138">
        <v>0</v>
      </c>
      <c r="T103" s="139">
        <f>S103*H103</f>
        <v>0</v>
      </c>
      <c r="AR103" s="140" t="s">
        <v>239</v>
      </c>
      <c r="AT103" s="140" t="s">
        <v>483</v>
      </c>
      <c r="AU103" s="140" t="s">
        <v>79</v>
      </c>
      <c r="AY103" s="17" t="s">
        <v>191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77</v>
      </c>
      <c r="BK103" s="141">
        <f>ROUND(I103*H103,2)</f>
        <v>0</v>
      </c>
      <c r="BL103" s="17" t="s">
        <v>197</v>
      </c>
      <c r="BM103" s="140" t="s">
        <v>813</v>
      </c>
    </row>
    <row r="104" spans="2:65" s="1" customFormat="1" ht="23.4" customHeight="1">
      <c r="B104" s="128"/>
      <c r="C104" s="129" t="s">
        <v>229</v>
      </c>
      <c r="D104" s="129" t="s">
        <v>193</v>
      </c>
      <c r="E104" s="130" t="s">
        <v>814</v>
      </c>
      <c r="F104" s="131" t="s">
        <v>815</v>
      </c>
      <c r="G104" s="132" t="s">
        <v>426</v>
      </c>
      <c r="H104" s="133">
        <v>5</v>
      </c>
      <c r="I104" s="134">
        <v>0</v>
      </c>
      <c r="J104" s="134">
        <f>ROUND(I104*H104,2)</f>
        <v>0</v>
      </c>
      <c r="K104" s="135"/>
      <c r="L104" s="29"/>
      <c r="M104" s="136" t="s">
        <v>3</v>
      </c>
      <c r="N104" s="137" t="s">
        <v>40</v>
      </c>
      <c r="O104" s="138">
        <v>2.2149999999999999</v>
      </c>
      <c r="P104" s="138">
        <f>O104*H104</f>
        <v>11.074999999999999</v>
      </c>
      <c r="Q104" s="138">
        <v>0</v>
      </c>
      <c r="R104" s="138">
        <f>Q104*H104</f>
        <v>0</v>
      </c>
      <c r="S104" s="138">
        <v>0</v>
      </c>
      <c r="T104" s="139">
        <f>S104*H104</f>
        <v>0</v>
      </c>
      <c r="AR104" s="140" t="s">
        <v>197</v>
      </c>
      <c r="AT104" s="140" t="s">
        <v>193</v>
      </c>
      <c r="AU104" s="140" t="s">
        <v>79</v>
      </c>
      <c r="AY104" s="17" t="s">
        <v>191</v>
      </c>
      <c r="BE104" s="141">
        <f>IF(N104="základní",J104,0)</f>
        <v>0</v>
      </c>
      <c r="BF104" s="141">
        <f>IF(N104="snížená",J104,0)</f>
        <v>0</v>
      </c>
      <c r="BG104" s="141">
        <f>IF(N104="zákl. přenesená",J104,0)</f>
        <v>0</v>
      </c>
      <c r="BH104" s="141">
        <f>IF(N104="sníž. přenesená",J104,0)</f>
        <v>0</v>
      </c>
      <c r="BI104" s="141">
        <f>IF(N104="nulová",J104,0)</f>
        <v>0</v>
      </c>
      <c r="BJ104" s="17" t="s">
        <v>77</v>
      </c>
      <c r="BK104" s="141">
        <f>ROUND(I104*H104,2)</f>
        <v>0</v>
      </c>
      <c r="BL104" s="17" t="s">
        <v>197</v>
      </c>
      <c r="BM104" s="140" t="s">
        <v>816</v>
      </c>
    </row>
    <row r="105" spans="2:65" s="1" customFormat="1">
      <c r="B105" s="29"/>
      <c r="D105" s="142" t="s">
        <v>199</v>
      </c>
      <c r="F105" s="143" t="s">
        <v>817</v>
      </c>
      <c r="L105" s="29"/>
      <c r="M105" s="144"/>
      <c r="T105" s="50"/>
      <c r="AT105" s="17" t="s">
        <v>199</v>
      </c>
      <c r="AU105" s="17" t="s">
        <v>79</v>
      </c>
    </row>
    <row r="106" spans="2:65" s="12" customFormat="1">
      <c r="B106" s="145"/>
      <c r="D106" s="146" t="s">
        <v>201</v>
      </c>
      <c r="E106" s="147" t="s">
        <v>3</v>
      </c>
      <c r="F106" s="148" t="s">
        <v>818</v>
      </c>
      <c r="H106" s="149">
        <v>5</v>
      </c>
      <c r="L106" s="145"/>
      <c r="M106" s="150"/>
      <c r="T106" s="151"/>
      <c r="AT106" s="147" t="s">
        <v>201</v>
      </c>
      <c r="AU106" s="147" t="s">
        <v>79</v>
      </c>
      <c r="AV106" s="12" t="s">
        <v>79</v>
      </c>
      <c r="AW106" s="12" t="s">
        <v>30</v>
      </c>
      <c r="AX106" s="12" t="s">
        <v>77</v>
      </c>
      <c r="AY106" s="147" t="s">
        <v>191</v>
      </c>
    </row>
    <row r="107" spans="2:65" s="1" customFormat="1" ht="16.350000000000001" customHeight="1">
      <c r="B107" s="128"/>
      <c r="C107" s="167" t="s">
        <v>235</v>
      </c>
      <c r="D107" s="167" t="s">
        <v>483</v>
      </c>
      <c r="E107" s="168" t="s">
        <v>819</v>
      </c>
      <c r="F107" s="169" t="s">
        <v>820</v>
      </c>
      <c r="G107" s="170" t="s">
        <v>426</v>
      </c>
      <c r="H107" s="171">
        <v>5</v>
      </c>
      <c r="I107" s="172">
        <v>0</v>
      </c>
      <c r="J107" s="172">
        <f>ROUND(I107*H107,2)</f>
        <v>0</v>
      </c>
      <c r="K107" s="173"/>
      <c r="L107" s="174"/>
      <c r="M107" s="175" t="s">
        <v>3</v>
      </c>
      <c r="N107" s="176" t="s">
        <v>40</v>
      </c>
      <c r="O107" s="138">
        <v>0</v>
      </c>
      <c r="P107" s="138">
        <f>O107*H107</f>
        <v>0</v>
      </c>
      <c r="Q107" s="138">
        <v>0.50800000000000001</v>
      </c>
      <c r="R107" s="138">
        <f>Q107*H107</f>
        <v>2.54</v>
      </c>
      <c r="S107" s="138">
        <v>0</v>
      </c>
      <c r="T107" s="139">
        <f>S107*H107</f>
        <v>0</v>
      </c>
      <c r="AR107" s="140" t="s">
        <v>239</v>
      </c>
      <c r="AT107" s="140" t="s">
        <v>483</v>
      </c>
      <c r="AU107" s="140" t="s">
        <v>79</v>
      </c>
      <c r="AY107" s="17" t="s">
        <v>191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7" t="s">
        <v>77</v>
      </c>
      <c r="BK107" s="141">
        <f>ROUND(I107*H107,2)</f>
        <v>0</v>
      </c>
      <c r="BL107" s="17" t="s">
        <v>197</v>
      </c>
      <c r="BM107" s="140" t="s">
        <v>821</v>
      </c>
    </row>
    <row r="108" spans="2:65" s="1" customFormat="1" ht="16.350000000000001" customHeight="1">
      <c r="B108" s="128"/>
      <c r="C108" s="129" t="s">
        <v>239</v>
      </c>
      <c r="D108" s="129" t="s">
        <v>193</v>
      </c>
      <c r="E108" s="130" t="s">
        <v>822</v>
      </c>
      <c r="F108" s="131" t="s">
        <v>823</v>
      </c>
      <c r="G108" s="132" t="s">
        <v>426</v>
      </c>
      <c r="H108" s="133">
        <v>3</v>
      </c>
      <c r="I108" s="134">
        <v>0</v>
      </c>
      <c r="J108" s="134">
        <f>ROUND(I108*H108,2)</f>
        <v>0</v>
      </c>
      <c r="K108" s="135"/>
      <c r="L108" s="29"/>
      <c r="M108" s="136" t="s">
        <v>3</v>
      </c>
      <c r="N108" s="137" t="s">
        <v>40</v>
      </c>
      <c r="O108" s="138">
        <v>0</v>
      </c>
      <c r="P108" s="138">
        <f>O108*H108</f>
        <v>0</v>
      </c>
      <c r="Q108" s="138">
        <v>0</v>
      </c>
      <c r="R108" s="138">
        <f>Q108*H108</f>
        <v>0</v>
      </c>
      <c r="S108" s="138">
        <v>0</v>
      </c>
      <c r="T108" s="139">
        <f>S108*H108</f>
        <v>0</v>
      </c>
      <c r="AR108" s="140" t="s">
        <v>197</v>
      </c>
      <c r="AT108" s="140" t="s">
        <v>193</v>
      </c>
      <c r="AU108" s="140" t="s">
        <v>79</v>
      </c>
      <c r="AY108" s="17" t="s">
        <v>191</v>
      </c>
      <c r="BE108" s="141">
        <f>IF(N108="základní",J108,0)</f>
        <v>0</v>
      </c>
      <c r="BF108" s="141">
        <f>IF(N108="snížená",J108,0)</f>
        <v>0</v>
      </c>
      <c r="BG108" s="141">
        <f>IF(N108="zákl. přenesená",J108,0)</f>
        <v>0</v>
      </c>
      <c r="BH108" s="141">
        <f>IF(N108="sníž. přenesená",J108,0)</f>
        <v>0</v>
      </c>
      <c r="BI108" s="141">
        <f>IF(N108="nulová",J108,0)</f>
        <v>0</v>
      </c>
      <c r="BJ108" s="17" t="s">
        <v>77</v>
      </c>
      <c r="BK108" s="141">
        <f>ROUND(I108*H108,2)</f>
        <v>0</v>
      </c>
      <c r="BL108" s="17" t="s">
        <v>197</v>
      </c>
      <c r="BM108" s="140" t="s">
        <v>824</v>
      </c>
    </row>
    <row r="109" spans="2:65" s="1" customFormat="1" ht="21" customHeight="1">
      <c r="B109" s="128"/>
      <c r="C109" s="129" t="s">
        <v>311</v>
      </c>
      <c r="D109" s="129" t="s">
        <v>193</v>
      </c>
      <c r="E109" s="130" t="s">
        <v>825</v>
      </c>
      <c r="F109" s="131" t="s">
        <v>826</v>
      </c>
      <c r="G109" s="132" t="s">
        <v>426</v>
      </c>
      <c r="H109" s="133">
        <v>5</v>
      </c>
      <c r="I109" s="134">
        <v>0</v>
      </c>
      <c r="J109" s="134">
        <f>ROUND(I109*H109,2)</f>
        <v>0</v>
      </c>
      <c r="K109" s="135"/>
      <c r="L109" s="29"/>
      <c r="M109" s="136" t="s">
        <v>3</v>
      </c>
      <c r="N109" s="137" t="s">
        <v>40</v>
      </c>
      <c r="O109" s="138">
        <v>0.76</v>
      </c>
      <c r="P109" s="138">
        <f>O109*H109</f>
        <v>3.8</v>
      </c>
      <c r="Q109" s="138">
        <v>8.0000000000000004E-4</v>
      </c>
      <c r="R109" s="138">
        <f>Q109*H109</f>
        <v>4.0000000000000001E-3</v>
      </c>
      <c r="S109" s="138">
        <v>0</v>
      </c>
      <c r="T109" s="139">
        <f>S109*H109</f>
        <v>0</v>
      </c>
      <c r="AR109" s="140" t="s">
        <v>197</v>
      </c>
      <c r="AT109" s="140" t="s">
        <v>193</v>
      </c>
      <c r="AU109" s="140" t="s">
        <v>79</v>
      </c>
      <c r="AY109" s="17" t="s">
        <v>191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7" t="s">
        <v>77</v>
      </c>
      <c r="BK109" s="141">
        <f>ROUND(I109*H109,2)</f>
        <v>0</v>
      </c>
      <c r="BL109" s="17" t="s">
        <v>197</v>
      </c>
      <c r="BM109" s="140" t="s">
        <v>827</v>
      </c>
    </row>
    <row r="110" spans="2:65" s="1" customFormat="1">
      <c r="B110" s="29"/>
      <c r="D110" s="142" t="s">
        <v>199</v>
      </c>
      <c r="F110" s="143" t="s">
        <v>828</v>
      </c>
      <c r="L110" s="29"/>
      <c r="M110" s="144"/>
      <c r="T110" s="50"/>
      <c r="AT110" s="17" t="s">
        <v>199</v>
      </c>
      <c r="AU110" s="17" t="s">
        <v>79</v>
      </c>
    </row>
    <row r="111" spans="2:65" s="12" customFormat="1">
      <c r="B111" s="145"/>
      <c r="D111" s="146" t="s">
        <v>201</v>
      </c>
      <c r="E111" s="147" t="s">
        <v>3</v>
      </c>
      <c r="F111" s="148" t="s">
        <v>829</v>
      </c>
      <c r="H111" s="149">
        <v>5</v>
      </c>
      <c r="L111" s="145"/>
      <c r="M111" s="150"/>
      <c r="T111" s="151"/>
      <c r="AT111" s="147" t="s">
        <v>201</v>
      </c>
      <c r="AU111" s="147" t="s">
        <v>79</v>
      </c>
      <c r="AV111" s="12" t="s">
        <v>79</v>
      </c>
      <c r="AW111" s="12" t="s">
        <v>30</v>
      </c>
      <c r="AX111" s="12" t="s">
        <v>77</v>
      </c>
      <c r="AY111" s="147" t="s">
        <v>191</v>
      </c>
    </row>
    <row r="112" spans="2:65" s="1" customFormat="1" ht="16.350000000000001" customHeight="1">
      <c r="B112" s="128"/>
      <c r="C112" s="167" t="s">
        <v>318</v>
      </c>
      <c r="D112" s="167" t="s">
        <v>483</v>
      </c>
      <c r="E112" s="168" t="s">
        <v>830</v>
      </c>
      <c r="F112" s="169" t="s">
        <v>831</v>
      </c>
      <c r="G112" s="170" t="s">
        <v>426</v>
      </c>
      <c r="H112" s="171">
        <v>5</v>
      </c>
      <c r="I112" s="172">
        <v>0</v>
      </c>
      <c r="J112" s="172">
        <f>ROUND(I112*H112,2)</f>
        <v>0</v>
      </c>
      <c r="K112" s="173"/>
      <c r="L112" s="174"/>
      <c r="M112" s="175" t="s">
        <v>3</v>
      </c>
      <c r="N112" s="176" t="s">
        <v>40</v>
      </c>
      <c r="O112" s="138">
        <v>0</v>
      </c>
      <c r="P112" s="138">
        <f>O112*H112</f>
        <v>0</v>
      </c>
      <c r="Q112" s="138">
        <v>0.02</v>
      </c>
      <c r="R112" s="138">
        <f>Q112*H112</f>
        <v>0.1</v>
      </c>
      <c r="S112" s="138">
        <v>0</v>
      </c>
      <c r="T112" s="139">
        <f>S112*H112</f>
        <v>0</v>
      </c>
      <c r="AR112" s="140" t="s">
        <v>239</v>
      </c>
      <c r="AT112" s="140" t="s">
        <v>483</v>
      </c>
      <c r="AU112" s="140" t="s">
        <v>79</v>
      </c>
      <c r="AY112" s="17" t="s">
        <v>191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77</v>
      </c>
      <c r="BK112" s="141">
        <f>ROUND(I112*H112,2)</f>
        <v>0</v>
      </c>
      <c r="BL112" s="17" t="s">
        <v>197</v>
      </c>
      <c r="BM112" s="140" t="s">
        <v>832</v>
      </c>
    </row>
    <row r="113" spans="2:65" s="11" customFormat="1" ht="22.8" customHeight="1">
      <c r="B113" s="117"/>
      <c r="D113" s="118" t="s">
        <v>68</v>
      </c>
      <c r="E113" s="126" t="s">
        <v>464</v>
      </c>
      <c r="F113" s="126" t="s">
        <v>465</v>
      </c>
      <c r="J113" s="127">
        <f>BK113</f>
        <v>0</v>
      </c>
      <c r="L113" s="117"/>
      <c r="M113" s="121"/>
      <c r="P113" s="122">
        <f>SUM(P114:P115)</f>
        <v>5.3239739999999998</v>
      </c>
      <c r="R113" s="122">
        <f>SUM(R114:R115)</f>
        <v>0</v>
      </c>
      <c r="T113" s="123">
        <f>SUM(T114:T115)</f>
        <v>0</v>
      </c>
      <c r="AR113" s="118" t="s">
        <v>77</v>
      </c>
      <c r="AT113" s="124" t="s">
        <v>68</v>
      </c>
      <c r="AU113" s="124" t="s">
        <v>77</v>
      </c>
      <c r="AY113" s="118" t="s">
        <v>191</v>
      </c>
      <c r="BK113" s="125">
        <f>SUM(BK114:BK115)</f>
        <v>0</v>
      </c>
    </row>
    <row r="114" spans="2:65" s="1" customFormat="1" ht="23.4" customHeight="1">
      <c r="B114" s="128"/>
      <c r="C114" s="129" t="s">
        <v>324</v>
      </c>
      <c r="D114" s="129" t="s">
        <v>193</v>
      </c>
      <c r="E114" s="130" t="s">
        <v>833</v>
      </c>
      <c r="F114" s="131" t="s">
        <v>834</v>
      </c>
      <c r="G114" s="132" t="s">
        <v>327</v>
      </c>
      <c r="H114" s="133">
        <v>2.6579999999999999</v>
      </c>
      <c r="I114" s="134">
        <v>0</v>
      </c>
      <c r="J114" s="134">
        <f>ROUND(I114*H114,2)</f>
        <v>0</v>
      </c>
      <c r="K114" s="135"/>
      <c r="L114" s="29"/>
      <c r="M114" s="136" t="s">
        <v>3</v>
      </c>
      <c r="N114" s="137" t="s">
        <v>40</v>
      </c>
      <c r="O114" s="138">
        <v>2.0030000000000001</v>
      </c>
      <c r="P114" s="138">
        <f>O114*H114</f>
        <v>5.3239739999999998</v>
      </c>
      <c r="Q114" s="138">
        <v>0</v>
      </c>
      <c r="R114" s="138">
        <f>Q114*H114</f>
        <v>0</v>
      </c>
      <c r="S114" s="138">
        <v>0</v>
      </c>
      <c r="T114" s="139">
        <f>S114*H114</f>
        <v>0</v>
      </c>
      <c r="AR114" s="140" t="s">
        <v>197</v>
      </c>
      <c r="AT114" s="140" t="s">
        <v>193</v>
      </c>
      <c r="AU114" s="140" t="s">
        <v>79</v>
      </c>
      <c r="AY114" s="17" t="s">
        <v>191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7" t="s">
        <v>77</v>
      </c>
      <c r="BK114" s="141">
        <f>ROUND(I114*H114,2)</f>
        <v>0</v>
      </c>
      <c r="BL114" s="17" t="s">
        <v>197</v>
      </c>
      <c r="BM114" s="140" t="s">
        <v>835</v>
      </c>
    </row>
    <row r="115" spans="2:65" s="1" customFormat="1">
      <c r="B115" s="29"/>
      <c r="D115" s="142" t="s">
        <v>199</v>
      </c>
      <c r="F115" s="143" t="s">
        <v>836</v>
      </c>
      <c r="L115" s="29"/>
      <c r="M115" s="152"/>
      <c r="N115" s="153"/>
      <c r="O115" s="153"/>
      <c r="P115" s="153"/>
      <c r="Q115" s="153"/>
      <c r="R115" s="153"/>
      <c r="S115" s="153"/>
      <c r="T115" s="154"/>
      <c r="AT115" s="17" t="s">
        <v>199</v>
      </c>
      <c r="AU115" s="17" t="s">
        <v>79</v>
      </c>
    </row>
    <row r="116" spans="2:65" s="1" customFormat="1" ht="6.9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29"/>
    </row>
  </sheetData>
  <autoFilter ref="C82:K115" xr:uid="{00000000-0009-0000-0000-00000B000000}"/>
  <mergeCells count="8">
    <mergeCell ref="E73:H73"/>
    <mergeCell ref="E75:H75"/>
    <mergeCell ref="L2:V2"/>
    <mergeCell ref="E7:H7"/>
    <mergeCell ref="E9:H9"/>
    <mergeCell ref="E27:H27"/>
    <mergeCell ref="E48:H48"/>
    <mergeCell ref="E50:H50"/>
  </mergeCells>
  <hyperlinks>
    <hyperlink ref="F87" r:id="rId1" xr:uid="{00000000-0004-0000-0B00-000000000000}"/>
    <hyperlink ref="F93" r:id="rId2" xr:uid="{00000000-0004-0000-0B00-000001000000}"/>
    <hyperlink ref="F97" r:id="rId3" xr:uid="{00000000-0004-0000-0B00-000002000000}"/>
    <hyperlink ref="F101" r:id="rId4" xr:uid="{00000000-0004-0000-0B00-000003000000}"/>
    <hyperlink ref="F105" r:id="rId5" xr:uid="{00000000-0004-0000-0B00-000004000000}"/>
    <hyperlink ref="F110" r:id="rId6" xr:uid="{00000000-0004-0000-0B00-000005000000}"/>
    <hyperlink ref="F115" r:id="rId7" xr:uid="{00000000-0004-0000-0B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84"/>
  <sheetViews>
    <sheetView showGridLines="0" topLeftCell="A120" workbookViewId="0">
      <selection activeCell="I185" sqref="I185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121</v>
      </c>
      <c r="AZ2" s="155" t="s">
        <v>250</v>
      </c>
      <c r="BA2" s="155" t="s">
        <v>251</v>
      </c>
      <c r="BB2" s="155" t="s">
        <v>3</v>
      </c>
      <c r="BC2" s="155" t="s">
        <v>837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838</v>
      </c>
      <c r="BA3" s="155" t="s">
        <v>839</v>
      </c>
      <c r="BB3" s="155" t="s">
        <v>3</v>
      </c>
      <c r="BC3" s="155" t="s">
        <v>840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244</v>
      </c>
      <c r="BA4" s="155" t="s">
        <v>841</v>
      </c>
      <c r="BB4" s="155" t="s">
        <v>3</v>
      </c>
      <c r="BC4" s="155" t="s">
        <v>842</v>
      </c>
      <c r="BD4" s="155" t="s">
        <v>79</v>
      </c>
    </row>
    <row r="5" spans="2:56" ht="6.9" customHeight="1">
      <c r="B5" s="20"/>
      <c r="L5" s="20"/>
      <c r="AZ5" s="155" t="s">
        <v>247</v>
      </c>
      <c r="BA5" s="155" t="s">
        <v>248</v>
      </c>
      <c r="BB5" s="155" t="s">
        <v>3</v>
      </c>
      <c r="BC5" s="155" t="s">
        <v>9</v>
      </c>
      <c r="BD5" s="155" t="s">
        <v>79</v>
      </c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843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309" t="s">
        <v>844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285" t="s">
        <v>3</v>
      </c>
      <c r="F29" s="285"/>
      <c r="G29" s="285"/>
      <c r="H29" s="285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ROUND(J92,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ROUND((SUM(BE92:BE183)),  2)</f>
        <v>0</v>
      </c>
      <c r="I35" s="90">
        <v>0.21</v>
      </c>
      <c r="J35" s="80">
        <f>ROUND(((SUM(BE92:BE183))*I35),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ROUND((SUM(BF92:BF183)),  2)</f>
        <v>0</v>
      </c>
      <c r="I36" s="90">
        <v>0.15</v>
      </c>
      <c r="J36" s="80">
        <f>ROUND(((SUM(BF92:BF183))*I36),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ROUND((SUM(BG92:BG183)),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ROUND((SUM(BH92:BH183)),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ROUND((SUM(BI92:BI183)),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843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309" t="str">
        <f>E11</f>
        <v xml:space="preserve">SO 401 - Zeď v. 2,6 m, s funkcí oplocení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J92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J93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J94</f>
        <v>0</v>
      </c>
      <c r="L65" s="104"/>
    </row>
    <row r="66" spans="2:12" s="9" customFormat="1" ht="19.95" customHeight="1">
      <c r="B66" s="104"/>
      <c r="D66" s="105" t="s">
        <v>256</v>
      </c>
      <c r="E66" s="106"/>
      <c r="F66" s="106"/>
      <c r="G66" s="106"/>
      <c r="H66" s="106"/>
      <c r="I66" s="106"/>
      <c r="J66" s="107">
        <f>J119</f>
        <v>0</v>
      </c>
      <c r="L66" s="104"/>
    </row>
    <row r="67" spans="2:12" s="9" customFormat="1" ht="19.95" customHeight="1">
      <c r="B67" s="104"/>
      <c r="D67" s="105" t="s">
        <v>257</v>
      </c>
      <c r="E67" s="106"/>
      <c r="F67" s="106"/>
      <c r="G67" s="106"/>
      <c r="H67" s="106"/>
      <c r="I67" s="106"/>
      <c r="J67" s="107">
        <f>J130</f>
        <v>0</v>
      </c>
      <c r="L67" s="104"/>
    </row>
    <row r="68" spans="2:12" s="9" customFormat="1" ht="19.95" customHeight="1">
      <c r="B68" s="104"/>
      <c r="D68" s="105" t="s">
        <v>514</v>
      </c>
      <c r="E68" s="106"/>
      <c r="F68" s="106"/>
      <c r="G68" s="106"/>
      <c r="H68" s="106"/>
      <c r="I68" s="106"/>
      <c r="J68" s="107">
        <f>J154</f>
        <v>0</v>
      </c>
      <c r="L68" s="104"/>
    </row>
    <row r="69" spans="2:12" s="9" customFormat="1" ht="19.95" customHeight="1">
      <c r="B69" s="104"/>
      <c r="D69" s="105" t="s">
        <v>261</v>
      </c>
      <c r="E69" s="106"/>
      <c r="F69" s="106"/>
      <c r="G69" s="106"/>
      <c r="H69" s="106"/>
      <c r="I69" s="106"/>
      <c r="J69" s="107">
        <f>J171</f>
        <v>0</v>
      </c>
      <c r="L69" s="104"/>
    </row>
    <row r="70" spans="2:12" s="9" customFormat="1" ht="19.95" customHeight="1">
      <c r="B70" s="104"/>
      <c r="D70" s="105" t="s">
        <v>262</v>
      </c>
      <c r="E70" s="106"/>
      <c r="F70" s="106"/>
      <c r="G70" s="106"/>
      <c r="H70" s="106"/>
      <c r="I70" s="106"/>
      <c r="J70" s="107">
        <f>J181</f>
        <v>0</v>
      </c>
      <c r="L70" s="104"/>
    </row>
    <row r="71" spans="2:12" s="1" customFormat="1" ht="21.75" customHeight="1">
      <c r="B71" s="29"/>
      <c r="L71" s="29"/>
    </row>
    <row r="72" spans="2:12" s="1" customFormat="1" ht="6.9" customHeight="1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29"/>
    </row>
    <row r="76" spans="2:12" s="1" customFormat="1" ht="6.9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29"/>
    </row>
    <row r="77" spans="2:12" s="1" customFormat="1" ht="24.9" customHeight="1">
      <c r="B77" s="29"/>
      <c r="C77" s="21" t="s">
        <v>176</v>
      </c>
      <c r="L77" s="29"/>
    </row>
    <row r="78" spans="2:12" s="1" customFormat="1" ht="6.9" customHeight="1">
      <c r="B78" s="29"/>
      <c r="L78" s="29"/>
    </row>
    <row r="79" spans="2:12" s="1" customFormat="1" ht="12" customHeight="1">
      <c r="B79" s="29"/>
      <c r="C79" s="26" t="s">
        <v>15</v>
      </c>
      <c r="L79" s="29"/>
    </row>
    <row r="80" spans="2:12" s="1" customFormat="1" ht="16.350000000000001" customHeight="1">
      <c r="B80" s="29"/>
      <c r="E80" s="311" t="str">
        <f>E7</f>
        <v>REVITALIZACE SPORTOVNÍ ZÓNY STREETPARK</v>
      </c>
      <c r="F80" s="312"/>
      <c r="G80" s="312"/>
      <c r="H80" s="312"/>
      <c r="L80" s="29"/>
    </row>
    <row r="81" spans="2:65" ht="12" customHeight="1">
      <c r="B81" s="20"/>
      <c r="C81" s="26" t="s">
        <v>164</v>
      </c>
      <c r="L81" s="20"/>
    </row>
    <row r="82" spans="2:65" s="1" customFormat="1" ht="16.350000000000001" customHeight="1">
      <c r="B82" s="29"/>
      <c r="E82" s="311" t="s">
        <v>843</v>
      </c>
      <c r="F82" s="313"/>
      <c r="G82" s="313"/>
      <c r="H82" s="313"/>
      <c r="L82" s="29"/>
    </row>
    <row r="83" spans="2:65" s="1" customFormat="1" ht="12" customHeight="1">
      <c r="B83" s="29"/>
      <c r="C83" s="26" t="s">
        <v>254</v>
      </c>
      <c r="L83" s="29"/>
    </row>
    <row r="84" spans="2:65" s="1" customFormat="1" ht="16.350000000000001" customHeight="1">
      <c r="B84" s="29"/>
      <c r="E84" s="309" t="str">
        <f>E11</f>
        <v xml:space="preserve">SO 401 - Zeď v. 2,6 m, s funkcí oplocení </v>
      </c>
      <c r="F84" s="313"/>
      <c r="G84" s="313"/>
      <c r="H84" s="313"/>
      <c r="L84" s="29"/>
    </row>
    <row r="85" spans="2:65" s="1" customFormat="1" ht="6.9" customHeight="1">
      <c r="B85" s="29"/>
      <c r="L85" s="29"/>
    </row>
    <row r="86" spans="2:65" s="1" customFormat="1" ht="12" customHeight="1">
      <c r="B86" s="29"/>
      <c r="C86" s="26" t="s">
        <v>19</v>
      </c>
      <c r="F86" s="24" t="str">
        <f>F14</f>
        <v xml:space="preserve"> Žďár nad Sázavou</v>
      </c>
      <c r="I86" s="26" t="s">
        <v>21</v>
      </c>
      <c r="J86" s="46" t="str">
        <f>IF(J14="","",J14)</f>
        <v>26. 9. 2022</v>
      </c>
      <c r="L86" s="29"/>
    </row>
    <row r="87" spans="2:65" s="1" customFormat="1" ht="6.9" customHeight="1">
      <c r="B87" s="29"/>
      <c r="L87" s="29"/>
    </row>
    <row r="88" spans="2:65" s="1" customFormat="1" ht="24.75" customHeight="1">
      <c r="B88" s="29"/>
      <c r="C88" s="26" t="s">
        <v>23</v>
      </c>
      <c r="F88" s="24" t="str">
        <f>E17</f>
        <v>Město Žďár nad Sázavou</v>
      </c>
      <c r="I88" s="26" t="s">
        <v>28</v>
      </c>
      <c r="J88" s="27" t="str">
        <f>E23</f>
        <v>Grimm Architekti s.r.o.</v>
      </c>
      <c r="L88" s="29"/>
    </row>
    <row r="89" spans="2:65" s="1" customFormat="1" ht="15.3" customHeight="1">
      <c r="B89" s="29"/>
      <c r="C89" s="26" t="s">
        <v>27</v>
      </c>
      <c r="F89" s="24" t="str">
        <f>IF(E20="","",E20)</f>
        <v>VZ</v>
      </c>
      <c r="I89" s="26" t="s">
        <v>31</v>
      </c>
      <c r="J89" s="27" t="str">
        <f>E26</f>
        <v xml:space="preserve"> </v>
      </c>
      <c r="L89" s="29"/>
    </row>
    <row r="90" spans="2:65" s="1" customFormat="1" ht="10.35" customHeight="1">
      <c r="B90" s="29"/>
      <c r="L90" s="29"/>
    </row>
    <row r="91" spans="2:65" s="10" customFormat="1" ht="29.25" customHeight="1">
      <c r="B91" s="108"/>
      <c r="C91" s="109" t="s">
        <v>177</v>
      </c>
      <c r="D91" s="110" t="s">
        <v>54</v>
      </c>
      <c r="E91" s="110" t="s">
        <v>50</v>
      </c>
      <c r="F91" s="110" t="s">
        <v>51</v>
      </c>
      <c r="G91" s="110" t="s">
        <v>178</v>
      </c>
      <c r="H91" s="110" t="s">
        <v>179</v>
      </c>
      <c r="I91" s="110" t="s">
        <v>180</v>
      </c>
      <c r="J91" s="111" t="s">
        <v>168</v>
      </c>
      <c r="K91" s="112" t="s">
        <v>181</v>
      </c>
      <c r="L91" s="108"/>
      <c r="M91" s="53" t="s">
        <v>3</v>
      </c>
      <c r="N91" s="54" t="s">
        <v>39</v>
      </c>
      <c r="O91" s="54" t="s">
        <v>182</v>
      </c>
      <c r="P91" s="54" t="s">
        <v>183</v>
      </c>
      <c r="Q91" s="54" t="s">
        <v>184</v>
      </c>
      <c r="R91" s="54" t="s">
        <v>185</v>
      </c>
      <c r="S91" s="54" t="s">
        <v>186</v>
      </c>
      <c r="T91" s="55" t="s">
        <v>187</v>
      </c>
    </row>
    <row r="92" spans="2:65" s="1" customFormat="1" ht="22.8" customHeight="1">
      <c r="B92" s="29"/>
      <c r="C92" s="58" t="s">
        <v>188</v>
      </c>
      <c r="J92" s="113">
        <f>BK92</f>
        <v>0</v>
      </c>
      <c r="L92" s="29"/>
      <c r="M92" s="56"/>
      <c r="N92" s="47"/>
      <c r="O92" s="47"/>
      <c r="P92" s="114">
        <f>P93</f>
        <v>321.64489900000001</v>
      </c>
      <c r="Q92" s="47"/>
      <c r="R92" s="114">
        <f>R93</f>
        <v>87.404060540000003</v>
      </c>
      <c r="S92" s="47"/>
      <c r="T92" s="115">
        <f>T93</f>
        <v>0</v>
      </c>
      <c r="AT92" s="17" t="s">
        <v>68</v>
      </c>
      <c r="AU92" s="17" t="s">
        <v>169</v>
      </c>
      <c r="BK92" s="116">
        <f>BK93</f>
        <v>0</v>
      </c>
    </row>
    <row r="93" spans="2:65" s="11" customFormat="1" ht="25.95" customHeight="1">
      <c r="B93" s="117"/>
      <c r="D93" s="118" t="s">
        <v>68</v>
      </c>
      <c r="E93" s="119" t="s">
        <v>189</v>
      </c>
      <c r="F93" s="119" t="s">
        <v>190</v>
      </c>
      <c r="J93" s="120">
        <f>BK93</f>
        <v>0</v>
      </c>
      <c r="L93" s="117"/>
      <c r="M93" s="121"/>
      <c r="P93" s="122">
        <f>P94+P119+P130+P154+P171+P181</f>
        <v>321.64489900000001</v>
      </c>
      <c r="R93" s="122">
        <f>R94+R119+R130+R154+R171+R181</f>
        <v>87.404060540000003</v>
      </c>
      <c r="T93" s="123">
        <f>T94+T119+T130+T154+T171+T181</f>
        <v>0</v>
      </c>
      <c r="AR93" s="118" t="s">
        <v>77</v>
      </c>
      <c r="AT93" s="124" t="s">
        <v>68</v>
      </c>
      <c r="AU93" s="124" t="s">
        <v>69</v>
      </c>
      <c r="AY93" s="118" t="s">
        <v>191</v>
      </c>
      <c r="BK93" s="125">
        <f>BK94+BK119+BK130+BK154+BK171+BK181</f>
        <v>0</v>
      </c>
    </row>
    <row r="94" spans="2:65" s="11" customFormat="1" ht="22.8" customHeight="1">
      <c r="B94" s="117"/>
      <c r="D94" s="118" t="s">
        <v>68</v>
      </c>
      <c r="E94" s="126" t="s">
        <v>77</v>
      </c>
      <c r="F94" s="126" t="s">
        <v>192</v>
      </c>
      <c r="J94" s="127">
        <f>BK94</f>
        <v>0</v>
      </c>
      <c r="L94" s="117"/>
      <c r="M94" s="121"/>
      <c r="P94" s="122">
        <f>SUM(P95:P118)</f>
        <v>43.900075000000001</v>
      </c>
      <c r="R94" s="122">
        <f>SUM(R95:R118)</f>
        <v>0</v>
      </c>
      <c r="T94" s="123">
        <f>SUM(T95:T118)</f>
        <v>0</v>
      </c>
      <c r="AR94" s="118" t="s">
        <v>77</v>
      </c>
      <c r="AT94" s="124" t="s">
        <v>68</v>
      </c>
      <c r="AU94" s="124" t="s">
        <v>77</v>
      </c>
      <c r="AY94" s="118" t="s">
        <v>191</v>
      </c>
      <c r="BK94" s="125">
        <f>SUM(BK95:BK118)</f>
        <v>0</v>
      </c>
    </row>
    <row r="95" spans="2:65" s="1" customFormat="1" ht="23.4" customHeight="1">
      <c r="B95" s="128"/>
      <c r="C95" s="129" t="s">
        <v>77</v>
      </c>
      <c r="D95" s="129" t="s">
        <v>193</v>
      </c>
      <c r="E95" s="130" t="s">
        <v>266</v>
      </c>
      <c r="F95" s="131" t="s">
        <v>267</v>
      </c>
      <c r="G95" s="132" t="s">
        <v>268</v>
      </c>
      <c r="H95" s="133">
        <v>112.5</v>
      </c>
      <c r="I95" s="134">
        <v>0</v>
      </c>
      <c r="J95" s="134">
        <f>ROUND(I95*H95,2)</f>
        <v>0</v>
      </c>
      <c r="K95" s="135"/>
      <c r="L95" s="29"/>
      <c r="M95" s="136" t="s">
        <v>3</v>
      </c>
      <c r="N95" s="137" t="s">
        <v>40</v>
      </c>
      <c r="O95" s="138">
        <v>2.5999999999999999E-2</v>
      </c>
      <c r="P95" s="138">
        <f>O95*H95</f>
        <v>2.9249999999999998</v>
      </c>
      <c r="Q95" s="138">
        <v>0</v>
      </c>
      <c r="R95" s="138">
        <f>Q95*H95</f>
        <v>0</v>
      </c>
      <c r="S95" s="138">
        <v>0</v>
      </c>
      <c r="T95" s="139">
        <f>S95*H95</f>
        <v>0</v>
      </c>
      <c r="AR95" s="140" t="s">
        <v>197</v>
      </c>
      <c r="AT95" s="140" t="s">
        <v>193</v>
      </c>
      <c r="AU95" s="140" t="s">
        <v>79</v>
      </c>
      <c r="AY95" s="17" t="s">
        <v>191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7" t="s">
        <v>77</v>
      </c>
      <c r="BK95" s="141">
        <f>ROUND(I95*H95,2)</f>
        <v>0</v>
      </c>
      <c r="BL95" s="17" t="s">
        <v>197</v>
      </c>
      <c r="BM95" s="140" t="s">
        <v>845</v>
      </c>
    </row>
    <row r="96" spans="2:65" s="1" customFormat="1">
      <c r="B96" s="29"/>
      <c r="D96" s="142" t="s">
        <v>199</v>
      </c>
      <c r="F96" s="143" t="s">
        <v>270</v>
      </c>
      <c r="L96" s="29"/>
      <c r="M96" s="144"/>
      <c r="T96" s="50"/>
      <c r="AT96" s="17" t="s">
        <v>199</v>
      </c>
      <c r="AU96" s="17" t="s">
        <v>79</v>
      </c>
    </row>
    <row r="97" spans="2:65" s="12" customFormat="1">
      <c r="B97" s="145"/>
      <c r="D97" s="146" t="s">
        <v>201</v>
      </c>
      <c r="E97" s="147" t="s">
        <v>3</v>
      </c>
      <c r="F97" s="148" t="s">
        <v>846</v>
      </c>
      <c r="H97" s="149">
        <v>112.5</v>
      </c>
      <c r="L97" s="145"/>
      <c r="M97" s="150"/>
      <c r="T97" s="151"/>
      <c r="AT97" s="147" t="s">
        <v>201</v>
      </c>
      <c r="AU97" s="147" t="s">
        <v>79</v>
      </c>
      <c r="AV97" s="12" t="s">
        <v>79</v>
      </c>
      <c r="AW97" s="12" t="s">
        <v>30</v>
      </c>
      <c r="AX97" s="12" t="s">
        <v>69</v>
      </c>
      <c r="AY97" s="147" t="s">
        <v>191</v>
      </c>
    </row>
    <row r="98" spans="2:65" s="13" customFormat="1">
      <c r="B98" s="156"/>
      <c r="D98" s="146" t="s">
        <v>201</v>
      </c>
      <c r="E98" s="157" t="s">
        <v>3</v>
      </c>
      <c r="F98" s="158" t="s">
        <v>272</v>
      </c>
      <c r="H98" s="159">
        <v>112.5</v>
      </c>
      <c r="L98" s="156"/>
      <c r="M98" s="160"/>
      <c r="T98" s="161"/>
      <c r="AT98" s="157" t="s">
        <v>201</v>
      </c>
      <c r="AU98" s="157" t="s">
        <v>79</v>
      </c>
      <c r="AV98" s="13" t="s">
        <v>197</v>
      </c>
      <c r="AW98" s="13" t="s">
        <v>30</v>
      </c>
      <c r="AX98" s="13" t="s">
        <v>77</v>
      </c>
      <c r="AY98" s="157" t="s">
        <v>191</v>
      </c>
    </row>
    <row r="99" spans="2:65" s="1" customFormat="1" ht="23.4" customHeight="1">
      <c r="B99" s="128"/>
      <c r="C99" s="129" t="s">
        <v>79</v>
      </c>
      <c r="D99" s="129" t="s">
        <v>193</v>
      </c>
      <c r="E99" s="130" t="s">
        <v>520</v>
      </c>
      <c r="F99" s="131" t="s">
        <v>521</v>
      </c>
      <c r="G99" s="132" t="s">
        <v>275</v>
      </c>
      <c r="H99" s="133">
        <v>15</v>
      </c>
      <c r="I99" s="134">
        <v>0</v>
      </c>
      <c r="J99" s="134">
        <f>ROUND(I99*H99,2)</f>
        <v>0</v>
      </c>
      <c r="K99" s="135"/>
      <c r="L99" s="29"/>
      <c r="M99" s="136" t="s">
        <v>3</v>
      </c>
      <c r="N99" s="137" t="s">
        <v>40</v>
      </c>
      <c r="O99" s="138">
        <v>0.40600000000000003</v>
      </c>
      <c r="P99" s="138">
        <f>O99*H99</f>
        <v>6.0900000000000007</v>
      </c>
      <c r="Q99" s="138">
        <v>0</v>
      </c>
      <c r="R99" s="138">
        <f>Q99*H99</f>
        <v>0</v>
      </c>
      <c r="S99" s="138">
        <v>0</v>
      </c>
      <c r="T99" s="139">
        <f>S99*H99</f>
        <v>0</v>
      </c>
      <c r="AR99" s="140" t="s">
        <v>197</v>
      </c>
      <c r="AT99" s="140" t="s">
        <v>193</v>
      </c>
      <c r="AU99" s="140" t="s">
        <v>79</v>
      </c>
      <c r="AY99" s="17" t="s">
        <v>191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7" t="s">
        <v>77</v>
      </c>
      <c r="BK99" s="141">
        <f>ROUND(I99*H99,2)</f>
        <v>0</v>
      </c>
      <c r="BL99" s="17" t="s">
        <v>197</v>
      </c>
      <c r="BM99" s="140" t="s">
        <v>847</v>
      </c>
    </row>
    <row r="100" spans="2:65" s="1" customFormat="1">
      <c r="B100" s="29"/>
      <c r="D100" s="142" t="s">
        <v>199</v>
      </c>
      <c r="F100" s="143" t="s">
        <v>523</v>
      </c>
      <c r="L100" s="29"/>
      <c r="M100" s="144"/>
      <c r="T100" s="50"/>
      <c r="AT100" s="17" t="s">
        <v>199</v>
      </c>
      <c r="AU100" s="17" t="s">
        <v>79</v>
      </c>
    </row>
    <row r="101" spans="2:65" s="12" customFormat="1">
      <c r="B101" s="145"/>
      <c r="D101" s="146" t="s">
        <v>201</v>
      </c>
      <c r="E101" s="147" t="s">
        <v>3</v>
      </c>
      <c r="F101" s="148" t="s">
        <v>848</v>
      </c>
      <c r="H101" s="149">
        <v>15</v>
      </c>
      <c r="L101" s="145"/>
      <c r="M101" s="150"/>
      <c r="T101" s="151"/>
      <c r="AT101" s="147" t="s">
        <v>201</v>
      </c>
      <c r="AU101" s="147" t="s">
        <v>79</v>
      </c>
      <c r="AV101" s="12" t="s">
        <v>79</v>
      </c>
      <c r="AW101" s="12" t="s">
        <v>30</v>
      </c>
      <c r="AX101" s="12" t="s">
        <v>69</v>
      </c>
      <c r="AY101" s="147" t="s">
        <v>191</v>
      </c>
    </row>
    <row r="102" spans="2:65" s="13" customFormat="1">
      <c r="B102" s="156"/>
      <c r="D102" s="146" t="s">
        <v>201</v>
      </c>
      <c r="E102" s="157" t="s">
        <v>247</v>
      </c>
      <c r="F102" s="158" t="s">
        <v>272</v>
      </c>
      <c r="H102" s="159">
        <v>15</v>
      </c>
      <c r="L102" s="156"/>
      <c r="M102" s="160"/>
      <c r="T102" s="161"/>
      <c r="AT102" s="157" t="s">
        <v>201</v>
      </c>
      <c r="AU102" s="157" t="s">
        <v>79</v>
      </c>
      <c r="AV102" s="13" t="s">
        <v>197</v>
      </c>
      <c r="AW102" s="13" t="s">
        <v>30</v>
      </c>
      <c r="AX102" s="13" t="s">
        <v>77</v>
      </c>
      <c r="AY102" s="157" t="s">
        <v>191</v>
      </c>
    </row>
    <row r="103" spans="2:65" s="1" customFormat="1" ht="47.55" customHeight="1">
      <c r="B103" s="128"/>
      <c r="C103" s="129" t="s">
        <v>212</v>
      </c>
      <c r="D103" s="129" t="s">
        <v>193</v>
      </c>
      <c r="E103" s="130" t="s">
        <v>849</v>
      </c>
      <c r="F103" s="131" t="s">
        <v>850</v>
      </c>
      <c r="G103" s="132" t="s">
        <v>275</v>
      </c>
      <c r="H103" s="133">
        <v>52</v>
      </c>
      <c r="I103" s="134">
        <v>0</v>
      </c>
      <c r="J103" s="134">
        <f>ROUND(I103*H103,2)</f>
        <v>0</v>
      </c>
      <c r="K103" s="135"/>
      <c r="L103" s="29"/>
      <c r="M103" s="136" t="s">
        <v>3</v>
      </c>
      <c r="N103" s="137" t="s">
        <v>40</v>
      </c>
      <c r="O103" s="138">
        <v>0.496</v>
      </c>
      <c r="P103" s="138">
        <f>O103*H103</f>
        <v>25.792000000000002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197</v>
      </c>
      <c r="AT103" s="140" t="s">
        <v>193</v>
      </c>
      <c r="AU103" s="140" t="s">
        <v>79</v>
      </c>
      <c r="AY103" s="17" t="s">
        <v>191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77</v>
      </c>
      <c r="BK103" s="141">
        <f>ROUND(I103*H103,2)</f>
        <v>0</v>
      </c>
      <c r="BL103" s="17" t="s">
        <v>197</v>
      </c>
      <c r="BM103" s="140" t="s">
        <v>851</v>
      </c>
    </row>
    <row r="104" spans="2:65" s="1" customFormat="1">
      <c r="B104" s="29"/>
      <c r="D104" s="142" t="s">
        <v>199</v>
      </c>
      <c r="F104" s="143" t="s">
        <v>852</v>
      </c>
      <c r="L104" s="29"/>
      <c r="M104" s="144"/>
      <c r="T104" s="50"/>
      <c r="AT104" s="17" t="s">
        <v>199</v>
      </c>
      <c r="AU104" s="17" t="s">
        <v>79</v>
      </c>
    </row>
    <row r="105" spans="2:65" s="12" customFormat="1">
      <c r="B105" s="145"/>
      <c r="D105" s="146" t="s">
        <v>201</v>
      </c>
      <c r="E105" s="147" t="s">
        <v>3</v>
      </c>
      <c r="F105" s="148" t="s">
        <v>853</v>
      </c>
      <c r="H105" s="149">
        <v>52</v>
      </c>
      <c r="L105" s="145"/>
      <c r="M105" s="150"/>
      <c r="T105" s="151"/>
      <c r="AT105" s="147" t="s">
        <v>201</v>
      </c>
      <c r="AU105" s="147" t="s">
        <v>79</v>
      </c>
      <c r="AV105" s="12" t="s">
        <v>79</v>
      </c>
      <c r="AW105" s="12" t="s">
        <v>30</v>
      </c>
      <c r="AX105" s="12" t="s">
        <v>69</v>
      </c>
      <c r="AY105" s="147" t="s">
        <v>191</v>
      </c>
    </row>
    <row r="106" spans="2:65" s="13" customFormat="1">
      <c r="B106" s="156"/>
      <c r="D106" s="146" t="s">
        <v>201</v>
      </c>
      <c r="E106" s="157" t="s">
        <v>250</v>
      </c>
      <c r="F106" s="158" t="s">
        <v>272</v>
      </c>
      <c r="H106" s="159">
        <v>52</v>
      </c>
      <c r="L106" s="156"/>
      <c r="M106" s="160"/>
      <c r="T106" s="161"/>
      <c r="AT106" s="157" t="s">
        <v>201</v>
      </c>
      <c r="AU106" s="157" t="s">
        <v>79</v>
      </c>
      <c r="AV106" s="13" t="s">
        <v>197</v>
      </c>
      <c r="AW106" s="13" t="s">
        <v>30</v>
      </c>
      <c r="AX106" s="13" t="s">
        <v>77</v>
      </c>
      <c r="AY106" s="157" t="s">
        <v>191</v>
      </c>
    </row>
    <row r="107" spans="2:65" s="1" customFormat="1" ht="60.9" customHeight="1">
      <c r="B107" s="128"/>
      <c r="C107" s="129" t="s">
        <v>197</v>
      </c>
      <c r="D107" s="129" t="s">
        <v>193</v>
      </c>
      <c r="E107" s="130" t="s">
        <v>284</v>
      </c>
      <c r="F107" s="131" t="s">
        <v>285</v>
      </c>
      <c r="G107" s="132" t="s">
        <v>275</v>
      </c>
      <c r="H107" s="133">
        <v>46.847000000000001</v>
      </c>
      <c r="I107" s="134">
        <v>0</v>
      </c>
      <c r="J107" s="134">
        <f>ROUND(I107*H107,2)</f>
        <v>0</v>
      </c>
      <c r="K107" s="135"/>
      <c r="L107" s="29"/>
      <c r="M107" s="136" t="s">
        <v>3</v>
      </c>
      <c r="N107" s="137" t="s">
        <v>40</v>
      </c>
      <c r="O107" s="138">
        <v>4.3999999999999997E-2</v>
      </c>
      <c r="P107" s="138">
        <f>O107*H107</f>
        <v>2.0612680000000001</v>
      </c>
      <c r="Q107" s="138">
        <v>0</v>
      </c>
      <c r="R107" s="138">
        <f>Q107*H107</f>
        <v>0</v>
      </c>
      <c r="S107" s="138">
        <v>0</v>
      </c>
      <c r="T107" s="139">
        <f>S107*H107</f>
        <v>0</v>
      </c>
      <c r="AR107" s="140" t="s">
        <v>197</v>
      </c>
      <c r="AT107" s="140" t="s">
        <v>193</v>
      </c>
      <c r="AU107" s="140" t="s">
        <v>79</v>
      </c>
      <c r="AY107" s="17" t="s">
        <v>191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7" t="s">
        <v>77</v>
      </c>
      <c r="BK107" s="141">
        <f>ROUND(I107*H107,2)</f>
        <v>0</v>
      </c>
      <c r="BL107" s="17" t="s">
        <v>197</v>
      </c>
      <c r="BM107" s="140" t="s">
        <v>854</v>
      </c>
    </row>
    <row r="108" spans="2:65" s="1" customFormat="1">
      <c r="B108" s="29"/>
      <c r="D108" s="142" t="s">
        <v>199</v>
      </c>
      <c r="F108" s="143" t="s">
        <v>287</v>
      </c>
      <c r="L108" s="29"/>
      <c r="M108" s="144"/>
      <c r="T108" s="50"/>
      <c r="AT108" s="17" t="s">
        <v>199</v>
      </c>
      <c r="AU108" s="17" t="s">
        <v>79</v>
      </c>
    </row>
    <row r="109" spans="2:65" s="12" customFormat="1">
      <c r="B109" s="145"/>
      <c r="D109" s="146" t="s">
        <v>201</v>
      </c>
      <c r="E109" s="147" t="s">
        <v>3</v>
      </c>
      <c r="F109" s="148" t="s">
        <v>855</v>
      </c>
      <c r="H109" s="149">
        <v>46.847000000000001</v>
      </c>
      <c r="L109" s="145"/>
      <c r="M109" s="150"/>
      <c r="T109" s="151"/>
      <c r="AT109" s="147" t="s">
        <v>201</v>
      </c>
      <c r="AU109" s="147" t="s">
        <v>79</v>
      </c>
      <c r="AV109" s="12" t="s">
        <v>79</v>
      </c>
      <c r="AW109" s="12" t="s">
        <v>30</v>
      </c>
      <c r="AX109" s="12" t="s">
        <v>69</v>
      </c>
      <c r="AY109" s="147" t="s">
        <v>191</v>
      </c>
    </row>
    <row r="110" spans="2:65" s="13" customFormat="1">
      <c r="B110" s="156"/>
      <c r="D110" s="146" t="s">
        <v>201</v>
      </c>
      <c r="E110" s="157" t="s">
        <v>244</v>
      </c>
      <c r="F110" s="158" t="s">
        <v>272</v>
      </c>
      <c r="H110" s="159">
        <v>46.847000000000001</v>
      </c>
      <c r="L110" s="156"/>
      <c r="M110" s="160"/>
      <c r="T110" s="161"/>
      <c r="AT110" s="157" t="s">
        <v>201</v>
      </c>
      <c r="AU110" s="157" t="s">
        <v>79</v>
      </c>
      <c r="AV110" s="13" t="s">
        <v>197</v>
      </c>
      <c r="AW110" s="13" t="s">
        <v>30</v>
      </c>
      <c r="AX110" s="13" t="s">
        <v>77</v>
      </c>
      <c r="AY110" s="157" t="s">
        <v>191</v>
      </c>
    </row>
    <row r="111" spans="2:65" s="1" customFormat="1" ht="36.75" customHeight="1">
      <c r="B111" s="128"/>
      <c r="C111" s="129" t="s">
        <v>209</v>
      </c>
      <c r="D111" s="129" t="s">
        <v>193</v>
      </c>
      <c r="E111" s="130" t="s">
        <v>289</v>
      </c>
      <c r="F111" s="131" t="s">
        <v>290</v>
      </c>
      <c r="G111" s="132" t="s">
        <v>275</v>
      </c>
      <c r="H111" s="133">
        <v>46.847000000000001</v>
      </c>
      <c r="I111" s="134">
        <v>0</v>
      </c>
      <c r="J111" s="134">
        <f>ROUND(I111*H111,2)</f>
        <v>0</v>
      </c>
      <c r="K111" s="135"/>
      <c r="L111" s="29"/>
      <c r="M111" s="136" t="s">
        <v>3</v>
      </c>
      <c r="N111" s="137" t="s">
        <v>40</v>
      </c>
      <c r="O111" s="138">
        <v>8.9999999999999993E-3</v>
      </c>
      <c r="P111" s="138">
        <f>O111*H111</f>
        <v>0.42162299999999997</v>
      </c>
      <c r="Q111" s="138">
        <v>0</v>
      </c>
      <c r="R111" s="138">
        <f>Q111*H111</f>
        <v>0</v>
      </c>
      <c r="S111" s="138">
        <v>0</v>
      </c>
      <c r="T111" s="139">
        <f>S111*H111</f>
        <v>0</v>
      </c>
      <c r="AR111" s="140" t="s">
        <v>197</v>
      </c>
      <c r="AT111" s="140" t="s">
        <v>193</v>
      </c>
      <c r="AU111" s="140" t="s">
        <v>79</v>
      </c>
      <c r="AY111" s="17" t="s">
        <v>191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7" t="s">
        <v>77</v>
      </c>
      <c r="BK111" s="141">
        <f>ROUND(I111*H111,2)</f>
        <v>0</v>
      </c>
      <c r="BL111" s="17" t="s">
        <v>197</v>
      </c>
      <c r="BM111" s="140" t="s">
        <v>856</v>
      </c>
    </row>
    <row r="112" spans="2:65" s="1" customFormat="1">
      <c r="B112" s="29"/>
      <c r="D112" s="142" t="s">
        <v>199</v>
      </c>
      <c r="F112" s="143" t="s">
        <v>292</v>
      </c>
      <c r="L112" s="29"/>
      <c r="M112" s="144"/>
      <c r="T112" s="50"/>
      <c r="AT112" s="17" t="s">
        <v>199</v>
      </c>
      <c r="AU112" s="17" t="s">
        <v>79</v>
      </c>
    </row>
    <row r="113" spans="2:65" s="12" customFormat="1">
      <c r="B113" s="145"/>
      <c r="D113" s="146" t="s">
        <v>201</v>
      </c>
      <c r="E113" s="147" t="s">
        <v>3</v>
      </c>
      <c r="F113" s="148" t="s">
        <v>244</v>
      </c>
      <c r="H113" s="149">
        <v>46.847000000000001</v>
      </c>
      <c r="L113" s="145"/>
      <c r="M113" s="150"/>
      <c r="T113" s="151"/>
      <c r="AT113" s="147" t="s">
        <v>201</v>
      </c>
      <c r="AU113" s="147" t="s">
        <v>79</v>
      </c>
      <c r="AV113" s="12" t="s">
        <v>79</v>
      </c>
      <c r="AW113" s="12" t="s">
        <v>30</v>
      </c>
      <c r="AX113" s="12" t="s">
        <v>77</v>
      </c>
      <c r="AY113" s="147" t="s">
        <v>191</v>
      </c>
    </row>
    <row r="114" spans="2:65" s="1" customFormat="1" ht="42.75" customHeight="1">
      <c r="B114" s="128"/>
      <c r="C114" s="129" t="s">
        <v>229</v>
      </c>
      <c r="D114" s="129" t="s">
        <v>193</v>
      </c>
      <c r="E114" s="130" t="s">
        <v>857</v>
      </c>
      <c r="F114" s="131" t="s">
        <v>858</v>
      </c>
      <c r="G114" s="132" t="s">
        <v>275</v>
      </c>
      <c r="H114" s="133">
        <v>20.152999999999999</v>
      </c>
      <c r="I114" s="134">
        <v>0</v>
      </c>
      <c r="J114" s="134">
        <f>ROUND(I114*H114,2)</f>
        <v>0</v>
      </c>
      <c r="K114" s="135"/>
      <c r="L114" s="29"/>
      <c r="M114" s="136" t="s">
        <v>3</v>
      </c>
      <c r="N114" s="137" t="s">
        <v>40</v>
      </c>
      <c r="O114" s="138">
        <v>0.32800000000000001</v>
      </c>
      <c r="P114" s="138">
        <f>O114*H114</f>
        <v>6.6101840000000003</v>
      </c>
      <c r="Q114" s="138">
        <v>0</v>
      </c>
      <c r="R114" s="138">
        <f>Q114*H114</f>
        <v>0</v>
      </c>
      <c r="S114" s="138">
        <v>0</v>
      </c>
      <c r="T114" s="139">
        <f>S114*H114</f>
        <v>0</v>
      </c>
      <c r="AR114" s="140" t="s">
        <v>197</v>
      </c>
      <c r="AT114" s="140" t="s">
        <v>193</v>
      </c>
      <c r="AU114" s="140" t="s">
        <v>79</v>
      </c>
      <c r="AY114" s="17" t="s">
        <v>191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7" t="s">
        <v>77</v>
      </c>
      <c r="BK114" s="141">
        <f>ROUND(I114*H114,2)</f>
        <v>0</v>
      </c>
      <c r="BL114" s="17" t="s">
        <v>197</v>
      </c>
      <c r="BM114" s="140" t="s">
        <v>859</v>
      </c>
    </row>
    <row r="115" spans="2:65" s="1" customFormat="1">
      <c r="B115" s="29"/>
      <c r="D115" s="142" t="s">
        <v>199</v>
      </c>
      <c r="F115" s="143" t="s">
        <v>860</v>
      </c>
      <c r="L115" s="29"/>
      <c r="M115" s="144"/>
      <c r="T115" s="50"/>
      <c r="AT115" s="17" t="s">
        <v>199</v>
      </c>
      <c r="AU115" s="17" t="s">
        <v>79</v>
      </c>
    </row>
    <row r="116" spans="2:65" s="12" customFormat="1">
      <c r="B116" s="145"/>
      <c r="D116" s="146" t="s">
        <v>201</v>
      </c>
      <c r="E116" s="147" t="s">
        <v>3</v>
      </c>
      <c r="F116" s="148" t="s">
        <v>861</v>
      </c>
      <c r="H116" s="149">
        <v>28</v>
      </c>
      <c r="L116" s="145"/>
      <c r="M116" s="150"/>
      <c r="T116" s="151"/>
      <c r="AT116" s="147" t="s">
        <v>201</v>
      </c>
      <c r="AU116" s="147" t="s">
        <v>79</v>
      </c>
      <c r="AV116" s="12" t="s">
        <v>79</v>
      </c>
      <c r="AW116" s="12" t="s">
        <v>30</v>
      </c>
      <c r="AX116" s="12" t="s">
        <v>69</v>
      </c>
      <c r="AY116" s="147" t="s">
        <v>191</v>
      </c>
    </row>
    <row r="117" spans="2:65" s="12" customFormat="1">
      <c r="B117" s="145"/>
      <c r="D117" s="146" t="s">
        <v>201</v>
      </c>
      <c r="E117" s="147" t="s">
        <v>3</v>
      </c>
      <c r="F117" s="148" t="s">
        <v>862</v>
      </c>
      <c r="H117" s="149">
        <v>-7.8470000000000004</v>
      </c>
      <c r="L117" s="145"/>
      <c r="M117" s="150"/>
      <c r="T117" s="151"/>
      <c r="AT117" s="147" t="s">
        <v>201</v>
      </c>
      <c r="AU117" s="147" t="s">
        <v>79</v>
      </c>
      <c r="AV117" s="12" t="s">
        <v>79</v>
      </c>
      <c r="AW117" s="12" t="s">
        <v>30</v>
      </c>
      <c r="AX117" s="12" t="s">
        <v>69</v>
      </c>
      <c r="AY117" s="147" t="s">
        <v>191</v>
      </c>
    </row>
    <row r="118" spans="2:65" s="13" customFormat="1">
      <c r="B118" s="156"/>
      <c r="D118" s="146" t="s">
        <v>201</v>
      </c>
      <c r="E118" s="157" t="s">
        <v>838</v>
      </c>
      <c r="F118" s="158" t="s">
        <v>272</v>
      </c>
      <c r="H118" s="159">
        <v>20.152999999999999</v>
      </c>
      <c r="L118" s="156"/>
      <c r="M118" s="160"/>
      <c r="T118" s="161"/>
      <c r="AT118" s="157" t="s">
        <v>201</v>
      </c>
      <c r="AU118" s="157" t="s">
        <v>79</v>
      </c>
      <c r="AV118" s="13" t="s">
        <v>197</v>
      </c>
      <c r="AW118" s="13" t="s">
        <v>30</v>
      </c>
      <c r="AX118" s="13" t="s">
        <v>77</v>
      </c>
      <c r="AY118" s="157" t="s">
        <v>191</v>
      </c>
    </row>
    <row r="119" spans="2:65" s="11" customFormat="1" ht="22.8" customHeight="1">
      <c r="B119" s="117"/>
      <c r="D119" s="118" t="s">
        <v>68</v>
      </c>
      <c r="E119" s="126" t="s">
        <v>79</v>
      </c>
      <c r="F119" s="126" t="s">
        <v>304</v>
      </c>
      <c r="J119" s="127">
        <f>BK119</f>
        <v>0</v>
      </c>
      <c r="L119" s="117"/>
      <c r="M119" s="121"/>
      <c r="P119" s="122">
        <f>SUM(P120:P129)</f>
        <v>7.4388480000000001</v>
      </c>
      <c r="R119" s="122">
        <f>SUM(R120:R129)</f>
        <v>12.226555439999998</v>
      </c>
      <c r="T119" s="123">
        <f>SUM(T120:T129)</f>
        <v>0</v>
      </c>
      <c r="AR119" s="118" t="s">
        <v>77</v>
      </c>
      <c r="AT119" s="124" t="s">
        <v>68</v>
      </c>
      <c r="AU119" s="124" t="s">
        <v>77</v>
      </c>
      <c r="AY119" s="118" t="s">
        <v>191</v>
      </c>
      <c r="BK119" s="125">
        <f>SUM(BK120:BK129)</f>
        <v>0</v>
      </c>
    </row>
    <row r="120" spans="2:65" s="1" customFormat="1" ht="23.4" customHeight="1">
      <c r="B120" s="128"/>
      <c r="C120" s="129" t="s">
        <v>235</v>
      </c>
      <c r="D120" s="129" t="s">
        <v>193</v>
      </c>
      <c r="E120" s="130" t="s">
        <v>863</v>
      </c>
      <c r="F120" s="131" t="s">
        <v>864</v>
      </c>
      <c r="G120" s="132" t="s">
        <v>275</v>
      </c>
      <c r="H120" s="133">
        <v>4.8719999999999999</v>
      </c>
      <c r="I120" s="134">
        <v>0</v>
      </c>
      <c r="J120" s="134">
        <f>ROUND(I120*H120,2)</f>
        <v>0</v>
      </c>
      <c r="K120" s="135"/>
      <c r="L120" s="29"/>
      <c r="M120" s="136" t="s">
        <v>3</v>
      </c>
      <c r="N120" s="137" t="s">
        <v>40</v>
      </c>
      <c r="O120" s="138">
        <v>0.58399999999999996</v>
      </c>
      <c r="P120" s="138">
        <f>O120*H120</f>
        <v>2.8452479999999998</v>
      </c>
      <c r="Q120" s="138">
        <v>2.5018699999999998</v>
      </c>
      <c r="R120" s="138">
        <f>Q120*H120</f>
        <v>12.189110639999999</v>
      </c>
      <c r="S120" s="138">
        <v>0</v>
      </c>
      <c r="T120" s="139">
        <f>S120*H120</f>
        <v>0</v>
      </c>
      <c r="AR120" s="140" t="s">
        <v>197</v>
      </c>
      <c r="AT120" s="140" t="s">
        <v>193</v>
      </c>
      <c r="AU120" s="140" t="s">
        <v>79</v>
      </c>
      <c r="AY120" s="17" t="s">
        <v>191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7" t="s">
        <v>77</v>
      </c>
      <c r="BK120" s="141">
        <f>ROUND(I120*H120,2)</f>
        <v>0</v>
      </c>
      <c r="BL120" s="17" t="s">
        <v>197</v>
      </c>
      <c r="BM120" s="140" t="s">
        <v>865</v>
      </c>
    </row>
    <row r="121" spans="2:65" s="1" customFormat="1">
      <c r="B121" s="29"/>
      <c r="D121" s="142" t="s">
        <v>199</v>
      </c>
      <c r="F121" s="143" t="s">
        <v>866</v>
      </c>
      <c r="L121" s="29"/>
      <c r="M121" s="144"/>
      <c r="T121" s="50"/>
      <c r="AT121" s="17" t="s">
        <v>199</v>
      </c>
      <c r="AU121" s="17" t="s">
        <v>79</v>
      </c>
    </row>
    <row r="122" spans="2:65" s="12" customFormat="1">
      <c r="B122" s="145"/>
      <c r="D122" s="146" t="s">
        <v>201</v>
      </c>
      <c r="E122" s="147" t="s">
        <v>3</v>
      </c>
      <c r="F122" s="148" t="s">
        <v>867</v>
      </c>
      <c r="H122" s="149">
        <v>4.8719999999999999</v>
      </c>
      <c r="L122" s="145"/>
      <c r="M122" s="150"/>
      <c r="T122" s="151"/>
      <c r="AT122" s="147" t="s">
        <v>201</v>
      </c>
      <c r="AU122" s="147" t="s">
        <v>79</v>
      </c>
      <c r="AV122" s="12" t="s">
        <v>79</v>
      </c>
      <c r="AW122" s="12" t="s">
        <v>30</v>
      </c>
      <c r="AX122" s="12" t="s">
        <v>69</v>
      </c>
      <c r="AY122" s="147" t="s">
        <v>191</v>
      </c>
    </row>
    <row r="123" spans="2:65" s="13" customFormat="1">
      <c r="B123" s="156"/>
      <c r="D123" s="146" t="s">
        <v>201</v>
      </c>
      <c r="E123" s="157" t="s">
        <v>3</v>
      </c>
      <c r="F123" s="158" t="s">
        <v>272</v>
      </c>
      <c r="H123" s="159">
        <v>4.8719999999999999</v>
      </c>
      <c r="L123" s="156"/>
      <c r="M123" s="160"/>
      <c r="T123" s="161"/>
      <c r="AT123" s="157" t="s">
        <v>201</v>
      </c>
      <c r="AU123" s="157" t="s">
        <v>79</v>
      </c>
      <c r="AV123" s="13" t="s">
        <v>197</v>
      </c>
      <c r="AW123" s="13" t="s">
        <v>30</v>
      </c>
      <c r="AX123" s="13" t="s">
        <v>77</v>
      </c>
      <c r="AY123" s="157" t="s">
        <v>191</v>
      </c>
    </row>
    <row r="124" spans="2:65" s="1" customFormat="1" ht="16.350000000000001" customHeight="1">
      <c r="B124" s="128"/>
      <c r="C124" s="129" t="s">
        <v>239</v>
      </c>
      <c r="D124" s="129" t="s">
        <v>193</v>
      </c>
      <c r="E124" s="130" t="s">
        <v>868</v>
      </c>
      <c r="F124" s="131" t="s">
        <v>869</v>
      </c>
      <c r="G124" s="132" t="s">
        <v>268</v>
      </c>
      <c r="H124" s="133">
        <v>13.92</v>
      </c>
      <c r="I124" s="134">
        <v>0</v>
      </c>
      <c r="J124" s="134">
        <f>ROUND(I124*H124,2)</f>
        <v>0</v>
      </c>
      <c r="K124" s="135"/>
      <c r="L124" s="29"/>
      <c r="M124" s="136" t="s">
        <v>3</v>
      </c>
      <c r="N124" s="137" t="s">
        <v>40</v>
      </c>
      <c r="O124" s="138">
        <v>0.247</v>
      </c>
      <c r="P124" s="138">
        <f>O124*H124</f>
        <v>3.43824</v>
      </c>
      <c r="Q124" s="138">
        <v>2.6900000000000001E-3</v>
      </c>
      <c r="R124" s="138">
        <f>Q124*H124</f>
        <v>3.74448E-2</v>
      </c>
      <c r="S124" s="138">
        <v>0</v>
      </c>
      <c r="T124" s="139">
        <f>S124*H124</f>
        <v>0</v>
      </c>
      <c r="AR124" s="140" t="s">
        <v>197</v>
      </c>
      <c r="AT124" s="140" t="s">
        <v>193</v>
      </c>
      <c r="AU124" s="140" t="s">
        <v>79</v>
      </c>
      <c r="AY124" s="17" t="s">
        <v>191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7" t="s">
        <v>77</v>
      </c>
      <c r="BK124" s="141">
        <f>ROUND(I124*H124,2)</f>
        <v>0</v>
      </c>
      <c r="BL124" s="17" t="s">
        <v>197</v>
      </c>
      <c r="BM124" s="140" t="s">
        <v>870</v>
      </c>
    </row>
    <row r="125" spans="2:65" s="1" customFormat="1">
      <c r="B125" s="29"/>
      <c r="D125" s="142" t="s">
        <v>199</v>
      </c>
      <c r="F125" s="143" t="s">
        <v>871</v>
      </c>
      <c r="L125" s="29"/>
      <c r="M125" s="144"/>
      <c r="T125" s="50"/>
      <c r="AT125" s="17" t="s">
        <v>199</v>
      </c>
      <c r="AU125" s="17" t="s">
        <v>79</v>
      </c>
    </row>
    <row r="126" spans="2:65" s="12" customFormat="1">
      <c r="B126" s="145"/>
      <c r="D126" s="146" t="s">
        <v>201</v>
      </c>
      <c r="E126" s="147" t="s">
        <v>3</v>
      </c>
      <c r="F126" s="148" t="s">
        <v>872</v>
      </c>
      <c r="H126" s="149">
        <v>13.92</v>
      </c>
      <c r="L126" s="145"/>
      <c r="M126" s="150"/>
      <c r="T126" s="151"/>
      <c r="AT126" s="147" t="s">
        <v>201</v>
      </c>
      <c r="AU126" s="147" t="s">
        <v>79</v>
      </c>
      <c r="AV126" s="12" t="s">
        <v>79</v>
      </c>
      <c r="AW126" s="12" t="s">
        <v>30</v>
      </c>
      <c r="AX126" s="12" t="s">
        <v>69</v>
      </c>
      <c r="AY126" s="147" t="s">
        <v>191</v>
      </c>
    </row>
    <row r="127" spans="2:65" s="13" customFormat="1">
      <c r="B127" s="156"/>
      <c r="D127" s="146" t="s">
        <v>201</v>
      </c>
      <c r="E127" s="157" t="s">
        <v>3</v>
      </c>
      <c r="F127" s="158" t="s">
        <v>272</v>
      </c>
      <c r="H127" s="159">
        <v>13.92</v>
      </c>
      <c r="L127" s="156"/>
      <c r="M127" s="160"/>
      <c r="T127" s="161"/>
      <c r="AT127" s="157" t="s">
        <v>201</v>
      </c>
      <c r="AU127" s="157" t="s">
        <v>79</v>
      </c>
      <c r="AV127" s="13" t="s">
        <v>197</v>
      </c>
      <c r="AW127" s="13" t="s">
        <v>30</v>
      </c>
      <c r="AX127" s="13" t="s">
        <v>77</v>
      </c>
      <c r="AY127" s="157" t="s">
        <v>191</v>
      </c>
    </row>
    <row r="128" spans="2:65" s="1" customFormat="1" ht="16.350000000000001" customHeight="1">
      <c r="B128" s="128"/>
      <c r="C128" s="129" t="s">
        <v>311</v>
      </c>
      <c r="D128" s="129" t="s">
        <v>193</v>
      </c>
      <c r="E128" s="130" t="s">
        <v>873</v>
      </c>
      <c r="F128" s="131" t="s">
        <v>874</v>
      </c>
      <c r="G128" s="132" t="s">
        <v>268</v>
      </c>
      <c r="H128" s="133">
        <v>13.92</v>
      </c>
      <c r="I128" s="134">
        <v>0</v>
      </c>
      <c r="J128" s="134">
        <f>ROUND(I128*H128,2)</f>
        <v>0</v>
      </c>
      <c r="K128" s="135"/>
      <c r="L128" s="29"/>
      <c r="M128" s="136" t="s">
        <v>3</v>
      </c>
      <c r="N128" s="137" t="s">
        <v>40</v>
      </c>
      <c r="O128" s="138">
        <v>8.3000000000000004E-2</v>
      </c>
      <c r="P128" s="138">
        <f>O128*H128</f>
        <v>1.1553600000000002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197</v>
      </c>
      <c r="AT128" s="140" t="s">
        <v>193</v>
      </c>
      <c r="AU128" s="140" t="s">
        <v>79</v>
      </c>
      <c r="AY128" s="17" t="s">
        <v>191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77</v>
      </c>
      <c r="BK128" s="141">
        <f>ROUND(I128*H128,2)</f>
        <v>0</v>
      </c>
      <c r="BL128" s="17" t="s">
        <v>197</v>
      </c>
      <c r="BM128" s="140" t="s">
        <v>875</v>
      </c>
    </row>
    <row r="129" spans="2:65" s="1" customFormat="1">
      <c r="B129" s="29"/>
      <c r="D129" s="142" t="s">
        <v>199</v>
      </c>
      <c r="F129" s="143" t="s">
        <v>876</v>
      </c>
      <c r="L129" s="29"/>
      <c r="M129" s="144"/>
      <c r="T129" s="50"/>
      <c r="AT129" s="17" t="s">
        <v>199</v>
      </c>
      <c r="AU129" s="17" t="s">
        <v>79</v>
      </c>
    </row>
    <row r="130" spans="2:65" s="11" customFormat="1" ht="22.8" customHeight="1">
      <c r="B130" s="117"/>
      <c r="D130" s="118" t="s">
        <v>68</v>
      </c>
      <c r="E130" s="126" t="s">
        <v>212</v>
      </c>
      <c r="F130" s="126" t="s">
        <v>317</v>
      </c>
      <c r="J130" s="127">
        <f>BK130</f>
        <v>0</v>
      </c>
      <c r="L130" s="117"/>
      <c r="M130" s="121"/>
      <c r="P130" s="122">
        <f>SUM(P131:P153)</f>
        <v>155.39563600000002</v>
      </c>
      <c r="R130" s="122">
        <f>SUM(R131:R153)</f>
        <v>46.098813499999999</v>
      </c>
      <c r="T130" s="123">
        <f>SUM(T131:T153)</f>
        <v>0</v>
      </c>
      <c r="AR130" s="118" t="s">
        <v>77</v>
      </c>
      <c r="AT130" s="124" t="s">
        <v>68</v>
      </c>
      <c r="AU130" s="124" t="s">
        <v>77</v>
      </c>
      <c r="AY130" s="118" t="s">
        <v>191</v>
      </c>
      <c r="BK130" s="125">
        <f>SUM(BK131:BK153)</f>
        <v>0</v>
      </c>
    </row>
    <row r="131" spans="2:65" s="1" customFormat="1" ht="23.4" customHeight="1">
      <c r="B131" s="128"/>
      <c r="C131" s="129" t="s">
        <v>318</v>
      </c>
      <c r="D131" s="129" t="s">
        <v>193</v>
      </c>
      <c r="E131" s="130" t="s">
        <v>877</v>
      </c>
      <c r="F131" s="131" t="s">
        <v>878</v>
      </c>
      <c r="G131" s="132" t="s">
        <v>275</v>
      </c>
      <c r="H131" s="133">
        <v>17.844000000000001</v>
      </c>
      <c r="I131" s="134">
        <v>0</v>
      </c>
      <c r="J131" s="134">
        <f>ROUND(I131*H131,2)</f>
        <v>0</v>
      </c>
      <c r="K131" s="135"/>
      <c r="L131" s="29"/>
      <c r="M131" s="136" t="s">
        <v>3</v>
      </c>
      <c r="N131" s="137" t="s">
        <v>40</v>
      </c>
      <c r="O131" s="138">
        <v>1.593</v>
      </c>
      <c r="P131" s="138">
        <f>O131*H131</f>
        <v>28.425492000000002</v>
      </c>
      <c r="Q131" s="138">
        <v>2.5018799999999999</v>
      </c>
      <c r="R131" s="138">
        <f>Q131*H131</f>
        <v>44.643546720000003</v>
      </c>
      <c r="S131" s="138">
        <v>0</v>
      </c>
      <c r="T131" s="139">
        <f>S131*H131</f>
        <v>0</v>
      </c>
      <c r="AR131" s="140" t="s">
        <v>197</v>
      </c>
      <c r="AT131" s="140" t="s">
        <v>193</v>
      </c>
      <c r="AU131" s="140" t="s">
        <v>79</v>
      </c>
      <c r="AY131" s="17" t="s">
        <v>191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7" t="s">
        <v>77</v>
      </c>
      <c r="BK131" s="141">
        <f>ROUND(I131*H131,2)</f>
        <v>0</v>
      </c>
      <c r="BL131" s="17" t="s">
        <v>197</v>
      </c>
      <c r="BM131" s="140" t="s">
        <v>879</v>
      </c>
    </row>
    <row r="132" spans="2:65" s="1" customFormat="1">
      <c r="B132" s="29"/>
      <c r="D132" s="142" t="s">
        <v>199</v>
      </c>
      <c r="F132" s="143" t="s">
        <v>880</v>
      </c>
      <c r="L132" s="29"/>
      <c r="M132" s="144"/>
      <c r="T132" s="50"/>
      <c r="AT132" s="17" t="s">
        <v>199</v>
      </c>
      <c r="AU132" s="17" t="s">
        <v>79</v>
      </c>
    </row>
    <row r="133" spans="2:65" s="12" customFormat="1">
      <c r="B133" s="145"/>
      <c r="D133" s="146" t="s">
        <v>201</v>
      </c>
      <c r="E133" s="147" t="s">
        <v>3</v>
      </c>
      <c r="F133" s="148" t="s">
        <v>881</v>
      </c>
      <c r="H133" s="149">
        <v>17.902999999999999</v>
      </c>
      <c r="L133" s="145"/>
      <c r="M133" s="150"/>
      <c r="T133" s="151"/>
      <c r="AT133" s="147" t="s">
        <v>201</v>
      </c>
      <c r="AU133" s="147" t="s">
        <v>79</v>
      </c>
      <c r="AV133" s="12" t="s">
        <v>79</v>
      </c>
      <c r="AW133" s="12" t="s">
        <v>30</v>
      </c>
      <c r="AX133" s="12" t="s">
        <v>69</v>
      </c>
      <c r="AY133" s="147" t="s">
        <v>191</v>
      </c>
    </row>
    <row r="134" spans="2:65" s="12" customFormat="1">
      <c r="B134" s="145"/>
      <c r="D134" s="146" t="s">
        <v>201</v>
      </c>
      <c r="E134" s="147" t="s">
        <v>3</v>
      </c>
      <c r="F134" s="148" t="s">
        <v>882</v>
      </c>
      <c r="H134" s="149">
        <v>-5.8999999999999997E-2</v>
      </c>
      <c r="L134" s="145"/>
      <c r="M134" s="150"/>
      <c r="T134" s="151"/>
      <c r="AT134" s="147" t="s">
        <v>201</v>
      </c>
      <c r="AU134" s="147" t="s">
        <v>79</v>
      </c>
      <c r="AV134" s="12" t="s">
        <v>79</v>
      </c>
      <c r="AW134" s="12" t="s">
        <v>30</v>
      </c>
      <c r="AX134" s="12" t="s">
        <v>69</v>
      </c>
      <c r="AY134" s="147" t="s">
        <v>191</v>
      </c>
    </row>
    <row r="135" spans="2:65" s="13" customFormat="1">
      <c r="B135" s="156"/>
      <c r="D135" s="146" t="s">
        <v>201</v>
      </c>
      <c r="E135" s="157" t="s">
        <v>3</v>
      </c>
      <c r="F135" s="158" t="s">
        <v>272</v>
      </c>
      <c r="H135" s="159">
        <v>17.844000000000001</v>
      </c>
      <c r="L135" s="156"/>
      <c r="M135" s="160"/>
      <c r="T135" s="161"/>
      <c r="AT135" s="157" t="s">
        <v>201</v>
      </c>
      <c r="AU135" s="157" t="s">
        <v>79</v>
      </c>
      <c r="AV135" s="13" t="s">
        <v>197</v>
      </c>
      <c r="AW135" s="13" t="s">
        <v>30</v>
      </c>
      <c r="AX135" s="13" t="s">
        <v>77</v>
      </c>
      <c r="AY135" s="157" t="s">
        <v>191</v>
      </c>
    </row>
    <row r="136" spans="2:65" s="1" customFormat="1" ht="23.4" customHeight="1">
      <c r="B136" s="128"/>
      <c r="C136" s="129" t="s">
        <v>324</v>
      </c>
      <c r="D136" s="129" t="s">
        <v>193</v>
      </c>
      <c r="E136" s="130" t="s">
        <v>883</v>
      </c>
      <c r="F136" s="131" t="s">
        <v>884</v>
      </c>
      <c r="G136" s="132" t="s">
        <v>268</v>
      </c>
      <c r="H136" s="133">
        <v>143.49799999999999</v>
      </c>
      <c r="I136" s="134">
        <v>0</v>
      </c>
      <c r="J136" s="134">
        <f>ROUND(I136*H136,2)</f>
        <v>0</v>
      </c>
      <c r="K136" s="135"/>
      <c r="L136" s="29"/>
      <c r="M136" s="136" t="s">
        <v>3</v>
      </c>
      <c r="N136" s="137" t="s">
        <v>40</v>
      </c>
      <c r="O136" s="138">
        <v>0.53800000000000003</v>
      </c>
      <c r="P136" s="138">
        <f>O136*H136</f>
        <v>77.201924000000005</v>
      </c>
      <c r="Q136" s="138">
        <v>2.7499999999999998E-3</v>
      </c>
      <c r="R136" s="138">
        <f>Q136*H136</f>
        <v>0.39461949999999996</v>
      </c>
      <c r="S136" s="138">
        <v>0</v>
      </c>
      <c r="T136" s="139">
        <f>S136*H136</f>
        <v>0</v>
      </c>
      <c r="AR136" s="140" t="s">
        <v>197</v>
      </c>
      <c r="AT136" s="140" t="s">
        <v>193</v>
      </c>
      <c r="AU136" s="140" t="s">
        <v>79</v>
      </c>
      <c r="AY136" s="17" t="s">
        <v>191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7" t="s">
        <v>77</v>
      </c>
      <c r="BK136" s="141">
        <f>ROUND(I136*H136,2)</f>
        <v>0</v>
      </c>
      <c r="BL136" s="17" t="s">
        <v>197</v>
      </c>
      <c r="BM136" s="140" t="s">
        <v>885</v>
      </c>
    </row>
    <row r="137" spans="2:65" s="1" customFormat="1">
      <c r="B137" s="29"/>
      <c r="D137" s="142" t="s">
        <v>199</v>
      </c>
      <c r="F137" s="143" t="s">
        <v>886</v>
      </c>
      <c r="L137" s="29"/>
      <c r="M137" s="144"/>
      <c r="T137" s="50"/>
      <c r="AT137" s="17" t="s">
        <v>199</v>
      </c>
      <c r="AU137" s="17" t="s">
        <v>79</v>
      </c>
    </row>
    <row r="138" spans="2:65" s="12" customFormat="1">
      <c r="B138" s="145"/>
      <c r="D138" s="146" t="s">
        <v>201</v>
      </c>
      <c r="E138" s="147" t="s">
        <v>3</v>
      </c>
      <c r="F138" s="148" t="s">
        <v>887</v>
      </c>
      <c r="H138" s="149">
        <v>143.22</v>
      </c>
      <c r="L138" s="145"/>
      <c r="M138" s="150"/>
      <c r="T138" s="151"/>
      <c r="AT138" s="147" t="s">
        <v>201</v>
      </c>
      <c r="AU138" s="147" t="s">
        <v>79</v>
      </c>
      <c r="AV138" s="12" t="s">
        <v>79</v>
      </c>
      <c r="AW138" s="12" t="s">
        <v>30</v>
      </c>
      <c r="AX138" s="12" t="s">
        <v>69</v>
      </c>
      <c r="AY138" s="147" t="s">
        <v>191</v>
      </c>
    </row>
    <row r="139" spans="2:65" s="12" customFormat="1">
      <c r="B139" s="145"/>
      <c r="D139" s="146" t="s">
        <v>201</v>
      </c>
      <c r="E139" s="147" t="s">
        <v>3</v>
      </c>
      <c r="F139" s="148" t="s">
        <v>888</v>
      </c>
      <c r="H139" s="149">
        <v>0.27800000000000002</v>
      </c>
      <c r="L139" s="145"/>
      <c r="M139" s="150"/>
      <c r="T139" s="151"/>
      <c r="AT139" s="147" t="s">
        <v>201</v>
      </c>
      <c r="AU139" s="147" t="s">
        <v>79</v>
      </c>
      <c r="AV139" s="12" t="s">
        <v>79</v>
      </c>
      <c r="AW139" s="12" t="s">
        <v>30</v>
      </c>
      <c r="AX139" s="12" t="s">
        <v>69</v>
      </c>
      <c r="AY139" s="147" t="s">
        <v>191</v>
      </c>
    </row>
    <row r="140" spans="2:65" s="13" customFormat="1">
      <c r="B140" s="156"/>
      <c r="D140" s="146" t="s">
        <v>201</v>
      </c>
      <c r="E140" s="157" t="s">
        <v>3</v>
      </c>
      <c r="F140" s="158" t="s">
        <v>272</v>
      </c>
      <c r="H140" s="159">
        <v>143.49799999999999</v>
      </c>
      <c r="L140" s="156"/>
      <c r="M140" s="160"/>
      <c r="T140" s="161"/>
      <c r="AT140" s="157" t="s">
        <v>201</v>
      </c>
      <c r="AU140" s="157" t="s">
        <v>79</v>
      </c>
      <c r="AV140" s="13" t="s">
        <v>197</v>
      </c>
      <c r="AW140" s="13" t="s">
        <v>30</v>
      </c>
      <c r="AX140" s="13" t="s">
        <v>77</v>
      </c>
      <c r="AY140" s="157" t="s">
        <v>191</v>
      </c>
    </row>
    <row r="141" spans="2:65" s="1" customFormat="1" ht="23.4" customHeight="1">
      <c r="B141" s="128"/>
      <c r="C141" s="129" t="s">
        <v>331</v>
      </c>
      <c r="D141" s="129" t="s">
        <v>193</v>
      </c>
      <c r="E141" s="130" t="s">
        <v>889</v>
      </c>
      <c r="F141" s="131" t="s">
        <v>890</v>
      </c>
      <c r="G141" s="132" t="s">
        <v>268</v>
      </c>
      <c r="H141" s="133">
        <v>143.49799999999999</v>
      </c>
      <c r="I141" s="134">
        <v>0</v>
      </c>
      <c r="J141" s="134">
        <f>ROUND(I141*H141,2)</f>
        <v>0</v>
      </c>
      <c r="K141" s="135"/>
      <c r="L141" s="29"/>
      <c r="M141" s="136" t="s">
        <v>3</v>
      </c>
      <c r="N141" s="137" t="s">
        <v>40</v>
      </c>
      <c r="O141" s="138">
        <v>0.17599999999999999</v>
      </c>
      <c r="P141" s="138">
        <f>O141*H141</f>
        <v>25.255647999999997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197</v>
      </c>
      <c r="AT141" s="140" t="s">
        <v>193</v>
      </c>
      <c r="AU141" s="140" t="s">
        <v>79</v>
      </c>
      <c r="AY141" s="17" t="s">
        <v>191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7" t="s">
        <v>77</v>
      </c>
      <c r="BK141" s="141">
        <f>ROUND(I141*H141,2)</f>
        <v>0</v>
      </c>
      <c r="BL141" s="17" t="s">
        <v>197</v>
      </c>
      <c r="BM141" s="140" t="s">
        <v>891</v>
      </c>
    </row>
    <row r="142" spans="2:65" s="1" customFormat="1">
      <c r="B142" s="29"/>
      <c r="D142" s="142" t="s">
        <v>199</v>
      </c>
      <c r="F142" s="143" t="s">
        <v>892</v>
      </c>
      <c r="L142" s="29"/>
      <c r="M142" s="144"/>
      <c r="T142" s="50"/>
      <c r="AT142" s="17" t="s">
        <v>199</v>
      </c>
      <c r="AU142" s="17" t="s">
        <v>79</v>
      </c>
    </row>
    <row r="143" spans="2:65" s="1" customFormat="1" ht="23.4" customHeight="1">
      <c r="B143" s="128"/>
      <c r="C143" s="129" t="s">
        <v>337</v>
      </c>
      <c r="D143" s="129" t="s">
        <v>193</v>
      </c>
      <c r="E143" s="130" t="s">
        <v>893</v>
      </c>
      <c r="F143" s="131" t="s">
        <v>894</v>
      </c>
      <c r="G143" s="132" t="s">
        <v>268</v>
      </c>
      <c r="H143" s="133">
        <v>120.398</v>
      </c>
      <c r="I143" s="134">
        <v>0</v>
      </c>
      <c r="J143" s="134">
        <f>ROUND(I143*H143,2)</f>
        <v>0</v>
      </c>
      <c r="K143" s="135"/>
      <c r="L143" s="29"/>
      <c r="M143" s="136" t="s">
        <v>3</v>
      </c>
      <c r="N143" s="137" t="s">
        <v>40</v>
      </c>
      <c r="O143" s="138">
        <v>5.2999999999999999E-2</v>
      </c>
      <c r="P143" s="138">
        <f>O143*H143</f>
        <v>6.381094</v>
      </c>
      <c r="Q143" s="138">
        <v>2.5999999999999999E-3</v>
      </c>
      <c r="R143" s="138">
        <f>Q143*H143</f>
        <v>0.3130348</v>
      </c>
      <c r="S143" s="138">
        <v>0</v>
      </c>
      <c r="T143" s="139">
        <f>S143*H143</f>
        <v>0</v>
      </c>
      <c r="AR143" s="140" t="s">
        <v>197</v>
      </c>
      <c r="AT143" s="140" t="s">
        <v>193</v>
      </c>
      <c r="AU143" s="140" t="s">
        <v>79</v>
      </c>
      <c r="AY143" s="17" t="s">
        <v>191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7" t="s">
        <v>77</v>
      </c>
      <c r="BK143" s="141">
        <f>ROUND(I143*H143,2)</f>
        <v>0</v>
      </c>
      <c r="BL143" s="17" t="s">
        <v>197</v>
      </c>
      <c r="BM143" s="140" t="s">
        <v>895</v>
      </c>
    </row>
    <row r="144" spans="2:65" s="1" customFormat="1">
      <c r="B144" s="29"/>
      <c r="D144" s="142" t="s">
        <v>199</v>
      </c>
      <c r="F144" s="143" t="s">
        <v>896</v>
      </c>
      <c r="L144" s="29"/>
      <c r="M144" s="144"/>
      <c r="T144" s="50"/>
      <c r="AT144" s="17" t="s">
        <v>199</v>
      </c>
      <c r="AU144" s="17" t="s">
        <v>79</v>
      </c>
    </row>
    <row r="145" spans="2:65" s="12" customFormat="1">
      <c r="B145" s="145"/>
      <c r="D145" s="146" t="s">
        <v>201</v>
      </c>
      <c r="E145" s="147" t="s">
        <v>3</v>
      </c>
      <c r="F145" s="148" t="s">
        <v>897</v>
      </c>
      <c r="H145" s="149">
        <v>120.12</v>
      </c>
      <c r="L145" s="145"/>
      <c r="M145" s="150"/>
      <c r="T145" s="151"/>
      <c r="AT145" s="147" t="s">
        <v>201</v>
      </c>
      <c r="AU145" s="147" t="s">
        <v>79</v>
      </c>
      <c r="AV145" s="12" t="s">
        <v>79</v>
      </c>
      <c r="AW145" s="12" t="s">
        <v>30</v>
      </c>
      <c r="AX145" s="12" t="s">
        <v>69</v>
      </c>
      <c r="AY145" s="147" t="s">
        <v>191</v>
      </c>
    </row>
    <row r="146" spans="2:65" s="12" customFormat="1">
      <c r="B146" s="145"/>
      <c r="D146" s="146" t="s">
        <v>201</v>
      </c>
      <c r="E146" s="147" t="s">
        <v>3</v>
      </c>
      <c r="F146" s="148" t="s">
        <v>888</v>
      </c>
      <c r="H146" s="149">
        <v>0.27800000000000002</v>
      </c>
      <c r="L146" s="145"/>
      <c r="M146" s="150"/>
      <c r="T146" s="151"/>
      <c r="AT146" s="147" t="s">
        <v>201</v>
      </c>
      <c r="AU146" s="147" t="s">
        <v>79</v>
      </c>
      <c r="AV146" s="12" t="s">
        <v>79</v>
      </c>
      <c r="AW146" s="12" t="s">
        <v>30</v>
      </c>
      <c r="AX146" s="12" t="s">
        <v>69</v>
      </c>
      <c r="AY146" s="147" t="s">
        <v>191</v>
      </c>
    </row>
    <row r="147" spans="2:65" s="13" customFormat="1">
      <c r="B147" s="156"/>
      <c r="D147" s="146" t="s">
        <v>201</v>
      </c>
      <c r="E147" s="157" t="s">
        <v>3</v>
      </c>
      <c r="F147" s="158" t="s">
        <v>272</v>
      </c>
      <c r="H147" s="159">
        <v>120.398</v>
      </c>
      <c r="L147" s="156"/>
      <c r="M147" s="160"/>
      <c r="T147" s="161"/>
      <c r="AT147" s="157" t="s">
        <v>201</v>
      </c>
      <c r="AU147" s="157" t="s">
        <v>79</v>
      </c>
      <c r="AV147" s="13" t="s">
        <v>197</v>
      </c>
      <c r="AW147" s="13" t="s">
        <v>30</v>
      </c>
      <c r="AX147" s="13" t="s">
        <v>77</v>
      </c>
      <c r="AY147" s="157" t="s">
        <v>191</v>
      </c>
    </row>
    <row r="148" spans="2:65" s="1" customFormat="1" ht="36.75" customHeight="1">
      <c r="B148" s="128"/>
      <c r="C148" s="129" t="s">
        <v>342</v>
      </c>
      <c r="D148" s="129" t="s">
        <v>193</v>
      </c>
      <c r="E148" s="130" t="s">
        <v>898</v>
      </c>
      <c r="F148" s="131" t="s">
        <v>899</v>
      </c>
      <c r="G148" s="132" t="s">
        <v>327</v>
      </c>
      <c r="H148" s="133">
        <v>0.71399999999999997</v>
      </c>
      <c r="I148" s="134">
        <v>0</v>
      </c>
      <c r="J148" s="134">
        <f>ROUND(I148*H148,2)</f>
        <v>0</v>
      </c>
      <c r="K148" s="135"/>
      <c r="L148" s="29"/>
      <c r="M148" s="136" t="s">
        <v>3</v>
      </c>
      <c r="N148" s="137" t="s">
        <v>40</v>
      </c>
      <c r="O148" s="138">
        <v>25.327000000000002</v>
      </c>
      <c r="P148" s="138">
        <f>O148*H148</f>
        <v>18.083477999999999</v>
      </c>
      <c r="Q148" s="138">
        <v>1.0463199999999999</v>
      </c>
      <c r="R148" s="138">
        <f>Q148*H148</f>
        <v>0.74707247999999993</v>
      </c>
      <c r="S148" s="138">
        <v>0</v>
      </c>
      <c r="T148" s="139">
        <f>S148*H148</f>
        <v>0</v>
      </c>
      <c r="AR148" s="140" t="s">
        <v>197</v>
      </c>
      <c r="AT148" s="140" t="s">
        <v>193</v>
      </c>
      <c r="AU148" s="140" t="s">
        <v>79</v>
      </c>
      <c r="AY148" s="17" t="s">
        <v>191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7" t="s">
        <v>77</v>
      </c>
      <c r="BK148" s="141">
        <f>ROUND(I148*H148,2)</f>
        <v>0</v>
      </c>
      <c r="BL148" s="17" t="s">
        <v>197</v>
      </c>
      <c r="BM148" s="140" t="s">
        <v>900</v>
      </c>
    </row>
    <row r="149" spans="2:65" s="1" customFormat="1">
      <c r="B149" s="29"/>
      <c r="D149" s="142" t="s">
        <v>199</v>
      </c>
      <c r="F149" s="143" t="s">
        <v>901</v>
      </c>
      <c r="L149" s="29"/>
      <c r="M149" s="144"/>
      <c r="T149" s="50"/>
      <c r="AT149" s="17" t="s">
        <v>199</v>
      </c>
      <c r="AU149" s="17" t="s">
        <v>79</v>
      </c>
    </row>
    <row r="150" spans="2:65" s="12" customFormat="1">
      <c r="B150" s="145"/>
      <c r="D150" s="146" t="s">
        <v>201</v>
      </c>
      <c r="E150" s="147" t="s">
        <v>3</v>
      </c>
      <c r="F150" s="148" t="s">
        <v>902</v>
      </c>
      <c r="H150" s="149">
        <v>0.71399999999999997</v>
      </c>
      <c r="L150" s="145"/>
      <c r="M150" s="150"/>
      <c r="T150" s="151"/>
      <c r="AT150" s="147" t="s">
        <v>201</v>
      </c>
      <c r="AU150" s="147" t="s">
        <v>79</v>
      </c>
      <c r="AV150" s="12" t="s">
        <v>79</v>
      </c>
      <c r="AW150" s="12" t="s">
        <v>30</v>
      </c>
      <c r="AX150" s="12" t="s">
        <v>77</v>
      </c>
      <c r="AY150" s="147" t="s">
        <v>191</v>
      </c>
    </row>
    <row r="151" spans="2:65" s="1" customFormat="1" ht="21" customHeight="1">
      <c r="B151" s="128"/>
      <c r="C151" s="129" t="s">
        <v>9</v>
      </c>
      <c r="D151" s="129" t="s">
        <v>193</v>
      </c>
      <c r="E151" s="130" t="s">
        <v>903</v>
      </c>
      <c r="F151" s="131" t="s">
        <v>904</v>
      </c>
      <c r="G151" s="132" t="s">
        <v>196</v>
      </c>
      <c r="H151" s="133">
        <v>1.2</v>
      </c>
      <c r="I151" s="134">
        <v>0</v>
      </c>
      <c r="J151" s="134">
        <f>ROUND(I151*H151,2)</f>
        <v>0</v>
      </c>
      <c r="K151" s="135"/>
      <c r="L151" s="29"/>
      <c r="M151" s="136" t="s">
        <v>3</v>
      </c>
      <c r="N151" s="137" t="s">
        <v>40</v>
      </c>
      <c r="O151" s="138">
        <v>0.04</v>
      </c>
      <c r="P151" s="138">
        <f>O151*H151</f>
        <v>4.8000000000000001E-2</v>
      </c>
      <c r="Q151" s="138">
        <v>4.4999999999999999E-4</v>
      </c>
      <c r="R151" s="138">
        <f>Q151*H151</f>
        <v>5.4000000000000001E-4</v>
      </c>
      <c r="S151" s="138">
        <v>0</v>
      </c>
      <c r="T151" s="139">
        <f>S151*H151</f>
        <v>0</v>
      </c>
      <c r="AR151" s="140" t="s">
        <v>197</v>
      </c>
      <c r="AT151" s="140" t="s">
        <v>193</v>
      </c>
      <c r="AU151" s="140" t="s">
        <v>79</v>
      </c>
      <c r="AY151" s="17" t="s">
        <v>191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7" t="s">
        <v>77</v>
      </c>
      <c r="BK151" s="141">
        <f>ROUND(I151*H151,2)</f>
        <v>0</v>
      </c>
      <c r="BL151" s="17" t="s">
        <v>197</v>
      </c>
      <c r="BM151" s="140" t="s">
        <v>905</v>
      </c>
    </row>
    <row r="152" spans="2:65" s="1" customFormat="1">
      <c r="B152" s="29"/>
      <c r="D152" s="142" t="s">
        <v>199</v>
      </c>
      <c r="F152" s="143" t="s">
        <v>906</v>
      </c>
      <c r="L152" s="29"/>
      <c r="M152" s="144"/>
      <c r="T152" s="50"/>
      <c r="AT152" s="17" t="s">
        <v>199</v>
      </c>
      <c r="AU152" s="17" t="s">
        <v>79</v>
      </c>
    </row>
    <row r="153" spans="2:65" s="12" customFormat="1">
      <c r="B153" s="145"/>
      <c r="D153" s="146" t="s">
        <v>201</v>
      </c>
      <c r="E153" s="147" t="s">
        <v>3</v>
      </c>
      <c r="F153" s="148" t="s">
        <v>907</v>
      </c>
      <c r="H153" s="149">
        <v>1.2</v>
      </c>
      <c r="L153" s="145"/>
      <c r="M153" s="150"/>
      <c r="T153" s="151"/>
      <c r="AT153" s="147" t="s">
        <v>201</v>
      </c>
      <c r="AU153" s="147" t="s">
        <v>79</v>
      </c>
      <c r="AV153" s="12" t="s">
        <v>79</v>
      </c>
      <c r="AW153" s="12" t="s">
        <v>30</v>
      </c>
      <c r="AX153" s="12" t="s">
        <v>77</v>
      </c>
      <c r="AY153" s="147" t="s">
        <v>191</v>
      </c>
    </row>
    <row r="154" spans="2:65" s="11" customFormat="1" ht="22.8" customHeight="1">
      <c r="B154" s="117"/>
      <c r="D154" s="118" t="s">
        <v>68</v>
      </c>
      <c r="E154" s="126" t="s">
        <v>229</v>
      </c>
      <c r="F154" s="126" t="s">
        <v>367</v>
      </c>
      <c r="J154" s="127">
        <f>BK154</f>
        <v>0</v>
      </c>
      <c r="L154" s="117"/>
      <c r="M154" s="121"/>
      <c r="P154" s="122">
        <f>SUM(P155:P170)</f>
        <v>36.793616</v>
      </c>
      <c r="R154" s="122">
        <f>SUM(R155:R170)</f>
        <v>29.0700541</v>
      </c>
      <c r="T154" s="123">
        <f>SUM(T155:T170)</f>
        <v>0</v>
      </c>
      <c r="AR154" s="118" t="s">
        <v>77</v>
      </c>
      <c r="AT154" s="124" t="s">
        <v>68</v>
      </c>
      <c r="AU154" s="124" t="s">
        <v>77</v>
      </c>
      <c r="AY154" s="118" t="s">
        <v>191</v>
      </c>
      <c r="BK154" s="125">
        <f>SUM(BK155:BK170)</f>
        <v>0</v>
      </c>
    </row>
    <row r="155" spans="2:65" s="1" customFormat="1" ht="16.350000000000001" customHeight="1">
      <c r="B155" s="128"/>
      <c r="C155" s="129" t="s">
        <v>353</v>
      </c>
      <c r="D155" s="129" t="s">
        <v>193</v>
      </c>
      <c r="E155" s="130" t="s">
        <v>369</v>
      </c>
      <c r="F155" s="131" t="s">
        <v>370</v>
      </c>
      <c r="G155" s="132" t="s">
        <v>268</v>
      </c>
      <c r="H155" s="133">
        <v>2.33</v>
      </c>
      <c r="I155" s="134">
        <v>0</v>
      </c>
      <c r="J155" s="134">
        <f>ROUND(I155*H155,2)</f>
        <v>0</v>
      </c>
      <c r="K155" s="135"/>
      <c r="L155" s="29"/>
      <c r="M155" s="136" t="s">
        <v>3</v>
      </c>
      <c r="N155" s="137" t="s">
        <v>40</v>
      </c>
      <c r="O155" s="138">
        <v>0.39600000000000002</v>
      </c>
      <c r="P155" s="138">
        <f>O155*H155</f>
        <v>0.92268000000000006</v>
      </c>
      <c r="Q155" s="138">
        <v>1.3520000000000001E-2</v>
      </c>
      <c r="R155" s="138">
        <f>Q155*H155</f>
        <v>3.1501600000000005E-2</v>
      </c>
      <c r="S155" s="138">
        <v>0</v>
      </c>
      <c r="T155" s="139">
        <f>S155*H155</f>
        <v>0</v>
      </c>
      <c r="AR155" s="140" t="s">
        <v>197</v>
      </c>
      <c r="AT155" s="140" t="s">
        <v>193</v>
      </c>
      <c r="AU155" s="140" t="s">
        <v>79</v>
      </c>
      <c r="AY155" s="17" t="s">
        <v>191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7" t="s">
        <v>77</v>
      </c>
      <c r="BK155" s="141">
        <f>ROUND(I155*H155,2)</f>
        <v>0</v>
      </c>
      <c r="BL155" s="17" t="s">
        <v>197</v>
      </c>
      <c r="BM155" s="140" t="s">
        <v>908</v>
      </c>
    </row>
    <row r="156" spans="2:65" s="1" customFormat="1">
      <c r="B156" s="29"/>
      <c r="D156" s="142" t="s">
        <v>199</v>
      </c>
      <c r="F156" s="143" t="s">
        <v>372</v>
      </c>
      <c r="L156" s="29"/>
      <c r="M156" s="144"/>
      <c r="T156" s="50"/>
      <c r="AT156" s="17" t="s">
        <v>199</v>
      </c>
      <c r="AU156" s="17" t="s">
        <v>79</v>
      </c>
    </row>
    <row r="157" spans="2:65" s="12" customFormat="1">
      <c r="B157" s="145"/>
      <c r="D157" s="146" t="s">
        <v>201</v>
      </c>
      <c r="E157" s="147" t="s">
        <v>3</v>
      </c>
      <c r="F157" s="148" t="s">
        <v>909</v>
      </c>
      <c r="H157" s="149">
        <v>2.33</v>
      </c>
      <c r="L157" s="145"/>
      <c r="M157" s="150"/>
      <c r="T157" s="151"/>
      <c r="AT157" s="147" t="s">
        <v>201</v>
      </c>
      <c r="AU157" s="147" t="s">
        <v>79</v>
      </c>
      <c r="AV157" s="12" t="s">
        <v>79</v>
      </c>
      <c r="AW157" s="12" t="s">
        <v>30</v>
      </c>
      <c r="AX157" s="12" t="s">
        <v>69</v>
      </c>
      <c r="AY157" s="147" t="s">
        <v>191</v>
      </c>
    </row>
    <row r="158" spans="2:65" s="13" customFormat="1">
      <c r="B158" s="156"/>
      <c r="D158" s="146" t="s">
        <v>201</v>
      </c>
      <c r="E158" s="157" t="s">
        <v>3</v>
      </c>
      <c r="F158" s="158" t="s">
        <v>272</v>
      </c>
      <c r="H158" s="159">
        <v>2.33</v>
      </c>
      <c r="L158" s="156"/>
      <c r="M158" s="160"/>
      <c r="T158" s="161"/>
      <c r="AT158" s="157" t="s">
        <v>201</v>
      </c>
      <c r="AU158" s="157" t="s">
        <v>79</v>
      </c>
      <c r="AV158" s="13" t="s">
        <v>197</v>
      </c>
      <c r="AW158" s="13" t="s">
        <v>30</v>
      </c>
      <c r="AX158" s="13" t="s">
        <v>77</v>
      </c>
      <c r="AY158" s="157" t="s">
        <v>191</v>
      </c>
    </row>
    <row r="159" spans="2:65" s="1" customFormat="1" ht="16.350000000000001" customHeight="1">
      <c r="B159" s="128"/>
      <c r="C159" s="129" t="s">
        <v>360</v>
      </c>
      <c r="D159" s="129" t="s">
        <v>193</v>
      </c>
      <c r="E159" s="130" t="s">
        <v>375</v>
      </c>
      <c r="F159" s="131" t="s">
        <v>376</v>
      </c>
      <c r="G159" s="132" t="s">
        <v>268</v>
      </c>
      <c r="H159" s="133">
        <v>2.33</v>
      </c>
      <c r="I159" s="134">
        <v>0</v>
      </c>
      <c r="J159" s="134">
        <f>ROUND(I159*H159,2)</f>
        <v>0</v>
      </c>
      <c r="K159" s="135"/>
      <c r="L159" s="29"/>
      <c r="M159" s="136" t="s">
        <v>3</v>
      </c>
      <c r="N159" s="137" t="s">
        <v>40</v>
      </c>
      <c r="O159" s="138">
        <v>0.24</v>
      </c>
      <c r="P159" s="138">
        <f>O159*H159</f>
        <v>0.55920000000000003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197</v>
      </c>
      <c r="AT159" s="140" t="s">
        <v>193</v>
      </c>
      <c r="AU159" s="140" t="s">
        <v>79</v>
      </c>
      <c r="AY159" s="17" t="s">
        <v>191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7" t="s">
        <v>77</v>
      </c>
      <c r="BK159" s="141">
        <f>ROUND(I159*H159,2)</f>
        <v>0</v>
      </c>
      <c r="BL159" s="17" t="s">
        <v>197</v>
      </c>
      <c r="BM159" s="140" t="s">
        <v>910</v>
      </c>
    </row>
    <row r="160" spans="2:65" s="1" customFormat="1">
      <c r="B160" s="29"/>
      <c r="D160" s="142" t="s">
        <v>199</v>
      </c>
      <c r="F160" s="143" t="s">
        <v>378</v>
      </c>
      <c r="L160" s="29"/>
      <c r="M160" s="144"/>
      <c r="T160" s="50"/>
      <c r="AT160" s="17" t="s">
        <v>199</v>
      </c>
      <c r="AU160" s="17" t="s">
        <v>79</v>
      </c>
    </row>
    <row r="161" spans="2:65" s="1" customFormat="1" ht="23.4" customHeight="1">
      <c r="B161" s="128"/>
      <c r="C161" s="129" t="s">
        <v>368</v>
      </c>
      <c r="D161" s="129" t="s">
        <v>193</v>
      </c>
      <c r="E161" s="130" t="s">
        <v>911</v>
      </c>
      <c r="F161" s="131" t="s">
        <v>912</v>
      </c>
      <c r="G161" s="132" t="s">
        <v>268</v>
      </c>
      <c r="H161" s="133">
        <v>17.475000000000001</v>
      </c>
      <c r="I161" s="134">
        <v>0</v>
      </c>
      <c r="J161" s="134">
        <f>ROUND(I161*H161,2)</f>
        <v>0</v>
      </c>
      <c r="K161" s="135"/>
      <c r="L161" s="29"/>
      <c r="M161" s="136" t="s">
        <v>3</v>
      </c>
      <c r="N161" s="137" t="s">
        <v>40</v>
      </c>
      <c r="O161" s="138">
        <v>0.443</v>
      </c>
      <c r="P161" s="138">
        <f>O161*H161</f>
        <v>7.7414250000000004</v>
      </c>
      <c r="Q161" s="138">
        <v>0.11169999999999999</v>
      </c>
      <c r="R161" s="138">
        <f>Q161*H161</f>
        <v>1.9519575</v>
      </c>
      <c r="S161" s="138">
        <v>0</v>
      </c>
      <c r="T161" s="139">
        <f>S161*H161</f>
        <v>0</v>
      </c>
      <c r="AR161" s="140" t="s">
        <v>197</v>
      </c>
      <c r="AT161" s="140" t="s">
        <v>193</v>
      </c>
      <c r="AU161" s="140" t="s">
        <v>79</v>
      </c>
      <c r="AY161" s="17" t="s">
        <v>191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7" t="s">
        <v>77</v>
      </c>
      <c r="BK161" s="141">
        <f>ROUND(I161*H161,2)</f>
        <v>0</v>
      </c>
      <c r="BL161" s="17" t="s">
        <v>197</v>
      </c>
      <c r="BM161" s="140" t="s">
        <v>913</v>
      </c>
    </row>
    <row r="162" spans="2:65" s="1" customFormat="1">
      <c r="B162" s="29"/>
      <c r="D162" s="142" t="s">
        <v>199</v>
      </c>
      <c r="F162" s="143" t="s">
        <v>914</v>
      </c>
      <c r="L162" s="29"/>
      <c r="M162" s="144"/>
      <c r="T162" s="50"/>
      <c r="AT162" s="17" t="s">
        <v>199</v>
      </c>
      <c r="AU162" s="17" t="s">
        <v>79</v>
      </c>
    </row>
    <row r="163" spans="2:65" s="12" customFormat="1">
      <c r="B163" s="145"/>
      <c r="D163" s="146" t="s">
        <v>201</v>
      </c>
      <c r="E163" s="147" t="s">
        <v>3</v>
      </c>
      <c r="F163" s="148" t="s">
        <v>915</v>
      </c>
      <c r="H163" s="149">
        <v>17.475000000000001</v>
      </c>
      <c r="L163" s="145"/>
      <c r="M163" s="150"/>
      <c r="T163" s="151"/>
      <c r="AT163" s="147" t="s">
        <v>201</v>
      </c>
      <c r="AU163" s="147" t="s">
        <v>79</v>
      </c>
      <c r="AV163" s="12" t="s">
        <v>79</v>
      </c>
      <c r="AW163" s="12" t="s">
        <v>30</v>
      </c>
      <c r="AX163" s="12" t="s">
        <v>69</v>
      </c>
      <c r="AY163" s="147" t="s">
        <v>191</v>
      </c>
    </row>
    <row r="164" spans="2:65" s="13" customFormat="1">
      <c r="B164" s="156"/>
      <c r="D164" s="146" t="s">
        <v>201</v>
      </c>
      <c r="E164" s="157" t="s">
        <v>3</v>
      </c>
      <c r="F164" s="158" t="s">
        <v>272</v>
      </c>
      <c r="H164" s="159">
        <v>17.475000000000001</v>
      </c>
      <c r="L164" s="156"/>
      <c r="M164" s="160"/>
      <c r="T164" s="161"/>
      <c r="AT164" s="157" t="s">
        <v>201</v>
      </c>
      <c r="AU164" s="157" t="s">
        <v>79</v>
      </c>
      <c r="AV164" s="13" t="s">
        <v>197</v>
      </c>
      <c r="AW164" s="13" t="s">
        <v>30</v>
      </c>
      <c r="AX164" s="13" t="s">
        <v>77</v>
      </c>
      <c r="AY164" s="157" t="s">
        <v>191</v>
      </c>
    </row>
    <row r="165" spans="2:65" s="1" customFormat="1" ht="23.4" customHeight="1">
      <c r="B165" s="128"/>
      <c r="C165" s="129" t="s">
        <v>374</v>
      </c>
      <c r="D165" s="129" t="s">
        <v>193</v>
      </c>
      <c r="E165" s="130" t="s">
        <v>916</v>
      </c>
      <c r="F165" s="131" t="s">
        <v>917</v>
      </c>
      <c r="G165" s="132" t="s">
        <v>268</v>
      </c>
      <c r="H165" s="133">
        <v>17.475000000000001</v>
      </c>
      <c r="I165" s="134">
        <v>0</v>
      </c>
      <c r="J165" s="134">
        <f>ROUND(I165*H165,2)</f>
        <v>0</v>
      </c>
      <c r="K165" s="135"/>
      <c r="L165" s="29"/>
      <c r="M165" s="136" t="s">
        <v>3</v>
      </c>
      <c r="N165" s="137" t="s">
        <v>40</v>
      </c>
      <c r="O165" s="138">
        <v>0.109</v>
      </c>
      <c r="P165" s="138">
        <f>O165*H165</f>
        <v>1.9047750000000001</v>
      </c>
      <c r="Q165" s="138">
        <v>1E-3</v>
      </c>
      <c r="R165" s="138">
        <f>Q165*H165</f>
        <v>1.7475000000000001E-2</v>
      </c>
      <c r="S165" s="138">
        <v>0</v>
      </c>
      <c r="T165" s="139">
        <f>S165*H165</f>
        <v>0</v>
      </c>
      <c r="AR165" s="140" t="s">
        <v>197</v>
      </c>
      <c r="AT165" s="140" t="s">
        <v>193</v>
      </c>
      <c r="AU165" s="140" t="s">
        <v>79</v>
      </c>
      <c r="AY165" s="17" t="s">
        <v>191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7" t="s">
        <v>77</v>
      </c>
      <c r="BK165" s="141">
        <f>ROUND(I165*H165,2)</f>
        <v>0</v>
      </c>
      <c r="BL165" s="17" t="s">
        <v>197</v>
      </c>
      <c r="BM165" s="140" t="s">
        <v>918</v>
      </c>
    </row>
    <row r="166" spans="2:65" s="1" customFormat="1">
      <c r="B166" s="29"/>
      <c r="D166" s="142" t="s">
        <v>199</v>
      </c>
      <c r="F166" s="143" t="s">
        <v>919</v>
      </c>
      <c r="L166" s="29"/>
      <c r="M166" s="144"/>
      <c r="T166" s="50"/>
      <c r="AT166" s="17" t="s">
        <v>199</v>
      </c>
      <c r="AU166" s="17" t="s">
        <v>79</v>
      </c>
    </row>
    <row r="167" spans="2:65" s="1" customFormat="1" ht="23.4" customHeight="1">
      <c r="B167" s="128"/>
      <c r="C167" s="129" t="s">
        <v>310</v>
      </c>
      <c r="D167" s="129" t="s">
        <v>193</v>
      </c>
      <c r="E167" s="130" t="s">
        <v>573</v>
      </c>
      <c r="F167" s="131" t="s">
        <v>574</v>
      </c>
      <c r="G167" s="132" t="s">
        <v>275</v>
      </c>
      <c r="H167" s="133">
        <v>12.532</v>
      </c>
      <c r="I167" s="134">
        <v>0</v>
      </c>
      <c r="J167" s="134">
        <f>ROUND(I167*H167,2)</f>
        <v>0</v>
      </c>
      <c r="K167" s="135"/>
      <c r="L167" s="29"/>
      <c r="M167" s="136" t="s">
        <v>3</v>
      </c>
      <c r="N167" s="137" t="s">
        <v>40</v>
      </c>
      <c r="O167" s="138">
        <v>2.048</v>
      </c>
      <c r="P167" s="138">
        <f>O167*H167</f>
        <v>25.665535999999999</v>
      </c>
      <c r="Q167" s="138">
        <v>2.16</v>
      </c>
      <c r="R167" s="138">
        <f>Q167*H167</f>
        <v>27.069120000000002</v>
      </c>
      <c r="S167" s="138">
        <v>0</v>
      </c>
      <c r="T167" s="139">
        <f>S167*H167</f>
        <v>0</v>
      </c>
      <c r="AR167" s="140" t="s">
        <v>197</v>
      </c>
      <c r="AT167" s="140" t="s">
        <v>193</v>
      </c>
      <c r="AU167" s="140" t="s">
        <v>79</v>
      </c>
      <c r="AY167" s="17" t="s">
        <v>191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7" t="s">
        <v>77</v>
      </c>
      <c r="BK167" s="141">
        <f>ROUND(I167*H167,2)</f>
        <v>0</v>
      </c>
      <c r="BL167" s="17" t="s">
        <v>197</v>
      </c>
      <c r="BM167" s="140" t="s">
        <v>920</v>
      </c>
    </row>
    <row r="168" spans="2:65" s="1" customFormat="1">
      <c r="B168" s="29"/>
      <c r="D168" s="142" t="s">
        <v>199</v>
      </c>
      <c r="F168" s="143" t="s">
        <v>576</v>
      </c>
      <c r="L168" s="29"/>
      <c r="M168" s="144"/>
      <c r="T168" s="50"/>
      <c r="AT168" s="17" t="s">
        <v>199</v>
      </c>
      <c r="AU168" s="17" t="s">
        <v>79</v>
      </c>
    </row>
    <row r="169" spans="2:65" s="12" customFormat="1">
      <c r="B169" s="145"/>
      <c r="D169" s="146" t="s">
        <v>201</v>
      </c>
      <c r="E169" s="147" t="s">
        <v>3</v>
      </c>
      <c r="F169" s="148" t="s">
        <v>921</v>
      </c>
      <c r="H169" s="149">
        <v>12.532</v>
      </c>
      <c r="L169" s="145"/>
      <c r="M169" s="150"/>
      <c r="T169" s="151"/>
      <c r="AT169" s="147" t="s">
        <v>201</v>
      </c>
      <c r="AU169" s="147" t="s">
        <v>79</v>
      </c>
      <c r="AV169" s="12" t="s">
        <v>79</v>
      </c>
      <c r="AW169" s="12" t="s">
        <v>30</v>
      </c>
      <c r="AX169" s="12" t="s">
        <v>69</v>
      </c>
      <c r="AY169" s="147" t="s">
        <v>191</v>
      </c>
    </row>
    <row r="170" spans="2:65" s="13" customFormat="1">
      <c r="B170" s="156"/>
      <c r="D170" s="146" t="s">
        <v>201</v>
      </c>
      <c r="E170" s="157" t="s">
        <v>3</v>
      </c>
      <c r="F170" s="158" t="s">
        <v>272</v>
      </c>
      <c r="H170" s="159">
        <v>12.532</v>
      </c>
      <c r="L170" s="156"/>
      <c r="M170" s="160"/>
      <c r="T170" s="161"/>
      <c r="AT170" s="157" t="s">
        <v>201</v>
      </c>
      <c r="AU170" s="157" t="s">
        <v>79</v>
      </c>
      <c r="AV170" s="13" t="s">
        <v>197</v>
      </c>
      <c r="AW170" s="13" t="s">
        <v>30</v>
      </c>
      <c r="AX170" s="13" t="s">
        <v>77</v>
      </c>
      <c r="AY170" s="157" t="s">
        <v>191</v>
      </c>
    </row>
    <row r="171" spans="2:65" s="11" customFormat="1" ht="22.8" customHeight="1">
      <c r="B171" s="117"/>
      <c r="D171" s="118" t="s">
        <v>68</v>
      </c>
      <c r="E171" s="126" t="s">
        <v>311</v>
      </c>
      <c r="F171" s="126" t="s">
        <v>409</v>
      </c>
      <c r="J171" s="127">
        <f>BK171</f>
        <v>0</v>
      </c>
      <c r="L171" s="117"/>
      <c r="M171" s="121"/>
      <c r="P171" s="122">
        <f>SUM(P172:P180)</f>
        <v>5.484</v>
      </c>
      <c r="R171" s="122">
        <f>SUM(R172:R180)</f>
        <v>8.6374999999999993E-3</v>
      </c>
      <c r="T171" s="123">
        <f>SUM(T172:T180)</f>
        <v>0</v>
      </c>
      <c r="AR171" s="118" t="s">
        <v>77</v>
      </c>
      <c r="AT171" s="124" t="s">
        <v>68</v>
      </c>
      <c r="AU171" s="124" t="s">
        <v>77</v>
      </c>
      <c r="AY171" s="118" t="s">
        <v>191</v>
      </c>
      <c r="BK171" s="125">
        <f>SUM(BK172:BK180)</f>
        <v>0</v>
      </c>
    </row>
    <row r="172" spans="2:65" s="1" customFormat="1" ht="36.75" customHeight="1">
      <c r="B172" s="128"/>
      <c r="C172" s="129" t="s">
        <v>8</v>
      </c>
      <c r="D172" s="129" t="s">
        <v>193</v>
      </c>
      <c r="E172" s="130" t="s">
        <v>922</v>
      </c>
      <c r="F172" s="131" t="s">
        <v>923</v>
      </c>
      <c r="G172" s="132" t="s">
        <v>268</v>
      </c>
      <c r="H172" s="133">
        <v>50</v>
      </c>
      <c r="I172" s="134">
        <v>0</v>
      </c>
      <c r="J172" s="134">
        <f>ROUND(I172*H172,2)</f>
        <v>0</v>
      </c>
      <c r="K172" s="135"/>
      <c r="L172" s="29"/>
      <c r="M172" s="136" t="s">
        <v>3</v>
      </c>
      <c r="N172" s="137" t="s">
        <v>40</v>
      </c>
      <c r="O172" s="138">
        <v>0.105</v>
      </c>
      <c r="P172" s="138">
        <f>O172*H172</f>
        <v>5.25</v>
      </c>
      <c r="Q172" s="138">
        <v>1.2999999999999999E-4</v>
      </c>
      <c r="R172" s="138">
        <f>Q172*H172</f>
        <v>6.4999999999999997E-3</v>
      </c>
      <c r="S172" s="138">
        <v>0</v>
      </c>
      <c r="T172" s="139">
        <f>S172*H172</f>
        <v>0</v>
      </c>
      <c r="AR172" s="140" t="s">
        <v>197</v>
      </c>
      <c r="AT172" s="140" t="s">
        <v>193</v>
      </c>
      <c r="AU172" s="140" t="s">
        <v>79</v>
      </c>
      <c r="AY172" s="17" t="s">
        <v>191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7" t="s">
        <v>77</v>
      </c>
      <c r="BK172" s="141">
        <f>ROUND(I172*H172,2)</f>
        <v>0</v>
      </c>
      <c r="BL172" s="17" t="s">
        <v>197</v>
      </c>
      <c r="BM172" s="140" t="s">
        <v>924</v>
      </c>
    </row>
    <row r="173" spans="2:65" s="1" customFormat="1">
      <c r="B173" s="29"/>
      <c r="D173" s="142" t="s">
        <v>199</v>
      </c>
      <c r="F173" s="143" t="s">
        <v>925</v>
      </c>
      <c r="L173" s="29"/>
      <c r="M173" s="144"/>
      <c r="T173" s="50"/>
      <c r="AT173" s="17" t="s">
        <v>199</v>
      </c>
      <c r="AU173" s="17" t="s">
        <v>79</v>
      </c>
    </row>
    <row r="174" spans="2:65" s="12" customFormat="1">
      <c r="B174" s="145"/>
      <c r="D174" s="146" t="s">
        <v>201</v>
      </c>
      <c r="E174" s="147" t="s">
        <v>3</v>
      </c>
      <c r="F174" s="148" t="s">
        <v>926</v>
      </c>
      <c r="H174" s="149">
        <v>50</v>
      </c>
      <c r="L174" s="145"/>
      <c r="M174" s="150"/>
      <c r="T174" s="151"/>
      <c r="AT174" s="147" t="s">
        <v>201</v>
      </c>
      <c r="AU174" s="147" t="s">
        <v>79</v>
      </c>
      <c r="AV174" s="12" t="s">
        <v>79</v>
      </c>
      <c r="AW174" s="12" t="s">
        <v>30</v>
      </c>
      <c r="AX174" s="12" t="s">
        <v>77</v>
      </c>
      <c r="AY174" s="147" t="s">
        <v>191</v>
      </c>
    </row>
    <row r="175" spans="2:65" s="1" customFormat="1" ht="36.75" customHeight="1">
      <c r="B175" s="128"/>
      <c r="C175" s="129" t="s">
        <v>388</v>
      </c>
      <c r="D175" s="129" t="s">
        <v>193</v>
      </c>
      <c r="E175" s="130" t="s">
        <v>927</v>
      </c>
      <c r="F175" s="131" t="s">
        <v>928</v>
      </c>
      <c r="G175" s="132" t="s">
        <v>426</v>
      </c>
      <c r="H175" s="133">
        <v>2</v>
      </c>
      <c r="I175" s="134">
        <v>0</v>
      </c>
      <c r="J175" s="134">
        <f>ROUND(I175*H175,2)</f>
        <v>0</v>
      </c>
      <c r="K175" s="135"/>
      <c r="L175" s="29"/>
      <c r="M175" s="136" t="s">
        <v>3</v>
      </c>
      <c r="N175" s="137" t="s">
        <v>40</v>
      </c>
      <c r="O175" s="138">
        <v>5.1999999999999998E-2</v>
      </c>
      <c r="P175" s="138">
        <f>O175*H175</f>
        <v>0.104</v>
      </c>
      <c r="Q175" s="138">
        <v>0</v>
      </c>
      <c r="R175" s="138">
        <f>Q175*H175</f>
        <v>0</v>
      </c>
      <c r="S175" s="138">
        <v>0</v>
      </c>
      <c r="T175" s="139">
        <f>S175*H175</f>
        <v>0</v>
      </c>
      <c r="AR175" s="140" t="s">
        <v>197</v>
      </c>
      <c r="AT175" s="140" t="s">
        <v>193</v>
      </c>
      <c r="AU175" s="140" t="s">
        <v>79</v>
      </c>
      <c r="AY175" s="17" t="s">
        <v>191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7" t="s">
        <v>77</v>
      </c>
      <c r="BK175" s="141">
        <f>ROUND(I175*H175,2)</f>
        <v>0</v>
      </c>
      <c r="BL175" s="17" t="s">
        <v>197</v>
      </c>
      <c r="BM175" s="140" t="s">
        <v>929</v>
      </c>
    </row>
    <row r="176" spans="2:65" s="1" customFormat="1">
      <c r="B176" s="29"/>
      <c r="D176" s="142" t="s">
        <v>199</v>
      </c>
      <c r="F176" s="143" t="s">
        <v>930</v>
      </c>
      <c r="L176" s="29"/>
      <c r="M176" s="144"/>
      <c r="T176" s="50"/>
      <c r="AT176" s="17" t="s">
        <v>199</v>
      </c>
      <c r="AU176" s="17" t="s">
        <v>79</v>
      </c>
    </row>
    <row r="177" spans="2:65" s="1" customFormat="1" ht="23.4" customHeight="1">
      <c r="B177" s="128"/>
      <c r="C177" s="167" t="s">
        <v>393</v>
      </c>
      <c r="D177" s="167" t="s">
        <v>483</v>
      </c>
      <c r="E177" s="168" t="s">
        <v>931</v>
      </c>
      <c r="F177" s="169" t="s">
        <v>932</v>
      </c>
      <c r="G177" s="170" t="s">
        <v>426</v>
      </c>
      <c r="H177" s="171">
        <v>2</v>
      </c>
      <c r="I177" s="172">
        <v>0</v>
      </c>
      <c r="J177" s="172">
        <f>ROUND(I177*H177,2)</f>
        <v>0</v>
      </c>
      <c r="K177" s="173"/>
      <c r="L177" s="174"/>
      <c r="M177" s="175" t="s">
        <v>3</v>
      </c>
      <c r="N177" s="176" t="s">
        <v>40</v>
      </c>
      <c r="O177" s="138">
        <v>0</v>
      </c>
      <c r="P177" s="138">
        <f>O177*H177</f>
        <v>0</v>
      </c>
      <c r="Q177" s="138">
        <v>7.6000000000000004E-4</v>
      </c>
      <c r="R177" s="138">
        <f>Q177*H177</f>
        <v>1.5200000000000001E-3</v>
      </c>
      <c r="S177" s="138">
        <v>0</v>
      </c>
      <c r="T177" s="139">
        <f>S177*H177</f>
        <v>0</v>
      </c>
      <c r="AR177" s="140" t="s">
        <v>239</v>
      </c>
      <c r="AT177" s="140" t="s">
        <v>483</v>
      </c>
      <c r="AU177" s="140" t="s">
        <v>79</v>
      </c>
      <c r="AY177" s="17" t="s">
        <v>191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7" t="s">
        <v>77</v>
      </c>
      <c r="BK177" s="141">
        <f>ROUND(I177*H177,2)</f>
        <v>0</v>
      </c>
      <c r="BL177" s="17" t="s">
        <v>197</v>
      </c>
      <c r="BM177" s="140" t="s">
        <v>933</v>
      </c>
    </row>
    <row r="178" spans="2:65" s="1" customFormat="1" ht="42.75" customHeight="1">
      <c r="B178" s="128"/>
      <c r="C178" s="129" t="s">
        <v>399</v>
      </c>
      <c r="D178" s="129" t="s">
        <v>193</v>
      </c>
      <c r="E178" s="130" t="s">
        <v>934</v>
      </c>
      <c r="F178" s="131" t="s">
        <v>935</v>
      </c>
      <c r="G178" s="132" t="s">
        <v>268</v>
      </c>
      <c r="H178" s="133">
        <v>0.65</v>
      </c>
      <c r="I178" s="134">
        <v>0</v>
      </c>
      <c r="J178" s="134">
        <f>ROUND(I178*H178,2)</f>
        <v>0</v>
      </c>
      <c r="K178" s="135"/>
      <c r="L178" s="29"/>
      <c r="M178" s="136" t="s">
        <v>3</v>
      </c>
      <c r="N178" s="137" t="s">
        <v>40</v>
      </c>
      <c r="O178" s="138">
        <v>0.2</v>
      </c>
      <c r="P178" s="138">
        <f>O178*H178</f>
        <v>0.13</v>
      </c>
      <c r="Q178" s="138">
        <v>9.5E-4</v>
      </c>
      <c r="R178" s="138">
        <f>Q178*H178</f>
        <v>6.1749999999999999E-4</v>
      </c>
      <c r="S178" s="138">
        <v>0</v>
      </c>
      <c r="T178" s="139">
        <f>S178*H178</f>
        <v>0</v>
      </c>
      <c r="AR178" s="140" t="s">
        <v>197</v>
      </c>
      <c r="AT178" s="140" t="s">
        <v>193</v>
      </c>
      <c r="AU178" s="140" t="s">
        <v>79</v>
      </c>
      <c r="AY178" s="17" t="s">
        <v>191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7" t="s">
        <v>77</v>
      </c>
      <c r="BK178" s="141">
        <f>ROUND(I178*H178,2)</f>
        <v>0</v>
      </c>
      <c r="BL178" s="17" t="s">
        <v>197</v>
      </c>
      <c r="BM178" s="140" t="s">
        <v>936</v>
      </c>
    </row>
    <row r="179" spans="2:65" s="1" customFormat="1">
      <c r="B179" s="29"/>
      <c r="D179" s="142" t="s">
        <v>199</v>
      </c>
      <c r="F179" s="143" t="s">
        <v>937</v>
      </c>
      <c r="L179" s="29"/>
      <c r="M179" s="144"/>
      <c r="T179" s="50"/>
      <c r="AT179" s="17" t="s">
        <v>199</v>
      </c>
      <c r="AU179" s="17" t="s">
        <v>79</v>
      </c>
    </row>
    <row r="180" spans="2:65" s="12" customFormat="1">
      <c r="B180" s="145"/>
      <c r="D180" s="146" t="s">
        <v>201</v>
      </c>
      <c r="E180" s="147" t="s">
        <v>3</v>
      </c>
      <c r="F180" s="148" t="s">
        <v>938</v>
      </c>
      <c r="H180" s="149">
        <v>0.65</v>
      </c>
      <c r="L180" s="145"/>
      <c r="M180" s="150"/>
      <c r="T180" s="151"/>
      <c r="AT180" s="147" t="s">
        <v>201</v>
      </c>
      <c r="AU180" s="147" t="s">
        <v>79</v>
      </c>
      <c r="AV180" s="12" t="s">
        <v>79</v>
      </c>
      <c r="AW180" s="12" t="s">
        <v>30</v>
      </c>
      <c r="AX180" s="12" t="s">
        <v>77</v>
      </c>
      <c r="AY180" s="147" t="s">
        <v>191</v>
      </c>
    </row>
    <row r="181" spans="2:65" s="11" customFormat="1" ht="22.8" customHeight="1">
      <c r="B181" s="117"/>
      <c r="D181" s="118" t="s">
        <v>68</v>
      </c>
      <c r="E181" s="126" t="s">
        <v>464</v>
      </c>
      <c r="F181" s="126" t="s">
        <v>465</v>
      </c>
      <c r="J181" s="127">
        <f>BK181</f>
        <v>0</v>
      </c>
      <c r="L181" s="117"/>
      <c r="M181" s="121"/>
      <c r="P181" s="122">
        <f>SUM(P182:P183)</f>
        <v>72.632723999999996</v>
      </c>
      <c r="R181" s="122">
        <f>SUM(R182:R183)</f>
        <v>0</v>
      </c>
      <c r="T181" s="123">
        <f>SUM(T182:T183)</f>
        <v>0</v>
      </c>
      <c r="AR181" s="118" t="s">
        <v>77</v>
      </c>
      <c r="AT181" s="124" t="s">
        <v>68</v>
      </c>
      <c r="AU181" s="124" t="s">
        <v>77</v>
      </c>
      <c r="AY181" s="118" t="s">
        <v>191</v>
      </c>
      <c r="BK181" s="125">
        <f>SUM(BK182:BK183)</f>
        <v>0</v>
      </c>
    </row>
    <row r="182" spans="2:65" s="1" customFormat="1" ht="53.7" customHeight="1">
      <c r="B182" s="128"/>
      <c r="C182" s="129" t="s">
        <v>404</v>
      </c>
      <c r="D182" s="129" t="s">
        <v>193</v>
      </c>
      <c r="E182" s="130" t="s">
        <v>581</v>
      </c>
      <c r="F182" s="131" t="s">
        <v>582</v>
      </c>
      <c r="G182" s="132" t="s">
        <v>327</v>
      </c>
      <c r="H182" s="133">
        <v>87.403999999999996</v>
      </c>
      <c r="I182" s="134">
        <v>0</v>
      </c>
      <c r="J182" s="134">
        <f>ROUND(I182*H182,2)</f>
        <v>0</v>
      </c>
      <c r="K182" s="135"/>
      <c r="L182" s="29"/>
      <c r="M182" s="136" t="s">
        <v>3</v>
      </c>
      <c r="N182" s="137" t="s">
        <v>40</v>
      </c>
      <c r="O182" s="138">
        <v>0.83099999999999996</v>
      </c>
      <c r="P182" s="138">
        <f>O182*H182</f>
        <v>72.632723999999996</v>
      </c>
      <c r="Q182" s="138">
        <v>0</v>
      </c>
      <c r="R182" s="138">
        <f>Q182*H182</f>
        <v>0</v>
      </c>
      <c r="S182" s="138">
        <v>0</v>
      </c>
      <c r="T182" s="139">
        <f>S182*H182</f>
        <v>0</v>
      </c>
      <c r="AR182" s="140" t="s">
        <v>197</v>
      </c>
      <c r="AT182" s="140" t="s">
        <v>193</v>
      </c>
      <c r="AU182" s="140" t="s">
        <v>79</v>
      </c>
      <c r="AY182" s="17" t="s">
        <v>191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7" t="s">
        <v>77</v>
      </c>
      <c r="BK182" s="141">
        <f>ROUND(I182*H182,2)</f>
        <v>0</v>
      </c>
      <c r="BL182" s="17" t="s">
        <v>197</v>
      </c>
      <c r="BM182" s="140" t="s">
        <v>939</v>
      </c>
    </row>
    <row r="183" spans="2:65" s="1" customFormat="1">
      <c r="B183" s="29"/>
      <c r="D183" s="142" t="s">
        <v>199</v>
      </c>
      <c r="F183" s="143" t="s">
        <v>584</v>
      </c>
      <c r="L183" s="29"/>
      <c r="M183" s="152"/>
      <c r="N183" s="153"/>
      <c r="O183" s="153"/>
      <c r="P183" s="153"/>
      <c r="Q183" s="153"/>
      <c r="R183" s="153"/>
      <c r="S183" s="153"/>
      <c r="T183" s="154"/>
      <c r="AT183" s="17" t="s">
        <v>199</v>
      </c>
      <c r="AU183" s="17" t="s">
        <v>79</v>
      </c>
    </row>
    <row r="184" spans="2:65" s="1" customFormat="1" ht="6.9" customHeight="1">
      <c r="B184" s="38"/>
      <c r="C184" s="39"/>
      <c r="D184" s="39"/>
      <c r="E184" s="39"/>
      <c r="F184" s="39"/>
      <c r="G184" s="39"/>
      <c r="H184" s="39"/>
      <c r="I184" s="39"/>
      <c r="J184" s="39"/>
      <c r="K184" s="39"/>
      <c r="L184" s="29"/>
    </row>
  </sheetData>
  <autoFilter ref="C91:K183" xr:uid="{00000000-0009-0000-0000-00000C000000}"/>
  <mergeCells count="11">
    <mergeCell ref="E84:H84"/>
    <mergeCell ref="E7:H7"/>
    <mergeCell ref="E9:H9"/>
    <mergeCell ref="E11:H11"/>
    <mergeCell ref="E29:H29"/>
    <mergeCell ref="E50:H50"/>
    <mergeCell ref="L2:V2"/>
    <mergeCell ref="E52:H52"/>
    <mergeCell ref="E54:H54"/>
    <mergeCell ref="E80:H80"/>
    <mergeCell ref="E82:H82"/>
  </mergeCells>
  <hyperlinks>
    <hyperlink ref="F96" r:id="rId1" xr:uid="{00000000-0004-0000-0C00-000000000000}"/>
    <hyperlink ref="F100" r:id="rId2" xr:uid="{00000000-0004-0000-0C00-000001000000}"/>
    <hyperlink ref="F104" r:id="rId3" xr:uid="{00000000-0004-0000-0C00-000002000000}"/>
    <hyperlink ref="F108" r:id="rId4" xr:uid="{00000000-0004-0000-0C00-000003000000}"/>
    <hyperlink ref="F112" r:id="rId5" xr:uid="{00000000-0004-0000-0C00-000004000000}"/>
    <hyperlink ref="F115" r:id="rId6" xr:uid="{00000000-0004-0000-0C00-000005000000}"/>
    <hyperlink ref="F121" r:id="rId7" xr:uid="{00000000-0004-0000-0C00-000006000000}"/>
    <hyperlink ref="F125" r:id="rId8" xr:uid="{00000000-0004-0000-0C00-000007000000}"/>
    <hyperlink ref="F129" r:id="rId9" xr:uid="{00000000-0004-0000-0C00-000008000000}"/>
    <hyperlink ref="F132" r:id="rId10" xr:uid="{00000000-0004-0000-0C00-000009000000}"/>
    <hyperlink ref="F137" r:id="rId11" xr:uid="{00000000-0004-0000-0C00-00000A000000}"/>
    <hyperlink ref="F142" r:id="rId12" xr:uid="{00000000-0004-0000-0C00-00000B000000}"/>
    <hyperlink ref="F144" r:id="rId13" xr:uid="{00000000-0004-0000-0C00-00000C000000}"/>
    <hyperlink ref="F149" r:id="rId14" xr:uid="{00000000-0004-0000-0C00-00000D000000}"/>
    <hyperlink ref="F152" r:id="rId15" xr:uid="{00000000-0004-0000-0C00-00000E000000}"/>
    <hyperlink ref="F156" r:id="rId16" xr:uid="{00000000-0004-0000-0C00-00000F000000}"/>
    <hyperlink ref="F160" r:id="rId17" xr:uid="{00000000-0004-0000-0C00-000010000000}"/>
    <hyperlink ref="F162" r:id="rId18" xr:uid="{00000000-0004-0000-0C00-000011000000}"/>
    <hyperlink ref="F166" r:id="rId19" xr:uid="{00000000-0004-0000-0C00-000012000000}"/>
    <hyperlink ref="F168" r:id="rId20" xr:uid="{00000000-0004-0000-0C00-000013000000}"/>
    <hyperlink ref="F173" r:id="rId21" xr:uid="{00000000-0004-0000-0C00-000014000000}"/>
    <hyperlink ref="F176" r:id="rId22" xr:uid="{00000000-0004-0000-0C00-000015000000}"/>
    <hyperlink ref="F179" r:id="rId23" xr:uid="{00000000-0004-0000-0C00-000016000000}"/>
    <hyperlink ref="F183" r:id="rId24" xr:uid="{00000000-0004-0000-0C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38"/>
  <sheetViews>
    <sheetView showGridLines="0" topLeftCell="A174" workbookViewId="0">
      <selection activeCell="I237" sqref="I237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124</v>
      </c>
      <c r="AZ2" s="155" t="s">
        <v>250</v>
      </c>
      <c r="BA2" s="155" t="s">
        <v>251</v>
      </c>
      <c r="BB2" s="155" t="s">
        <v>3</v>
      </c>
      <c r="BC2" s="155" t="s">
        <v>940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838</v>
      </c>
      <c r="BA3" s="155" t="s">
        <v>839</v>
      </c>
      <c r="BB3" s="155" t="s">
        <v>3</v>
      </c>
      <c r="BC3" s="155" t="s">
        <v>941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244</v>
      </c>
      <c r="BA4" s="155" t="s">
        <v>245</v>
      </c>
      <c r="BB4" s="155" t="s">
        <v>3</v>
      </c>
      <c r="BC4" s="155" t="s">
        <v>942</v>
      </c>
      <c r="BD4" s="155" t="s">
        <v>79</v>
      </c>
    </row>
    <row r="5" spans="2:56" ht="6.9" customHeight="1">
      <c r="B5" s="20"/>
      <c r="L5" s="20"/>
      <c r="AZ5" s="155" t="s">
        <v>247</v>
      </c>
      <c r="BA5" s="155" t="s">
        <v>248</v>
      </c>
      <c r="BB5" s="155" t="s">
        <v>3</v>
      </c>
      <c r="BC5" s="155" t="s">
        <v>943</v>
      </c>
      <c r="BD5" s="155" t="s">
        <v>79</v>
      </c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843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309" t="s">
        <v>944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285" t="s">
        <v>3</v>
      </c>
      <c r="F29" s="285"/>
      <c r="G29" s="285"/>
      <c r="H29" s="285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ROUND(J91,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ROUND((SUM(BE91:BE237)),  2)</f>
        <v>0</v>
      </c>
      <c r="I35" s="90">
        <v>0.21</v>
      </c>
      <c r="J35" s="80">
        <f>ROUND(((SUM(BE91:BE237))*I35),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ROUND((SUM(BF91:BF237)),  2)</f>
        <v>0</v>
      </c>
      <c r="I36" s="90">
        <v>0.15</v>
      </c>
      <c r="J36" s="80">
        <f>ROUND(((SUM(BF91:BF237))*I36),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ROUND((SUM(BG91:BG237)),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ROUND((SUM(BH91:BH237)),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ROUND((SUM(BI91:BI237)),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843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309" t="str">
        <f>E11</f>
        <v xml:space="preserve">SO 402 - Opěrná zeď v. 1,0 m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J91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J92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J93</f>
        <v>0</v>
      </c>
      <c r="L65" s="104"/>
    </row>
    <row r="66" spans="2:12" s="9" customFormat="1" ht="19.95" customHeight="1">
      <c r="B66" s="104"/>
      <c r="D66" s="105" t="s">
        <v>256</v>
      </c>
      <c r="E66" s="106"/>
      <c r="F66" s="106"/>
      <c r="G66" s="106"/>
      <c r="H66" s="106"/>
      <c r="I66" s="106"/>
      <c r="J66" s="107">
        <f>J154</f>
        <v>0</v>
      </c>
      <c r="L66" s="104"/>
    </row>
    <row r="67" spans="2:12" s="9" customFormat="1" ht="19.95" customHeight="1">
      <c r="B67" s="104"/>
      <c r="D67" s="105" t="s">
        <v>257</v>
      </c>
      <c r="E67" s="106"/>
      <c r="F67" s="106"/>
      <c r="G67" s="106"/>
      <c r="H67" s="106"/>
      <c r="I67" s="106"/>
      <c r="J67" s="107">
        <f>J175</f>
        <v>0</v>
      </c>
      <c r="L67" s="104"/>
    </row>
    <row r="68" spans="2:12" s="9" customFormat="1" ht="19.95" customHeight="1">
      <c r="B68" s="104"/>
      <c r="D68" s="105" t="s">
        <v>514</v>
      </c>
      <c r="E68" s="106"/>
      <c r="F68" s="106"/>
      <c r="G68" s="106"/>
      <c r="H68" s="106"/>
      <c r="I68" s="106"/>
      <c r="J68" s="107">
        <f>J208</f>
        <v>0</v>
      </c>
      <c r="L68" s="104"/>
    </row>
    <row r="69" spans="2:12" s="9" customFormat="1" ht="19.95" customHeight="1">
      <c r="B69" s="104"/>
      <c r="D69" s="105" t="s">
        <v>262</v>
      </c>
      <c r="E69" s="106"/>
      <c r="F69" s="106"/>
      <c r="G69" s="106"/>
      <c r="H69" s="106"/>
      <c r="I69" s="106"/>
      <c r="J69" s="107">
        <f>J235</f>
        <v>0</v>
      </c>
      <c r="L69" s="104"/>
    </row>
    <row r="70" spans="2:12" s="1" customFormat="1" ht="21.75" customHeight="1">
      <c r="B70" s="29"/>
      <c r="L70" s="29"/>
    </row>
    <row r="71" spans="2:12" s="1" customFormat="1" ht="6.9" customHeight="1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29"/>
    </row>
    <row r="75" spans="2:12" s="1" customFormat="1" ht="6.9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29"/>
    </row>
    <row r="76" spans="2:12" s="1" customFormat="1" ht="24.9" customHeight="1">
      <c r="B76" s="29"/>
      <c r="C76" s="21" t="s">
        <v>176</v>
      </c>
      <c r="L76" s="29"/>
    </row>
    <row r="77" spans="2:12" s="1" customFormat="1" ht="6.9" customHeight="1">
      <c r="B77" s="29"/>
      <c r="L77" s="29"/>
    </row>
    <row r="78" spans="2:12" s="1" customFormat="1" ht="12" customHeight="1">
      <c r="B78" s="29"/>
      <c r="C78" s="26" t="s">
        <v>15</v>
      </c>
      <c r="L78" s="29"/>
    </row>
    <row r="79" spans="2:12" s="1" customFormat="1" ht="16.350000000000001" customHeight="1">
      <c r="B79" s="29"/>
      <c r="E79" s="311" t="str">
        <f>E7</f>
        <v>REVITALIZACE SPORTOVNÍ ZÓNY STREETPARK</v>
      </c>
      <c r="F79" s="312"/>
      <c r="G79" s="312"/>
      <c r="H79" s="312"/>
      <c r="L79" s="29"/>
    </row>
    <row r="80" spans="2:12" ht="12" customHeight="1">
      <c r="B80" s="20"/>
      <c r="C80" s="26" t="s">
        <v>164</v>
      </c>
      <c r="L80" s="20"/>
    </row>
    <row r="81" spans="2:65" s="1" customFormat="1" ht="16.350000000000001" customHeight="1">
      <c r="B81" s="29"/>
      <c r="E81" s="311" t="s">
        <v>843</v>
      </c>
      <c r="F81" s="313"/>
      <c r="G81" s="313"/>
      <c r="H81" s="313"/>
      <c r="L81" s="29"/>
    </row>
    <row r="82" spans="2:65" s="1" customFormat="1" ht="12" customHeight="1">
      <c r="B82" s="29"/>
      <c r="C82" s="26" t="s">
        <v>254</v>
      </c>
      <c r="L82" s="29"/>
    </row>
    <row r="83" spans="2:65" s="1" customFormat="1" ht="16.350000000000001" customHeight="1">
      <c r="B83" s="29"/>
      <c r="E83" s="309" t="str">
        <f>E11</f>
        <v xml:space="preserve">SO 402 - Opěrná zeď v. 1,0 m </v>
      </c>
      <c r="F83" s="313"/>
      <c r="G83" s="313"/>
      <c r="H83" s="313"/>
      <c r="L83" s="29"/>
    </row>
    <row r="84" spans="2:65" s="1" customFormat="1" ht="6.9" customHeight="1">
      <c r="B84" s="29"/>
      <c r="L84" s="29"/>
    </row>
    <row r="85" spans="2:65" s="1" customFormat="1" ht="12" customHeight="1">
      <c r="B85" s="29"/>
      <c r="C85" s="26" t="s">
        <v>19</v>
      </c>
      <c r="F85" s="24" t="str">
        <f>F14</f>
        <v xml:space="preserve"> Žďár nad Sázavou</v>
      </c>
      <c r="I85" s="26" t="s">
        <v>21</v>
      </c>
      <c r="J85" s="46" t="str">
        <f>IF(J14="","",J14)</f>
        <v>26. 9. 2022</v>
      </c>
      <c r="L85" s="29"/>
    </row>
    <row r="86" spans="2:65" s="1" customFormat="1" ht="6.9" customHeight="1">
      <c r="B86" s="29"/>
      <c r="L86" s="29"/>
    </row>
    <row r="87" spans="2:65" s="1" customFormat="1" ht="24.75" customHeight="1">
      <c r="B87" s="29"/>
      <c r="C87" s="26" t="s">
        <v>23</v>
      </c>
      <c r="F87" s="24" t="str">
        <f>E17</f>
        <v>Město Žďár nad Sázavou</v>
      </c>
      <c r="I87" s="26" t="s">
        <v>28</v>
      </c>
      <c r="J87" s="27" t="str">
        <f>E23</f>
        <v>Grimm Architekti s.r.o.</v>
      </c>
      <c r="L87" s="29"/>
    </row>
    <row r="88" spans="2:65" s="1" customFormat="1" ht="15.3" customHeight="1">
      <c r="B88" s="29"/>
      <c r="C88" s="26" t="s">
        <v>27</v>
      </c>
      <c r="F88" s="24" t="str">
        <f>IF(E20="","",E20)</f>
        <v>VZ</v>
      </c>
      <c r="I88" s="26" t="s">
        <v>31</v>
      </c>
      <c r="J88" s="27" t="str">
        <f>E26</f>
        <v xml:space="preserve"> </v>
      </c>
      <c r="L88" s="29"/>
    </row>
    <row r="89" spans="2:65" s="1" customFormat="1" ht="10.35" customHeight="1">
      <c r="B89" s="29"/>
      <c r="L89" s="29"/>
    </row>
    <row r="90" spans="2:65" s="10" customFormat="1" ht="29.25" customHeight="1">
      <c r="B90" s="108"/>
      <c r="C90" s="109" t="s">
        <v>177</v>
      </c>
      <c r="D90" s="110" t="s">
        <v>54</v>
      </c>
      <c r="E90" s="110" t="s">
        <v>50</v>
      </c>
      <c r="F90" s="110" t="s">
        <v>51</v>
      </c>
      <c r="G90" s="110" t="s">
        <v>178</v>
      </c>
      <c r="H90" s="110" t="s">
        <v>179</v>
      </c>
      <c r="I90" s="110" t="s">
        <v>180</v>
      </c>
      <c r="J90" s="111" t="s">
        <v>168</v>
      </c>
      <c r="K90" s="112" t="s">
        <v>181</v>
      </c>
      <c r="L90" s="108"/>
      <c r="M90" s="53" t="s">
        <v>3</v>
      </c>
      <c r="N90" s="54" t="s">
        <v>39</v>
      </c>
      <c r="O90" s="54" t="s">
        <v>182</v>
      </c>
      <c r="P90" s="54" t="s">
        <v>183</v>
      </c>
      <c r="Q90" s="54" t="s">
        <v>184</v>
      </c>
      <c r="R90" s="54" t="s">
        <v>185</v>
      </c>
      <c r="S90" s="54" t="s">
        <v>186</v>
      </c>
      <c r="T90" s="55" t="s">
        <v>187</v>
      </c>
    </row>
    <row r="91" spans="2:65" s="1" customFormat="1" ht="22.8" customHeight="1">
      <c r="B91" s="29"/>
      <c r="C91" s="58" t="s">
        <v>188</v>
      </c>
      <c r="J91" s="113">
        <f>BK91</f>
        <v>0</v>
      </c>
      <c r="L91" s="29"/>
      <c r="M91" s="56"/>
      <c r="N91" s="47"/>
      <c r="O91" s="47"/>
      <c r="P91" s="114">
        <f>P92</f>
        <v>315.95392900000002</v>
      </c>
      <c r="Q91" s="47"/>
      <c r="R91" s="114">
        <f>R92</f>
        <v>107.70701160000002</v>
      </c>
      <c r="S91" s="47"/>
      <c r="T91" s="115">
        <f>T92</f>
        <v>0</v>
      </c>
      <c r="AT91" s="17" t="s">
        <v>68</v>
      </c>
      <c r="AU91" s="17" t="s">
        <v>169</v>
      </c>
      <c r="BK91" s="116">
        <f>BK92</f>
        <v>0</v>
      </c>
    </row>
    <row r="92" spans="2:65" s="11" customFormat="1" ht="25.95" customHeight="1">
      <c r="B92" s="117"/>
      <c r="D92" s="118" t="s">
        <v>68</v>
      </c>
      <c r="E92" s="119" t="s">
        <v>189</v>
      </c>
      <c r="F92" s="119" t="s">
        <v>190</v>
      </c>
      <c r="J92" s="120">
        <f>BK92</f>
        <v>0</v>
      </c>
      <c r="L92" s="117"/>
      <c r="M92" s="121"/>
      <c r="P92" s="122">
        <f>P93+P154+P175+P208+P235</f>
        <v>315.95392900000002</v>
      </c>
      <c r="R92" s="122">
        <f>R93+R154+R175+R208+R235</f>
        <v>107.70701160000002</v>
      </c>
      <c r="T92" s="123">
        <f>T93+T154+T175+T208+T235</f>
        <v>0</v>
      </c>
      <c r="AR92" s="118" t="s">
        <v>77</v>
      </c>
      <c r="AT92" s="124" t="s">
        <v>68</v>
      </c>
      <c r="AU92" s="124" t="s">
        <v>69</v>
      </c>
      <c r="AY92" s="118" t="s">
        <v>191</v>
      </c>
      <c r="BK92" s="125">
        <f>BK93+BK154+BK175+BK208+BK235</f>
        <v>0</v>
      </c>
    </row>
    <row r="93" spans="2:65" s="11" customFormat="1" ht="22.8" customHeight="1">
      <c r="B93" s="117"/>
      <c r="D93" s="118" t="s">
        <v>68</v>
      </c>
      <c r="E93" s="126" t="s">
        <v>77</v>
      </c>
      <c r="F93" s="126" t="s">
        <v>192</v>
      </c>
      <c r="J93" s="127">
        <f>BK93</f>
        <v>0</v>
      </c>
      <c r="L93" s="117"/>
      <c r="M93" s="121"/>
      <c r="P93" s="122">
        <f>SUM(P94:P153)</f>
        <v>72.72981200000001</v>
      </c>
      <c r="R93" s="122">
        <f>SUM(R94:R153)</f>
        <v>14.976000000000001</v>
      </c>
      <c r="T93" s="123">
        <f>SUM(T94:T153)</f>
        <v>0</v>
      </c>
      <c r="AR93" s="118" t="s">
        <v>77</v>
      </c>
      <c r="AT93" s="124" t="s">
        <v>68</v>
      </c>
      <c r="AU93" s="124" t="s">
        <v>77</v>
      </c>
      <c r="AY93" s="118" t="s">
        <v>191</v>
      </c>
      <c r="BK93" s="125">
        <f>SUM(BK94:BK153)</f>
        <v>0</v>
      </c>
    </row>
    <row r="94" spans="2:65" s="1" customFormat="1" ht="23.4" customHeight="1">
      <c r="B94" s="128"/>
      <c r="C94" s="129" t="s">
        <v>77</v>
      </c>
      <c r="D94" s="129" t="s">
        <v>193</v>
      </c>
      <c r="E94" s="130" t="s">
        <v>266</v>
      </c>
      <c r="F94" s="131" t="s">
        <v>267</v>
      </c>
      <c r="G94" s="132" t="s">
        <v>268</v>
      </c>
      <c r="H94" s="133">
        <v>145.6</v>
      </c>
      <c r="I94" s="134">
        <v>0</v>
      </c>
      <c r="J94" s="134">
        <f>ROUND(I94*H94,2)</f>
        <v>0</v>
      </c>
      <c r="K94" s="135"/>
      <c r="L94" s="29"/>
      <c r="M94" s="136" t="s">
        <v>3</v>
      </c>
      <c r="N94" s="137" t="s">
        <v>40</v>
      </c>
      <c r="O94" s="138">
        <v>2.5999999999999999E-2</v>
      </c>
      <c r="P94" s="138">
        <f>O94*H94</f>
        <v>3.7855999999999996</v>
      </c>
      <c r="Q94" s="138">
        <v>0</v>
      </c>
      <c r="R94" s="138">
        <f>Q94*H94</f>
        <v>0</v>
      </c>
      <c r="S94" s="138">
        <v>0</v>
      </c>
      <c r="T94" s="139">
        <f>S94*H94</f>
        <v>0</v>
      </c>
      <c r="AR94" s="140" t="s">
        <v>197</v>
      </c>
      <c r="AT94" s="140" t="s">
        <v>193</v>
      </c>
      <c r="AU94" s="140" t="s">
        <v>79</v>
      </c>
      <c r="AY94" s="17" t="s">
        <v>191</v>
      </c>
      <c r="BE94" s="141">
        <f>IF(N94="základní",J94,0)</f>
        <v>0</v>
      </c>
      <c r="BF94" s="141">
        <f>IF(N94="snížená",J94,0)</f>
        <v>0</v>
      </c>
      <c r="BG94" s="141">
        <f>IF(N94="zákl. přenesená",J94,0)</f>
        <v>0</v>
      </c>
      <c r="BH94" s="141">
        <f>IF(N94="sníž. přenesená",J94,0)</f>
        <v>0</v>
      </c>
      <c r="BI94" s="141">
        <f>IF(N94="nulová",J94,0)</f>
        <v>0</v>
      </c>
      <c r="BJ94" s="17" t="s">
        <v>77</v>
      </c>
      <c r="BK94" s="141">
        <f>ROUND(I94*H94,2)</f>
        <v>0</v>
      </c>
      <c r="BL94" s="17" t="s">
        <v>197</v>
      </c>
      <c r="BM94" s="140" t="s">
        <v>945</v>
      </c>
    </row>
    <row r="95" spans="2:65" s="1" customFormat="1">
      <c r="B95" s="29"/>
      <c r="D95" s="142" t="s">
        <v>199</v>
      </c>
      <c r="F95" s="143" t="s">
        <v>270</v>
      </c>
      <c r="L95" s="29"/>
      <c r="M95" s="144"/>
      <c r="T95" s="50"/>
      <c r="AT95" s="17" t="s">
        <v>199</v>
      </c>
      <c r="AU95" s="17" t="s">
        <v>79</v>
      </c>
    </row>
    <row r="96" spans="2:65" s="14" customFormat="1">
      <c r="B96" s="162"/>
      <c r="D96" s="146" t="s">
        <v>201</v>
      </c>
      <c r="E96" s="163" t="s">
        <v>3</v>
      </c>
      <c r="F96" s="164" t="s">
        <v>946</v>
      </c>
      <c r="H96" s="163" t="s">
        <v>3</v>
      </c>
      <c r="L96" s="162"/>
      <c r="M96" s="165"/>
      <c r="T96" s="166"/>
      <c r="AT96" s="163" t="s">
        <v>201</v>
      </c>
      <c r="AU96" s="163" t="s">
        <v>79</v>
      </c>
      <c r="AV96" s="14" t="s">
        <v>77</v>
      </c>
      <c r="AW96" s="14" t="s">
        <v>30</v>
      </c>
      <c r="AX96" s="14" t="s">
        <v>69</v>
      </c>
      <c r="AY96" s="163" t="s">
        <v>191</v>
      </c>
    </row>
    <row r="97" spans="2:65" s="12" customFormat="1">
      <c r="B97" s="145"/>
      <c r="D97" s="146" t="s">
        <v>201</v>
      </c>
      <c r="E97" s="147" t="s">
        <v>3</v>
      </c>
      <c r="F97" s="148" t="s">
        <v>947</v>
      </c>
      <c r="H97" s="149">
        <v>36.049999999999997</v>
      </c>
      <c r="L97" s="145"/>
      <c r="M97" s="150"/>
      <c r="T97" s="151"/>
      <c r="AT97" s="147" t="s">
        <v>201</v>
      </c>
      <c r="AU97" s="147" t="s">
        <v>79</v>
      </c>
      <c r="AV97" s="12" t="s">
        <v>79</v>
      </c>
      <c r="AW97" s="12" t="s">
        <v>30</v>
      </c>
      <c r="AX97" s="12" t="s">
        <v>69</v>
      </c>
      <c r="AY97" s="147" t="s">
        <v>191</v>
      </c>
    </row>
    <row r="98" spans="2:65" s="14" customFormat="1">
      <c r="B98" s="162"/>
      <c r="D98" s="146" t="s">
        <v>201</v>
      </c>
      <c r="E98" s="163" t="s">
        <v>3</v>
      </c>
      <c r="F98" s="164" t="s">
        <v>948</v>
      </c>
      <c r="H98" s="163" t="s">
        <v>3</v>
      </c>
      <c r="L98" s="162"/>
      <c r="M98" s="165"/>
      <c r="T98" s="166"/>
      <c r="AT98" s="163" t="s">
        <v>201</v>
      </c>
      <c r="AU98" s="163" t="s">
        <v>79</v>
      </c>
      <c r="AV98" s="14" t="s">
        <v>77</v>
      </c>
      <c r="AW98" s="14" t="s">
        <v>30</v>
      </c>
      <c r="AX98" s="14" t="s">
        <v>69</v>
      </c>
      <c r="AY98" s="163" t="s">
        <v>191</v>
      </c>
    </row>
    <row r="99" spans="2:65" s="12" customFormat="1">
      <c r="B99" s="145"/>
      <c r="D99" s="146" t="s">
        <v>201</v>
      </c>
      <c r="E99" s="147" t="s">
        <v>3</v>
      </c>
      <c r="F99" s="148" t="s">
        <v>949</v>
      </c>
      <c r="H99" s="149">
        <v>39.549999999999997</v>
      </c>
      <c r="L99" s="145"/>
      <c r="M99" s="150"/>
      <c r="T99" s="151"/>
      <c r="AT99" s="147" t="s">
        <v>201</v>
      </c>
      <c r="AU99" s="147" t="s">
        <v>79</v>
      </c>
      <c r="AV99" s="12" t="s">
        <v>79</v>
      </c>
      <c r="AW99" s="12" t="s">
        <v>30</v>
      </c>
      <c r="AX99" s="12" t="s">
        <v>69</v>
      </c>
      <c r="AY99" s="147" t="s">
        <v>191</v>
      </c>
    </row>
    <row r="100" spans="2:65" s="14" customFormat="1">
      <c r="B100" s="162"/>
      <c r="D100" s="146" t="s">
        <v>201</v>
      </c>
      <c r="E100" s="163" t="s">
        <v>3</v>
      </c>
      <c r="F100" s="164" t="s">
        <v>950</v>
      </c>
      <c r="H100" s="163" t="s">
        <v>3</v>
      </c>
      <c r="L100" s="162"/>
      <c r="M100" s="165"/>
      <c r="T100" s="166"/>
      <c r="AT100" s="163" t="s">
        <v>201</v>
      </c>
      <c r="AU100" s="163" t="s">
        <v>79</v>
      </c>
      <c r="AV100" s="14" t="s">
        <v>77</v>
      </c>
      <c r="AW100" s="14" t="s">
        <v>30</v>
      </c>
      <c r="AX100" s="14" t="s">
        <v>69</v>
      </c>
      <c r="AY100" s="163" t="s">
        <v>191</v>
      </c>
    </row>
    <row r="101" spans="2:65" s="12" customFormat="1">
      <c r="B101" s="145"/>
      <c r="D101" s="146" t="s">
        <v>201</v>
      </c>
      <c r="E101" s="147" t="s">
        <v>3</v>
      </c>
      <c r="F101" s="148" t="s">
        <v>951</v>
      </c>
      <c r="H101" s="149">
        <v>70</v>
      </c>
      <c r="L101" s="145"/>
      <c r="M101" s="150"/>
      <c r="T101" s="151"/>
      <c r="AT101" s="147" t="s">
        <v>201</v>
      </c>
      <c r="AU101" s="147" t="s">
        <v>79</v>
      </c>
      <c r="AV101" s="12" t="s">
        <v>79</v>
      </c>
      <c r="AW101" s="12" t="s">
        <v>30</v>
      </c>
      <c r="AX101" s="12" t="s">
        <v>69</v>
      </c>
      <c r="AY101" s="147" t="s">
        <v>191</v>
      </c>
    </row>
    <row r="102" spans="2:65" s="13" customFormat="1">
      <c r="B102" s="156"/>
      <c r="D102" s="146" t="s">
        <v>201</v>
      </c>
      <c r="E102" s="157" t="s">
        <v>3</v>
      </c>
      <c r="F102" s="158" t="s">
        <v>272</v>
      </c>
      <c r="H102" s="159">
        <v>145.6</v>
      </c>
      <c r="L102" s="156"/>
      <c r="M102" s="160"/>
      <c r="T102" s="161"/>
      <c r="AT102" s="157" t="s">
        <v>201</v>
      </c>
      <c r="AU102" s="157" t="s">
        <v>79</v>
      </c>
      <c r="AV102" s="13" t="s">
        <v>197</v>
      </c>
      <c r="AW102" s="13" t="s">
        <v>30</v>
      </c>
      <c r="AX102" s="13" t="s">
        <v>77</v>
      </c>
      <c r="AY102" s="157" t="s">
        <v>191</v>
      </c>
    </row>
    <row r="103" spans="2:65" s="1" customFormat="1" ht="23.4" customHeight="1">
      <c r="B103" s="128"/>
      <c r="C103" s="129" t="s">
        <v>79</v>
      </c>
      <c r="D103" s="129" t="s">
        <v>193</v>
      </c>
      <c r="E103" s="130" t="s">
        <v>520</v>
      </c>
      <c r="F103" s="131" t="s">
        <v>521</v>
      </c>
      <c r="G103" s="132" t="s">
        <v>275</v>
      </c>
      <c r="H103" s="133">
        <v>24.96</v>
      </c>
      <c r="I103" s="134">
        <v>0</v>
      </c>
      <c r="J103" s="134">
        <f>ROUND(I103*H103,2)</f>
        <v>0</v>
      </c>
      <c r="K103" s="135"/>
      <c r="L103" s="29"/>
      <c r="M103" s="136" t="s">
        <v>3</v>
      </c>
      <c r="N103" s="137" t="s">
        <v>40</v>
      </c>
      <c r="O103" s="138">
        <v>0.40600000000000003</v>
      </c>
      <c r="P103" s="138">
        <f>O103*H103</f>
        <v>10.133760000000001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197</v>
      </c>
      <c r="AT103" s="140" t="s">
        <v>193</v>
      </c>
      <c r="AU103" s="140" t="s">
        <v>79</v>
      </c>
      <c r="AY103" s="17" t="s">
        <v>191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77</v>
      </c>
      <c r="BK103" s="141">
        <f>ROUND(I103*H103,2)</f>
        <v>0</v>
      </c>
      <c r="BL103" s="17" t="s">
        <v>197</v>
      </c>
      <c r="BM103" s="140" t="s">
        <v>952</v>
      </c>
    </row>
    <row r="104" spans="2:65" s="1" customFormat="1">
      <c r="B104" s="29"/>
      <c r="D104" s="142" t="s">
        <v>199</v>
      </c>
      <c r="F104" s="143" t="s">
        <v>523</v>
      </c>
      <c r="L104" s="29"/>
      <c r="M104" s="144"/>
      <c r="T104" s="50"/>
      <c r="AT104" s="17" t="s">
        <v>199</v>
      </c>
      <c r="AU104" s="17" t="s">
        <v>79</v>
      </c>
    </row>
    <row r="105" spans="2:65" s="14" customFormat="1">
      <c r="B105" s="162"/>
      <c r="D105" s="146" t="s">
        <v>201</v>
      </c>
      <c r="E105" s="163" t="s">
        <v>3</v>
      </c>
      <c r="F105" s="164" t="s">
        <v>946</v>
      </c>
      <c r="H105" s="163" t="s">
        <v>3</v>
      </c>
      <c r="L105" s="162"/>
      <c r="M105" s="165"/>
      <c r="T105" s="166"/>
      <c r="AT105" s="163" t="s">
        <v>201</v>
      </c>
      <c r="AU105" s="163" t="s">
        <v>79</v>
      </c>
      <c r="AV105" s="14" t="s">
        <v>77</v>
      </c>
      <c r="AW105" s="14" t="s">
        <v>30</v>
      </c>
      <c r="AX105" s="14" t="s">
        <v>69</v>
      </c>
      <c r="AY105" s="163" t="s">
        <v>191</v>
      </c>
    </row>
    <row r="106" spans="2:65" s="12" customFormat="1">
      <c r="B106" s="145"/>
      <c r="D106" s="146" t="s">
        <v>201</v>
      </c>
      <c r="E106" s="147" t="s">
        <v>3</v>
      </c>
      <c r="F106" s="148" t="s">
        <v>953</v>
      </c>
      <c r="H106" s="149">
        <v>6.18</v>
      </c>
      <c r="L106" s="145"/>
      <c r="M106" s="150"/>
      <c r="T106" s="151"/>
      <c r="AT106" s="147" t="s">
        <v>201</v>
      </c>
      <c r="AU106" s="147" t="s">
        <v>79</v>
      </c>
      <c r="AV106" s="12" t="s">
        <v>79</v>
      </c>
      <c r="AW106" s="12" t="s">
        <v>30</v>
      </c>
      <c r="AX106" s="12" t="s">
        <v>69</v>
      </c>
      <c r="AY106" s="147" t="s">
        <v>191</v>
      </c>
    </row>
    <row r="107" spans="2:65" s="14" customFormat="1">
      <c r="B107" s="162"/>
      <c r="D107" s="146" t="s">
        <v>201</v>
      </c>
      <c r="E107" s="163" t="s">
        <v>3</v>
      </c>
      <c r="F107" s="164" t="s">
        <v>948</v>
      </c>
      <c r="H107" s="163" t="s">
        <v>3</v>
      </c>
      <c r="L107" s="162"/>
      <c r="M107" s="165"/>
      <c r="T107" s="166"/>
      <c r="AT107" s="163" t="s">
        <v>201</v>
      </c>
      <c r="AU107" s="163" t="s">
        <v>79</v>
      </c>
      <c r="AV107" s="14" t="s">
        <v>77</v>
      </c>
      <c r="AW107" s="14" t="s">
        <v>30</v>
      </c>
      <c r="AX107" s="14" t="s">
        <v>69</v>
      </c>
      <c r="AY107" s="163" t="s">
        <v>191</v>
      </c>
    </row>
    <row r="108" spans="2:65" s="12" customFormat="1">
      <c r="B108" s="145"/>
      <c r="D108" s="146" t="s">
        <v>201</v>
      </c>
      <c r="E108" s="147" t="s">
        <v>3</v>
      </c>
      <c r="F108" s="148" t="s">
        <v>954</v>
      </c>
      <c r="H108" s="149">
        <v>6.78</v>
      </c>
      <c r="L108" s="145"/>
      <c r="M108" s="150"/>
      <c r="T108" s="151"/>
      <c r="AT108" s="147" t="s">
        <v>201</v>
      </c>
      <c r="AU108" s="147" t="s">
        <v>79</v>
      </c>
      <c r="AV108" s="12" t="s">
        <v>79</v>
      </c>
      <c r="AW108" s="12" t="s">
        <v>30</v>
      </c>
      <c r="AX108" s="12" t="s">
        <v>69</v>
      </c>
      <c r="AY108" s="147" t="s">
        <v>191</v>
      </c>
    </row>
    <row r="109" spans="2:65" s="14" customFormat="1">
      <c r="B109" s="162"/>
      <c r="D109" s="146" t="s">
        <v>201</v>
      </c>
      <c r="E109" s="163" t="s">
        <v>3</v>
      </c>
      <c r="F109" s="164" t="s">
        <v>950</v>
      </c>
      <c r="H109" s="163" t="s">
        <v>3</v>
      </c>
      <c r="L109" s="162"/>
      <c r="M109" s="165"/>
      <c r="T109" s="166"/>
      <c r="AT109" s="163" t="s">
        <v>201</v>
      </c>
      <c r="AU109" s="163" t="s">
        <v>79</v>
      </c>
      <c r="AV109" s="14" t="s">
        <v>77</v>
      </c>
      <c r="AW109" s="14" t="s">
        <v>30</v>
      </c>
      <c r="AX109" s="14" t="s">
        <v>69</v>
      </c>
      <c r="AY109" s="163" t="s">
        <v>191</v>
      </c>
    </row>
    <row r="110" spans="2:65" s="12" customFormat="1">
      <c r="B110" s="145"/>
      <c r="D110" s="146" t="s">
        <v>201</v>
      </c>
      <c r="E110" s="147" t="s">
        <v>3</v>
      </c>
      <c r="F110" s="148" t="s">
        <v>955</v>
      </c>
      <c r="H110" s="149">
        <v>12</v>
      </c>
      <c r="L110" s="145"/>
      <c r="M110" s="150"/>
      <c r="T110" s="151"/>
      <c r="AT110" s="147" t="s">
        <v>201</v>
      </c>
      <c r="AU110" s="147" t="s">
        <v>79</v>
      </c>
      <c r="AV110" s="12" t="s">
        <v>79</v>
      </c>
      <c r="AW110" s="12" t="s">
        <v>30</v>
      </c>
      <c r="AX110" s="12" t="s">
        <v>69</v>
      </c>
      <c r="AY110" s="147" t="s">
        <v>191</v>
      </c>
    </row>
    <row r="111" spans="2:65" s="13" customFormat="1">
      <c r="B111" s="156"/>
      <c r="D111" s="146" t="s">
        <v>201</v>
      </c>
      <c r="E111" s="157" t="s">
        <v>247</v>
      </c>
      <c r="F111" s="158" t="s">
        <v>272</v>
      </c>
      <c r="H111" s="159">
        <v>24.96</v>
      </c>
      <c r="L111" s="156"/>
      <c r="M111" s="160"/>
      <c r="T111" s="161"/>
      <c r="AT111" s="157" t="s">
        <v>201</v>
      </c>
      <c r="AU111" s="157" t="s">
        <v>79</v>
      </c>
      <c r="AV111" s="13" t="s">
        <v>197</v>
      </c>
      <c r="AW111" s="13" t="s">
        <v>30</v>
      </c>
      <c r="AX111" s="13" t="s">
        <v>77</v>
      </c>
      <c r="AY111" s="157" t="s">
        <v>191</v>
      </c>
    </row>
    <row r="112" spans="2:65" s="1" customFormat="1" ht="47.55" customHeight="1">
      <c r="B112" s="128"/>
      <c r="C112" s="129" t="s">
        <v>212</v>
      </c>
      <c r="D112" s="129" t="s">
        <v>193</v>
      </c>
      <c r="E112" s="130" t="s">
        <v>849</v>
      </c>
      <c r="F112" s="131" t="s">
        <v>850</v>
      </c>
      <c r="G112" s="132" t="s">
        <v>275</v>
      </c>
      <c r="H112" s="133">
        <v>75.712000000000003</v>
      </c>
      <c r="I112" s="134">
        <v>0</v>
      </c>
      <c r="J112" s="134">
        <f>ROUND(I112*H112,2)</f>
        <v>0</v>
      </c>
      <c r="K112" s="135"/>
      <c r="L112" s="29"/>
      <c r="M112" s="136" t="s">
        <v>3</v>
      </c>
      <c r="N112" s="137" t="s">
        <v>40</v>
      </c>
      <c r="O112" s="138">
        <v>0.496</v>
      </c>
      <c r="P112" s="138">
        <f>O112*H112</f>
        <v>37.553152000000004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197</v>
      </c>
      <c r="AT112" s="140" t="s">
        <v>193</v>
      </c>
      <c r="AU112" s="140" t="s">
        <v>79</v>
      </c>
      <c r="AY112" s="17" t="s">
        <v>191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77</v>
      </c>
      <c r="BK112" s="141">
        <f>ROUND(I112*H112,2)</f>
        <v>0</v>
      </c>
      <c r="BL112" s="17" t="s">
        <v>197</v>
      </c>
      <c r="BM112" s="140" t="s">
        <v>956</v>
      </c>
    </row>
    <row r="113" spans="2:65" s="1" customFormat="1">
      <c r="B113" s="29"/>
      <c r="D113" s="142" t="s">
        <v>199</v>
      </c>
      <c r="F113" s="143" t="s">
        <v>852</v>
      </c>
      <c r="L113" s="29"/>
      <c r="M113" s="144"/>
      <c r="T113" s="50"/>
      <c r="AT113" s="17" t="s">
        <v>199</v>
      </c>
      <c r="AU113" s="17" t="s">
        <v>79</v>
      </c>
    </row>
    <row r="114" spans="2:65" s="14" customFormat="1">
      <c r="B114" s="162"/>
      <c r="D114" s="146" t="s">
        <v>201</v>
      </c>
      <c r="E114" s="163" t="s">
        <v>3</v>
      </c>
      <c r="F114" s="164" t="s">
        <v>946</v>
      </c>
      <c r="H114" s="163" t="s">
        <v>3</v>
      </c>
      <c r="L114" s="162"/>
      <c r="M114" s="165"/>
      <c r="T114" s="166"/>
      <c r="AT114" s="163" t="s">
        <v>201</v>
      </c>
      <c r="AU114" s="163" t="s">
        <v>79</v>
      </c>
      <c r="AV114" s="14" t="s">
        <v>77</v>
      </c>
      <c r="AW114" s="14" t="s">
        <v>30</v>
      </c>
      <c r="AX114" s="14" t="s">
        <v>69</v>
      </c>
      <c r="AY114" s="163" t="s">
        <v>191</v>
      </c>
    </row>
    <row r="115" spans="2:65" s="12" customFormat="1">
      <c r="B115" s="145"/>
      <c r="D115" s="146" t="s">
        <v>201</v>
      </c>
      <c r="E115" s="147" t="s">
        <v>3</v>
      </c>
      <c r="F115" s="148" t="s">
        <v>957</v>
      </c>
      <c r="H115" s="149">
        <v>18.745999999999999</v>
      </c>
      <c r="L115" s="145"/>
      <c r="M115" s="150"/>
      <c r="T115" s="151"/>
      <c r="AT115" s="147" t="s">
        <v>201</v>
      </c>
      <c r="AU115" s="147" t="s">
        <v>79</v>
      </c>
      <c r="AV115" s="12" t="s">
        <v>79</v>
      </c>
      <c r="AW115" s="12" t="s">
        <v>30</v>
      </c>
      <c r="AX115" s="12" t="s">
        <v>69</v>
      </c>
      <c r="AY115" s="147" t="s">
        <v>191</v>
      </c>
    </row>
    <row r="116" spans="2:65" s="14" customFormat="1">
      <c r="B116" s="162"/>
      <c r="D116" s="146" t="s">
        <v>201</v>
      </c>
      <c r="E116" s="163" t="s">
        <v>3</v>
      </c>
      <c r="F116" s="164" t="s">
        <v>948</v>
      </c>
      <c r="H116" s="163" t="s">
        <v>3</v>
      </c>
      <c r="L116" s="162"/>
      <c r="M116" s="165"/>
      <c r="T116" s="166"/>
      <c r="AT116" s="163" t="s">
        <v>201</v>
      </c>
      <c r="AU116" s="163" t="s">
        <v>79</v>
      </c>
      <c r="AV116" s="14" t="s">
        <v>77</v>
      </c>
      <c r="AW116" s="14" t="s">
        <v>30</v>
      </c>
      <c r="AX116" s="14" t="s">
        <v>69</v>
      </c>
      <c r="AY116" s="163" t="s">
        <v>191</v>
      </c>
    </row>
    <row r="117" spans="2:65" s="12" customFormat="1">
      <c r="B117" s="145"/>
      <c r="D117" s="146" t="s">
        <v>201</v>
      </c>
      <c r="E117" s="147" t="s">
        <v>3</v>
      </c>
      <c r="F117" s="148" t="s">
        <v>958</v>
      </c>
      <c r="H117" s="149">
        <v>20.565999999999999</v>
      </c>
      <c r="L117" s="145"/>
      <c r="M117" s="150"/>
      <c r="T117" s="151"/>
      <c r="AT117" s="147" t="s">
        <v>201</v>
      </c>
      <c r="AU117" s="147" t="s">
        <v>79</v>
      </c>
      <c r="AV117" s="12" t="s">
        <v>79</v>
      </c>
      <c r="AW117" s="12" t="s">
        <v>30</v>
      </c>
      <c r="AX117" s="12" t="s">
        <v>69</v>
      </c>
      <c r="AY117" s="147" t="s">
        <v>191</v>
      </c>
    </row>
    <row r="118" spans="2:65" s="14" customFormat="1">
      <c r="B118" s="162"/>
      <c r="D118" s="146" t="s">
        <v>201</v>
      </c>
      <c r="E118" s="163" t="s">
        <v>3</v>
      </c>
      <c r="F118" s="164" t="s">
        <v>950</v>
      </c>
      <c r="H118" s="163" t="s">
        <v>3</v>
      </c>
      <c r="L118" s="162"/>
      <c r="M118" s="165"/>
      <c r="T118" s="166"/>
      <c r="AT118" s="163" t="s">
        <v>201</v>
      </c>
      <c r="AU118" s="163" t="s">
        <v>79</v>
      </c>
      <c r="AV118" s="14" t="s">
        <v>77</v>
      </c>
      <c r="AW118" s="14" t="s">
        <v>30</v>
      </c>
      <c r="AX118" s="14" t="s">
        <v>69</v>
      </c>
      <c r="AY118" s="163" t="s">
        <v>191</v>
      </c>
    </row>
    <row r="119" spans="2:65" s="12" customFormat="1">
      <c r="B119" s="145"/>
      <c r="D119" s="146" t="s">
        <v>201</v>
      </c>
      <c r="E119" s="147" t="s">
        <v>3</v>
      </c>
      <c r="F119" s="148" t="s">
        <v>959</v>
      </c>
      <c r="H119" s="149">
        <v>36.4</v>
      </c>
      <c r="L119" s="145"/>
      <c r="M119" s="150"/>
      <c r="T119" s="151"/>
      <c r="AT119" s="147" t="s">
        <v>201</v>
      </c>
      <c r="AU119" s="147" t="s">
        <v>79</v>
      </c>
      <c r="AV119" s="12" t="s">
        <v>79</v>
      </c>
      <c r="AW119" s="12" t="s">
        <v>30</v>
      </c>
      <c r="AX119" s="12" t="s">
        <v>69</v>
      </c>
      <c r="AY119" s="147" t="s">
        <v>191</v>
      </c>
    </row>
    <row r="120" spans="2:65" s="13" customFormat="1">
      <c r="B120" s="156"/>
      <c r="D120" s="146" t="s">
        <v>201</v>
      </c>
      <c r="E120" s="157" t="s">
        <v>250</v>
      </c>
      <c r="F120" s="158" t="s">
        <v>272</v>
      </c>
      <c r="H120" s="159">
        <v>75.712000000000003</v>
      </c>
      <c r="L120" s="156"/>
      <c r="M120" s="160"/>
      <c r="T120" s="161"/>
      <c r="AT120" s="157" t="s">
        <v>201</v>
      </c>
      <c r="AU120" s="157" t="s">
        <v>79</v>
      </c>
      <c r="AV120" s="13" t="s">
        <v>197</v>
      </c>
      <c r="AW120" s="13" t="s">
        <v>30</v>
      </c>
      <c r="AX120" s="13" t="s">
        <v>77</v>
      </c>
      <c r="AY120" s="157" t="s">
        <v>191</v>
      </c>
    </row>
    <row r="121" spans="2:65" s="1" customFormat="1" ht="60.9" customHeight="1">
      <c r="B121" s="128"/>
      <c r="C121" s="129" t="s">
        <v>197</v>
      </c>
      <c r="D121" s="129" t="s">
        <v>193</v>
      </c>
      <c r="E121" s="130" t="s">
        <v>284</v>
      </c>
      <c r="F121" s="131" t="s">
        <v>285</v>
      </c>
      <c r="G121" s="132" t="s">
        <v>275</v>
      </c>
      <c r="H121" s="133">
        <v>68.451999999999998</v>
      </c>
      <c r="I121" s="134">
        <v>0</v>
      </c>
      <c r="J121" s="134">
        <f>ROUND(I121*H121,2)</f>
        <v>0</v>
      </c>
      <c r="K121" s="135"/>
      <c r="L121" s="29"/>
      <c r="M121" s="136" t="s">
        <v>3</v>
      </c>
      <c r="N121" s="137" t="s">
        <v>40</v>
      </c>
      <c r="O121" s="138">
        <v>4.3999999999999997E-2</v>
      </c>
      <c r="P121" s="138">
        <f>O121*H121</f>
        <v>3.0118879999999999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140" t="s">
        <v>197</v>
      </c>
      <c r="AT121" s="140" t="s">
        <v>193</v>
      </c>
      <c r="AU121" s="140" t="s">
        <v>79</v>
      </c>
      <c r="AY121" s="17" t="s">
        <v>191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7" t="s">
        <v>77</v>
      </c>
      <c r="BK121" s="141">
        <f>ROUND(I121*H121,2)</f>
        <v>0</v>
      </c>
      <c r="BL121" s="17" t="s">
        <v>197</v>
      </c>
      <c r="BM121" s="140" t="s">
        <v>960</v>
      </c>
    </row>
    <row r="122" spans="2:65" s="1" customFormat="1">
      <c r="B122" s="29"/>
      <c r="D122" s="142" t="s">
        <v>199</v>
      </c>
      <c r="F122" s="143" t="s">
        <v>287</v>
      </c>
      <c r="L122" s="29"/>
      <c r="M122" s="144"/>
      <c r="T122" s="50"/>
      <c r="AT122" s="17" t="s">
        <v>199</v>
      </c>
      <c r="AU122" s="17" t="s">
        <v>79</v>
      </c>
    </row>
    <row r="123" spans="2:65" s="12" customFormat="1">
      <c r="B123" s="145"/>
      <c r="D123" s="146" t="s">
        <v>201</v>
      </c>
      <c r="E123" s="147" t="s">
        <v>3</v>
      </c>
      <c r="F123" s="148" t="s">
        <v>961</v>
      </c>
      <c r="H123" s="149">
        <v>68.451999999999998</v>
      </c>
      <c r="L123" s="145"/>
      <c r="M123" s="150"/>
      <c r="T123" s="151"/>
      <c r="AT123" s="147" t="s">
        <v>201</v>
      </c>
      <c r="AU123" s="147" t="s">
        <v>79</v>
      </c>
      <c r="AV123" s="12" t="s">
        <v>79</v>
      </c>
      <c r="AW123" s="12" t="s">
        <v>30</v>
      </c>
      <c r="AX123" s="12" t="s">
        <v>69</v>
      </c>
      <c r="AY123" s="147" t="s">
        <v>191</v>
      </c>
    </row>
    <row r="124" spans="2:65" s="13" customFormat="1">
      <c r="B124" s="156"/>
      <c r="D124" s="146" t="s">
        <v>201</v>
      </c>
      <c r="E124" s="157" t="s">
        <v>244</v>
      </c>
      <c r="F124" s="158" t="s">
        <v>272</v>
      </c>
      <c r="H124" s="159">
        <v>68.451999999999998</v>
      </c>
      <c r="L124" s="156"/>
      <c r="M124" s="160"/>
      <c r="T124" s="161"/>
      <c r="AT124" s="157" t="s">
        <v>201</v>
      </c>
      <c r="AU124" s="157" t="s">
        <v>79</v>
      </c>
      <c r="AV124" s="13" t="s">
        <v>197</v>
      </c>
      <c r="AW124" s="13" t="s">
        <v>30</v>
      </c>
      <c r="AX124" s="13" t="s">
        <v>77</v>
      </c>
      <c r="AY124" s="157" t="s">
        <v>191</v>
      </c>
    </row>
    <row r="125" spans="2:65" s="1" customFormat="1" ht="36.75" customHeight="1">
      <c r="B125" s="128"/>
      <c r="C125" s="129" t="s">
        <v>209</v>
      </c>
      <c r="D125" s="129" t="s">
        <v>193</v>
      </c>
      <c r="E125" s="130" t="s">
        <v>289</v>
      </c>
      <c r="F125" s="131" t="s">
        <v>290</v>
      </c>
      <c r="G125" s="132" t="s">
        <v>275</v>
      </c>
      <c r="H125" s="133">
        <v>68.451999999999998</v>
      </c>
      <c r="I125" s="134">
        <v>0</v>
      </c>
      <c r="J125" s="134">
        <f>ROUND(I125*H125,2)</f>
        <v>0</v>
      </c>
      <c r="K125" s="135"/>
      <c r="L125" s="29"/>
      <c r="M125" s="136" t="s">
        <v>3</v>
      </c>
      <c r="N125" s="137" t="s">
        <v>40</v>
      </c>
      <c r="O125" s="138">
        <v>8.9999999999999993E-3</v>
      </c>
      <c r="P125" s="138">
        <f>O125*H125</f>
        <v>0.61606799999999995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197</v>
      </c>
      <c r="AT125" s="140" t="s">
        <v>193</v>
      </c>
      <c r="AU125" s="140" t="s">
        <v>79</v>
      </c>
      <c r="AY125" s="17" t="s">
        <v>191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77</v>
      </c>
      <c r="BK125" s="141">
        <f>ROUND(I125*H125,2)</f>
        <v>0</v>
      </c>
      <c r="BL125" s="17" t="s">
        <v>197</v>
      </c>
      <c r="BM125" s="140" t="s">
        <v>962</v>
      </c>
    </row>
    <row r="126" spans="2:65" s="1" customFormat="1">
      <c r="B126" s="29"/>
      <c r="D126" s="142" t="s">
        <v>199</v>
      </c>
      <c r="F126" s="143" t="s">
        <v>292</v>
      </c>
      <c r="L126" s="29"/>
      <c r="M126" s="144"/>
      <c r="T126" s="50"/>
      <c r="AT126" s="17" t="s">
        <v>199</v>
      </c>
      <c r="AU126" s="17" t="s">
        <v>79</v>
      </c>
    </row>
    <row r="127" spans="2:65" s="12" customFormat="1">
      <c r="B127" s="145"/>
      <c r="D127" s="146" t="s">
        <v>201</v>
      </c>
      <c r="E127" s="147" t="s">
        <v>3</v>
      </c>
      <c r="F127" s="148" t="s">
        <v>244</v>
      </c>
      <c r="H127" s="149">
        <v>68.451999999999998</v>
      </c>
      <c r="L127" s="145"/>
      <c r="M127" s="150"/>
      <c r="T127" s="151"/>
      <c r="AT127" s="147" t="s">
        <v>201</v>
      </c>
      <c r="AU127" s="147" t="s">
        <v>79</v>
      </c>
      <c r="AV127" s="12" t="s">
        <v>79</v>
      </c>
      <c r="AW127" s="12" t="s">
        <v>30</v>
      </c>
      <c r="AX127" s="12" t="s">
        <v>77</v>
      </c>
      <c r="AY127" s="147" t="s">
        <v>191</v>
      </c>
    </row>
    <row r="128" spans="2:65" s="1" customFormat="1" ht="42.75" customHeight="1">
      <c r="B128" s="128"/>
      <c r="C128" s="129" t="s">
        <v>229</v>
      </c>
      <c r="D128" s="129" t="s">
        <v>193</v>
      </c>
      <c r="E128" s="130" t="s">
        <v>857</v>
      </c>
      <c r="F128" s="131" t="s">
        <v>858</v>
      </c>
      <c r="G128" s="132" t="s">
        <v>275</v>
      </c>
      <c r="H128" s="133">
        <v>32.22</v>
      </c>
      <c r="I128" s="134">
        <v>0</v>
      </c>
      <c r="J128" s="134">
        <f>ROUND(I128*H128,2)</f>
        <v>0</v>
      </c>
      <c r="K128" s="135"/>
      <c r="L128" s="29"/>
      <c r="M128" s="136" t="s">
        <v>3</v>
      </c>
      <c r="N128" s="137" t="s">
        <v>40</v>
      </c>
      <c r="O128" s="138">
        <v>0.32800000000000001</v>
      </c>
      <c r="P128" s="138">
        <f>O128*H128</f>
        <v>10.568160000000001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197</v>
      </c>
      <c r="AT128" s="140" t="s">
        <v>193</v>
      </c>
      <c r="AU128" s="140" t="s">
        <v>79</v>
      </c>
      <c r="AY128" s="17" t="s">
        <v>191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77</v>
      </c>
      <c r="BK128" s="141">
        <f>ROUND(I128*H128,2)</f>
        <v>0</v>
      </c>
      <c r="BL128" s="17" t="s">
        <v>197</v>
      </c>
      <c r="BM128" s="140" t="s">
        <v>963</v>
      </c>
    </row>
    <row r="129" spans="2:65" s="1" customFormat="1">
      <c r="B129" s="29"/>
      <c r="D129" s="142" t="s">
        <v>199</v>
      </c>
      <c r="F129" s="143" t="s">
        <v>860</v>
      </c>
      <c r="L129" s="29"/>
      <c r="M129" s="144"/>
      <c r="T129" s="50"/>
      <c r="AT129" s="17" t="s">
        <v>199</v>
      </c>
      <c r="AU129" s="17" t="s">
        <v>79</v>
      </c>
    </row>
    <row r="130" spans="2:65" s="14" customFormat="1">
      <c r="B130" s="162"/>
      <c r="D130" s="146" t="s">
        <v>201</v>
      </c>
      <c r="E130" s="163" t="s">
        <v>3</v>
      </c>
      <c r="F130" s="164" t="s">
        <v>946</v>
      </c>
      <c r="H130" s="163" t="s">
        <v>3</v>
      </c>
      <c r="L130" s="162"/>
      <c r="M130" s="165"/>
      <c r="T130" s="166"/>
      <c r="AT130" s="163" t="s">
        <v>201</v>
      </c>
      <c r="AU130" s="163" t="s">
        <v>79</v>
      </c>
      <c r="AV130" s="14" t="s">
        <v>77</v>
      </c>
      <c r="AW130" s="14" t="s">
        <v>30</v>
      </c>
      <c r="AX130" s="14" t="s">
        <v>69</v>
      </c>
      <c r="AY130" s="163" t="s">
        <v>191</v>
      </c>
    </row>
    <row r="131" spans="2:65" s="12" customFormat="1">
      <c r="B131" s="145"/>
      <c r="D131" s="146" t="s">
        <v>201</v>
      </c>
      <c r="E131" s="147" t="s">
        <v>3</v>
      </c>
      <c r="F131" s="148" t="s">
        <v>964</v>
      </c>
      <c r="H131" s="149">
        <v>2.8839999999999999</v>
      </c>
      <c r="L131" s="145"/>
      <c r="M131" s="150"/>
      <c r="T131" s="151"/>
      <c r="AT131" s="147" t="s">
        <v>201</v>
      </c>
      <c r="AU131" s="147" t="s">
        <v>79</v>
      </c>
      <c r="AV131" s="12" t="s">
        <v>79</v>
      </c>
      <c r="AW131" s="12" t="s">
        <v>30</v>
      </c>
      <c r="AX131" s="12" t="s">
        <v>69</v>
      </c>
      <c r="AY131" s="147" t="s">
        <v>191</v>
      </c>
    </row>
    <row r="132" spans="2:65" s="12" customFormat="1">
      <c r="B132" s="145"/>
      <c r="D132" s="146" t="s">
        <v>201</v>
      </c>
      <c r="E132" s="147" t="s">
        <v>3</v>
      </c>
      <c r="F132" s="148" t="s">
        <v>965</v>
      </c>
      <c r="H132" s="149">
        <v>-0.82899999999999996</v>
      </c>
      <c r="L132" s="145"/>
      <c r="M132" s="150"/>
      <c r="T132" s="151"/>
      <c r="AT132" s="147" t="s">
        <v>201</v>
      </c>
      <c r="AU132" s="147" t="s">
        <v>79</v>
      </c>
      <c r="AV132" s="12" t="s">
        <v>79</v>
      </c>
      <c r="AW132" s="12" t="s">
        <v>30</v>
      </c>
      <c r="AX132" s="12" t="s">
        <v>69</v>
      </c>
      <c r="AY132" s="147" t="s">
        <v>191</v>
      </c>
    </row>
    <row r="133" spans="2:65" s="12" customFormat="1">
      <c r="B133" s="145"/>
      <c r="D133" s="146" t="s">
        <v>201</v>
      </c>
      <c r="E133" s="147" t="s">
        <v>3</v>
      </c>
      <c r="F133" s="148" t="s">
        <v>966</v>
      </c>
      <c r="H133" s="149">
        <v>5.923</v>
      </c>
      <c r="L133" s="145"/>
      <c r="M133" s="150"/>
      <c r="T133" s="151"/>
      <c r="AT133" s="147" t="s">
        <v>201</v>
      </c>
      <c r="AU133" s="147" t="s">
        <v>79</v>
      </c>
      <c r="AV133" s="12" t="s">
        <v>79</v>
      </c>
      <c r="AW133" s="12" t="s">
        <v>30</v>
      </c>
      <c r="AX133" s="12" t="s">
        <v>69</v>
      </c>
      <c r="AY133" s="147" t="s">
        <v>191</v>
      </c>
    </row>
    <row r="134" spans="2:65" s="14" customFormat="1">
      <c r="B134" s="162"/>
      <c r="D134" s="146" t="s">
        <v>201</v>
      </c>
      <c r="E134" s="163" t="s">
        <v>3</v>
      </c>
      <c r="F134" s="164" t="s">
        <v>948</v>
      </c>
      <c r="H134" s="163" t="s">
        <v>3</v>
      </c>
      <c r="L134" s="162"/>
      <c r="M134" s="165"/>
      <c r="T134" s="166"/>
      <c r="AT134" s="163" t="s">
        <v>201</v>
      </c>
      <c r="AU134" s="163" t="s">
        <v>79</v>
      </c>
      <c r="AV134" s="14" t="s">
        <v>77</v>
      </c>
      <c r="AW134" s="14" t="s">
        <v>30</v>
      </c>
      <c r="AX134" s="14" t="s">
        <v>69</v>
      </c>
      <c r="AY134" s="163" t="s">
        <v>191</v>
      </c>
    </row>
    <row r="135" spans="2:65" s="12" customFormat="1">
      <c r="B135" s="145"/>
      <c r="D135" s="146" t="s">
        <v>201</v>
      </c>
      <c r="E135" s="147" t="s">
        <v>3</v>
      </c>
      <c r="F135" s="148" t="s">
        <v>967</v>
      </c>
      <c r="H135" s="149">
        <v>3.1640000000000001</v>
      </c>
      <c r="L135" s="145"/>
      <c r="M135" s="150"/>
      <c r="T135" s="151"/>
      <c r="AT135" s="147" t="s">
        <v>201</v>
      </c>
      <c r="AU135" s="147" t="s">
        <v>79</v>
      </c>
      <c r="AV135" s="12" t="s">
        <v>79</v>
      </c>
      <c r="AW135" s="12" t="s">
        <v>30</v>
      </c>
      <c r="AX135" s="12" t="s">
        <v>69</v>
      </c>
      <c r="AY135" s="147" t="s">
        <v>191</v>
      </c>
    </row>
    <row r="136" spans="2:65" s="12" customFormat="1">
      <c r="B136" s="145"/>
      <c r="D136" s="146" t="s">
        <v>201</v>
      </c>
      <c r="E136" s="147" t="s">
        <v>3</v>
      </c>
      <c r="F136" s="148" t="s">
        <v>968</v>
      </c>
      <c r="H136" s="149">
        <v>-0.91</v>
      </c>
      <c r="L136" s="145"/>
      <c r="M136" s="150"/>
      <c r="T136" s="151"/>
      <c r="AT136" s="147" t="s">
        <v>201</v>
      </c>
      <c r="AU136" s="147" t="s">
        <v>79</v>
      </c>
      <c r="AV136" s="12" t="s">
        <v>79</v>
      </c>
      <c r="AW136" s="12" t="s">
        <v>30</v>
      </c>
      <c r="AX136" s="12" t="s">
        <v>69</v>
      </c>
      <c r="AY136" s="147" t="s">
        <v>191</v>
      </c>
    </row>
    <row r="137" spans="2:65" s="12" customFormat="1">
      <c r="B137" s="145"/>
      <c r="D137" s="146" t="s">
        <v>201</v>
      </c>
      <c r="E137" s="147" t="s">
        <v>3</v>
      </c>
      <c r="F137" s="148" t="s">
        <v>969</v>
      </c>
      <c r="H137" s="149">
        <v>6.4980000000000002</v>
      </c>
      <c r="L137" s="145"/>
      <c r="M137" s="150"/>
      <c r="T137" s="151"/>
      <c r="AT137" s="147" t="s">
        <v>201</v>
      </c>
      <c r="AU137" s="147" t="s">
        <v>79</v>
      </c>
      <c r="AV137" s="12" t="s">
        <v>79</v>
      </c>
      <c r="AW137" s="12" t="s">
        <v>30</v>
      </c>
      <c r="AX137" s="12" t="s">
        <v>69</v>
      </c>
      <c r="AY137" s="147" t="s">
        <v>191</v>
      </c>
    </row>
    <row r="138" spans="2:65" s="14" customFormat="1">
      <c r="B138" s="162"/>
      <c r="D138" s="146" t="s">
        <v>201</v>
      </c>
      <c r="E138" s="163" t="s">
        <v>3</v>
      </c>
      <c r="F138" s="164" t="s">
        <v>950</v>
      </c>
      <c r="H138" s="163" t="s">
        <v>3</v>
      </c>
      <c r="L138" s="162"/>
      <c r="M138" s="165"/>
      <c r="T138" s="166"/>
      <c r="AT138" s="163" t="s">
        <v>201</v>
      </c>
      <c r="AU138" s="163" t="s">
        <v>79</v>
      </c>
      <c r="AV138" s="14" t="s">
        <v>77</v>
      </c>
      <c r="AW138" s="14" t="s">
        <v>30</v>
      </c>
      <c r="AX138" s="14" t="s">
        <v>69</v>
      </c>
      <c r="AY138" s="163" t="s">
        <v>191</v>
      </c>
    </row>
    <row r="139" spans="2:65" s="12" customFormat="1">
      <c r="B139" s="145"/>
      <c r="D139" s="146" t="s">
        <v>201</v>
      </c>
      <c r="E139" s="147" t="s">
        <v>3</v>
      </c>
      <c r="F139" s="148" t="s">
        <v>970</v>
      </c>
      <c r="H139" s="149">
        <v>5.6</v>
      </c>
      <c r="L139" s="145"/>
      <c r="M139" s="150"/>
      <c r="T139" s="151"/>
      <c r="AT139" s="147" t="s">
        <v>201</v>
      </c>
      <c r="AU139" s="147" t="s">
        <v>79</v>
      </c>
      <c r="AV139" s="12" t="s">
        <v>79</v>
      </c>
      <c r="AW139" s="12" t="s">
        <v>30</v>
      </c>
      <c r="AX139" s="12" t="s">
        <v>69</v>
      </c>
      <c r="AY139" s="147" t="s">
        <v>191</v>
      </c>
    </row>
    <row r="140" spans="2:65" s="12" customFormat="1">
      <c r="B140" s="145"/>
      <c r="D140" s="146" t="s">
        <v>201</v>
      </c>
      <c r="E140" s="147" t="s">
        <v>3</v>
      </c>
      <c r="F140" s="148" t="s">
        <v>971</v>
      </c>
      <c r="H140" s="149">
        <v>-1.61</v>
      </c>
      <c r="L140" s="145"/>
      <c r="M140" s="150"/>
      <c r="T140" s="151"/>
      <c r="AT140" s="147" t="s">
        <v>201</v>
      </c>
      <c r="AU140" s="147" t="s">
        <v>79</v>
      </c>
      <c r="AV140" s="12" t="s">
        <v>79</v>
      </c>
      <c r="AW140" s="12" t="s">
        <v>30</v>
      </c>
      <c r="AX140" s="12" t="s">
        <v>69</v>
      </c>
      <c r="AY140" s="147" t="s">
        <v>191</v>
      </c>
    </row>
    <row r="141" spans="2:65" s="12" customFormat="1">
      <c r="B141" s="145"/>
      <c r="D141" s="146" t="s">
        <v>201</v>
      </c>
      <c r="E141" s="147" t="s">
        <v>3</v>
      </c>
      <c r="F141" s="148" t="s">
        <v>972</v>
      </c>
      <c r="H141" s="149">
        <v>11.5</v>
      </c>
      <c r="L141" s="145"/>
      <c r="M141" s="150"/>
      <c r="T141" s="151"/>
      <c r="AT141" s="147" t="s">
        <v>201</v>
      </c>
      <c r="AU141" s="147" t="s">
        <v>79</v>
      </c>
      <c r="AV141" s="12" t="s">
        <v>79</v>
      </c>
      <c r="AW141" s="12" t="s">
        <v>30</v>
      </c>
      <c r="AX141" s="12" t="s">
        <v>69</v>
      </c>
      <c r="AY141" s="147" t="s">
        <v>191</v>
      </c>
    </row>
    <row r="142" spans="2:65" s="13" customFormat="1">
      <c r="B142" s="156"/>
      <c r="D142" s="146" t="s">
        <v>201</v>
      </c>
      <c r="E142" s="157" t="s">
        <v>838</v>
      </c>
      <c r="F142" s="158" t="s">
        <v>272</v>
      </c>
      <c r="H142" s="159">
        <v>32.22</v>
      </c>
      <c r="L142" s="156"/>
      <c r="M142" s="160"/>
      <c r="T142" s="161"/>
      <c r="AT142" s="157" t="s">
        <v>201</v>
      </c>
      <c r="AU142" s="157" t="s">
        <v>79</v>
      </c>
      <c r="AV142" s="13" t="s">
        <v>197</v>
      </c>
      <c r="AW142" s="13" t="s">
        <v>30</v>
      </c>
      <c r="AX142" s="13" t="s">
        <v>77</v>
      </c>
      <c r="AY142" s="157" t="s">
        <v>191</v>
      </c>
    </row>
    <row r="143" spans="2:65" s="1" customFormat="1" ht="64.5" customHeight="1">
      <c r="B143" s="128"/>
      <c r="C143" s="129" t="s">
        <v>235</v>
      </c>
      <c r="D143" s="129" t="s">
        <v>193</v>
      </c>
      <c r="E143" s="130" t="s">
        <v>532</v>
      </c>
      <c r="F143" s="131" t="s">
        <v>533</v>
      </c>
      <c r="G143" s="132" t="s">
        <v>275</v>
      </c>
      <c r="H143" s="133">
        <v>7.4880000000000004</v>
      </c>
      <c r="I143" s="134">
        <v>0</v>
      </c>
      <c r="J143" s="134">
        <f>ROUND(I143*H143,2)</f>
        <v>0</v>
      </c>
      <c r="K143" s="135"/>
      <c r="L143" s="29"/>
      <c r="M143" s="136" t="s">
        <v>3</v>
      </c>
      <c r="N143" s="137" t="s">
        <v>40</v>
      </c>
      <c r="O143" s="138">
        <v>0.94299999999999995</v>
      </c>
      <c r="P143" s="138">
        <f>O143*H143</f>
        <v>7.0611839999999999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197</v>
      </c>
      <c r="AT143" s="140" t="s">
        <v>193</v>
      </c>
      <c r="AU143" s="140" t="s">
        <v>79</v>
      </c>
      <c r="AY143" s="17" t="s">
        <v>191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7" t="s">
        <v>77</v>
      </c>
      <c r="BK143" s="141">
        <f>ROUND(I143*H143,2)</f>
        <v>0</v>
      </c>
      <c r="BL143" s="17" t="s">
        <v>197</v>
      </c>
      <c r="BM143" s="140" t="s">
        <v>973</v>
      </c>
    </row>
    <row r="144" spans="2:65" s="1" customFormat="1">
      <c r="B144" s="29"/>
      <c r="D144" s="142" t="s">
        <v>199</v>
      </c>
      <c r="F144" s="143" t="s">
        <v>535</v>
      </c>
      <c r="L144" s="29"/>
      <c r="M144" s="144"/>
      <c r="T144" s="50"/>
      <c r="AT144" s="17" t="s">
        <v>199</v>
      </c>
      <c r="AU144" s="17" t="s">
        <v>79</v>
      </c>
    </row>
    <row r="145" spans="2:65" s="14" customFormat="1">
      <c r="B145" s="162"/>
      <c r="D145" s="146" t="s">
        <v>201</v>
      </c>
      <c r="E145" s="163" t="s">
        <v>3</v>
      </c>
      <c r="F145" s="164" t="s">
        <v>946</v>
      </c>
      <c r="H145" s="163" t="s">
        <v>3</v>
      </c>
      <c r="L145" s="162"/>
      <c r="M145" s="165"/>
      <c r="T145" s="166"/>
      <c r="AT145" s="163" t="s">
        <v>201</v>
      </c>
      <c r="AU145" s="163" t="s">
        <v>79</v>
      </c>
      <c r="AV145" s="14" t="s">
        <v>77</v>
      </c>
      <c r="AW145" s="14" t="s">
        <v>30</v>
      </c>
      <c r="AX145" s="14" t="s">
        <v>69</v>
      </c>
      <c r="AY145" s="163" t="s">
        <v>191</v>
      </c>
    </row>
    <row r="146" spans="2:65" s="12" customFormat="1">
      <c r="B146" s="145"/>
      <c r="D146" s="146" t="s">
        <v>201</v>
      </c>
      <c r="E146" s="147" t="s">
        <v>3</v>
      </c>
      <c r="F146" s="148" t="s">
        <v>974</v>
      </c>
      <c r="H146" s="149">
        <v>1.8540000000000001</v>
      </c>
      <c r="L146" s="145"/>
      <c r="M146" s="150"/>
      <c r="T146" s="151"/>
      <c r="AT146" s="147" t="s">
        <v>201</v>
      </c>
      <c r="AU146" s="147" t="s">
        <v>79</v>
      </c>
      <c r="AV146" s="12" t="s">
        <v>79</v>
      </c>
      <c r="AW146" s="12" t="s">
        <v>30</v>
      </c>
      <c r="AX146" s="12" t="s">
        <v>69</v>
      </c>
      <c r="AY146" s="147" t="s">
        <v>191</v>
      </c>
    </row>
    <row r="147" spans="2:65" s="14" customFormat="1">
      <c r="B147" s="162"/>
      <c r="D147" s="146" t="s">
        <v>201</v>
      </c>
      <c r="E147" s="163" t="s">
        <v>3</v>
      </c>
      <c r="F147" s="164" t="s">
        <v>948</v>
      </c>
      <c r="H147" s="163" t="s">
        <v>3</v>
      </c>
      <c r="L147" s="162"/>
      <c r="M147" s="165"/>
      <c r="T147" s="166"/>
      <c r="AT147" s="163" t="s">
        <v>201</v>
      </c>
      <c r="AU147" s="163" t="s">
        <v>79</v>
      </c>
      <c r="AV147" s="14" t="s">
        <v>77</v>
      </c>
      <c r="AW147" s="14" t="s">
        <v>30</v>
      </c>
      <c r="AX147" s="14" t="s">
        <v>69</v>
      </c>
      <c r="AY147" s="163" t="s">
        <v>191</v>
      </c>
    </row>
    <row r="148" spans="2:65" s="12" customFormat="1">
      <c r="B148" s="145"/>
      <c r="D148" s="146" t="s">
        <v>201</v>
      </c>
      <c r="E148" s="147" t="s">
        <v>3</v>
      </c>
      <c r="F148" s="148" t="s">
        <v>975</v>
      </c>
      <c r="H148" s="149">
        <v>2.0339999999999998</v>
      </c>
      <c r="L148" s="145"/>
      <c r="M148" s="150"/>
      <c r="T148" s="151"/>
      <c r="AT148" s="147" t="s">
        <v>201</v>
      </c>
      <c r="AU148" s="147" t="s">
        <v>79</v>
      </c>
      <c r="AV148" s="12" t="s">
        <v>79</v>
      </c>
      <c r="AW148" s="12" t="s">
        <v>30</v>
      </c>
      <c r="AX148" s="12" t="s">
        <v>69</v>
      </c>
      <c r="AY148" s="147" t="s">
        <v>191</v>
      </c>
    </row>
    <row r="149" spans="2:65" s="14" customFormat="1">
      <c r="B149" s="162"/>
      <c r="D149" s="146" t="s">
        <v>201</v>
      </c>
      <c r="E149" s="163" t="s">
        <v>3</v>
      </c>
      <c r="F149" s="164" t="s">
        <v>950</v>
      </c>
      <c r="H149" s="163" t="s">
        <v>3</v>
      </c>
      <c r="L149" s="162"/>
      <c r="M149" s="165"/>
      <c r="T149" s="166"/>
      <c r="AT149" s="163" t="s">
        <v>201</v>
      </c>
      <c r="AU149" s="163" t="s">
        <v>79</v>
      </c>
      <c r="AV149" s="14" t="s">
        <v>77</v>
      </c>
      <c r="AW149" s="14" t="s">
        <v>30</v>
      </c>
      <c r="AX149" s="14" t="s">
        <v>69</v>
      </c>
      <c r="AY149" s="163" t="s">
        <v>191</v>
      </c>
    </row>
    <row r="150" spans="2:65" s="12" customFormat="1">
      <c r="B150" s="145"/>
      <c r="D150" s="146" t="s">
        <v>201</v>
      </c>
      <c r="E150" s="147" t="s">
        <v>3</v>
      </c>
      <c r="F150" s="148" t="s">
        <v>976</v>
      </c>
      <c r="H150" s="149">
        <v>3.6</v>
      </c>
      <c r="L150" s="145"/>
      <c r="M150" s="150"/>
      <c r="T150" s="151"/>
      <c r="AT150" s="147" t="s">
        <v>201</v>
      </c>
      <c r="AU150" s="147" t="s">
        <v>79</v>
      </c>
      <c r="AV150" s="12" t="s">
        <v>79</v>
      </c>
      <c r="AW150" s="12" t="s">
        <v>30</v>
      </c>
      <c r="AX150" s="12" t="s">
        <v>69</v>
      </c>
      <c r="AY150" s="147" t="s">
        <v>191</v>
      </c>
    </row>
    <row r="151" spans="2:65" s="13" customFormat="1">
      <c r="B151" s="156"/>
      <c r="D151" s="146" t="s">
        <v>201</v>
      </c>
      <c r="E151" s="157" t="s">
        <v>3</v>
      </c>
      <c r="F151" s="158" t="s">
        <v>272</v>
      </c>
      <c r="H151" s="159">
        <v>7.4880000000000004</v>
      </c>
      <c r="L151" s="156"/>
      <c r="M151" s="160"/>
      <c r="T151" s="161"/>
      <c r="AT151" s="157" t="s">
        <v>201</v>
      </c>
      <c r="AU151" s="157" t="s">
        <v>79</v>
      </c>
      <c r="AV151" s="13" t="s">
        <v>197</v>
      </c>
      <c r="AW151" s="13" t="s">
        <v>30</v>
      </c>
      <c r="AX151" s="13" t="s">
        <v>77</v>
      </c>
      <c r="AY151" s="157" t="s">
        <v>191</v>
      </c>
    </row>
    <row r="152" spans="2:65" s="1" customFormat="1" ht="16.350000000000001" customHeight="1">
      <c r="B152" s="128"/>
      <c r="C152" s="167" t="s">
        <v>239</v>
      </c>
      <c r="D152" s="167" t="s">
        <v>483</v>
      </c>
      <c r="E152" s="168" t="s">
        <v>537</v>
      </c>
      <c r="F152" s="169" t="s">
        <v>538</v>
      </c>
      <c r="G152" s="170" t="s">
        <v>327</v>
      </c>
      <c r="H152" s="171">
        <v>14.976000000000001</v>
      </c>
      <c r="I152" s="172">
        <v>0</v>
      </c>
      <c r="J152" s="172">
        <f>ROUND(I152*H152,2)</f>
        <v>0</v>
      </c>
      <c r="K152" s="173"/>
      <c r="L152" s="174"/>
      <c r="M152" s="175" t="s">
        <v>3</v>
      </c>
      <c r="N152" s="176" t="s">
        <v>40</v>
      </c>
      <c r="O152" s="138">
        <v>0</v>
      </c>
      <c r="P152" s="138">
        <f>O152*H152</f>
        <v>0</v>
      </c>
      <c r="Q152" s="138">
        <v>1</v>
      </c>
      <c r="R152" s="138">
        <f>Q152*H152</f>
        <v>14.976000000000001</v>
      </c>
      <c r="S152" s="138">
        <v>0</v>
      </c>
      <c r="T152" s="139">
        <f>S152*H152</f>
        <v>0</v>
      </c>
      <c r="AR152" s="140" t="s">
        <v>239</v>
      </c>
      <c r="AT152" s="140" t="s">
        <v>483</v>
      </c>
      <c r="AU152" s="140" t="s">
        <v>79</v>
      </c>
      <c r="AY152" s="17" t="s">
        <v>191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7" t="s">
        <v>77</v>
      </c>
      <c r="BK152" s="141">
        <f>ROUND(I152*H152,2)</f>
        <v>0</v>
      </c>
      <c r="BL152" s="17" t="s">
        <v>197</v>
      </c>
      <c r="BM152" s="140" t="s">
        <v>977</v>
      </c>
    </row>
    <row r="153" spans="2:65" s="12" customFormat="1">
      <c r="B153" s="145"/>
      <c r="D153" s="146" t="s">
        <v>201</v>
      </c>
      <c r="F153" s="148" t="s">
        <v>978</v>
      </c>
      <c r="H153" s="149">
        <v>14.976000000000001</v>
      </c>
      <c r="L153" s="145"/>
      <c r="M153" s="150"/>
      <c r="T153" s="151"/>
      <c r="AT153" s="147" t="s">
        <v>201</v>
      </c>
      <c r="AU153" s="147" t="s">
        <v>79</v>
      </c>
      <c r="AV153" s="12" t="s">
        <v>79</v>
      </c>
      <c r="AW153" s="12" t="s">
        <v>4</v>
      </c>
      <c r="AX153" s="12" t="s">
        <v>77</v>
      </c>
      <c r="AY153" s="147" t="s">
        <v>191</v>
      </c>
    </row>
    <row r="154" spans="2:65" s="11" customFormat="1" ht="22.8" customHeight="1">
      <c r="B154" s="117"/>
      <c r="D154" s="118" t="s">
        <v>68</v>
      </c>
      <c r="E154" s="126" t="s">
        <v>79</v>
      </c>
      <c r="F154" s="126" t="s">
        <v>304</v>
      </c>
      <c r="J154" s="127">
        <f>BK154</f>
        <v>0</v>
      </c>
      <c r="L154" s="117"/>
      <c r="M154" s="121"/>
      <c r="P154" s="122">
        <f>SUM(P155:P174)</f>
        <v>12.18432</v>
      </c>
      <c r="R154" s="122">
        <f>SUM(R155:R174)</f>
        <v>20.026254600000001</v>
      </c>
      <c r="T154" s="123">
        <f>SUM(T155:T174)</f>
        <v>0</v>
      </c>
      <c r="AR154" s="118" t="s">
        <v>77</v>
      </c>
      <c r="AT154" s="124" t="s">
        <v>68</v>
      </c>
      <c r="AU154" s="124" t="s">
        <v>77</v>
      </c>
      <c r="AY154" s="118" t="s">
        <v>191</v>
      </c>
      <c r="BK154" s="125">
        <f>SUM(BK155:BK174)</f>
        <v>0</v>
      </c>
    </row>
    <row r="155" spans="2:65" s="1" customFormat="1" ht="23.4" customHeight="1">
      <c r="B155" s="128"/>
      <c r="C155" s="129" t="s">
        <v>311</v>
      </c>
      <c r="D155" s="129" t="s">
        <v>193</v>
      </c>
      <c r="E155" s="130" t="s">
        <v>863</v>
      </c>
      <c r="F155" s="131" t="s">
        <v>864</v>
      </c>
      <c r="G155" s="132" t="s">
        <v>275</v>
      </c>
      <c r="H155" s="133">
        <v>7.98</v>
      </c>
      <c r="I155" s="134">
        <v>0</v>
      </c>
      <c r="J155" s="134">
        <f>ROUND(I155*H155,2)</f>
        <v>0</v>
      </c>
      <c r="K155" s="135"/>
      <c r="L155" s="29"/>
      <c r="M155" s="136" t="s">
        <v>3</v>
      </c>
      <c r="N155" s="137" t="s">
        <v>40</v>
      </c>
      <c r="O155" s="138">
        <v>0.58399999999999996</v>
      </c>
      <c r="P155" s="138">
        <f>O155*H155</f>
        <v>4.6603199999999996</v>
      </c>
      <c r="Q155" s="138">
        <v>2.5018699999999998</v>
      </c>
      <c r="R155" s="138">
        <f>Q155*H155</f>
        <v>19.964922600000001</v>
      </c>
      <c r="S155" s="138">
        <v>0</v>
      </c>
      <c r="T155" s="139">
        <f>S155*H155</f>
        <v>0</v>
      </c>
      <c r="AR155" s="140" t="s">
        <v>197</v>
      </c>
      <c r="AT155" s="140" t="s">
        <v>193</v>
      </c>
      <c r="AU155" s="140" t="s">
        <v>79</v>
      </c>
      <c r="AY155" s="17" t="s">
        <v>191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7" t="s">
        <v>77</v>
      </c>
      <c r="BK155" s="141">
        <f>ROUND(I155*H155,2)</f>
        <v>0</v>
      </c>
      <c r="BL155" s="17" t="s">
        <v>197</v>
      </c>
      <c r="BM155" s="140" t="s">
        <v>979</v>
      </c>
    </row>
    <row r="156" spans="2:65" s="1" customFormat="1">
      <c r="B156" s="29"/>
      <c r="D156" s="142" t="s">
        <v>199</v>
      </c>
      <c r="F156" s="143" t="s">
        <v>866</v>
      </c>
      <c r="L156" s="29"/>
      <c r="M156" s="144"/>
      <c r="T156" s="50"/>
      <c r="AT156" s="17" t="s">
        <v>199</v>
      </c>
      <c r="AU156" s="17" t="s">
        <v>79</v>
      </c>
    </row>
    <row r="157" spans="2:65" s="14" customFormat="1">
      <c r="B157" s="162"/>
      <c r="D157" s="146" t="s">
        <v>201</v>
      </c>
      <c r="E157" s="163" t="s">
        <v>3</v>
      </c>
      <c r="F157" s="164" t="s">
        <v>946</v>
      </c>
      <c r="H157" s="163" t="s">
        <v>3</v>
      </c>
      <c r="L157" s="162"/>
      <c r="M157" s="165"/>
      <c r="T157" s="166"/>
      <c r="AT157" s="163" t="s">
        <v>201</v>
      </c>
      <c r="AU157" s="163" t="s">
        <v>79</v>
      </c>
      <c r="AV157" s="14" t="s">
        <v>77</v>
      </c>
      <c r="AW157" s="14" t="s">
        <v>30</v>
      </c>
      <c r="AX157" s="14" t="s">
        <v>69</v>
      </c>
      <c r="AY157" s="163" t="s">
        <v>191</v>
      </c>
    </row>
    <row r="158" spans="2:65" s="12" customFormat="1">
      <c r="B158" s="145"/>
      <c r="D158" s="146" t="s">
        <v>201</v>
      </c>
      <c r="E158" s="147" t="s">
        <v>3</v>
      </c>
      <c r="F158" s="148" t="s">
        <v>980</v>
      </c>
      <c r="H158" s="149">
        <v>2.1</v>
      </c>
      <c r="L158" s="145"/>
      <c r="M158" s="150"/>
      <c r="T158" s="151"/>
      <c r="AT158" s="147" t="s">
        <v>201</v>
      </c>
      <c r="AU158" s="147" t="s">
        <v>79</v>
      </c>
      <c r="AV158" s="12" t="s">
        <v>79</v>
      </c>
      <c r="AW158" s="12" t="s">
        <v>30</v>
      </c>
      <c r="AX158" s="12" t="s">
        <v>69</v>
      </c>
      <c r="AY158" s="147" t="s">
        <v>191</v>
      </c>
    </row>
    <row r="159" spans="2:65" s="14" customFormat="1">
      <c r="B159" s="162"/>
      <c r="D159" s="146" t="s">
        <v>201</v>
      </c>
      <c r="E159" s="163" t="s">
        <v>3</v>
      </c>
      <c r="F159" s="164" t="s">
        <v>948</v>
      </c>
      <c r="H159" s="163" t="s">
        <v>3</v>
      </c>
      <c r="L159" s="162"/>
      <c r="M159" s="165"/>
      <c r="T159" s="166"/>
      <c r="AT159" s="163" t="s">
        <v>201</v>
      </c>
      <c r="AU159" s="163" t="s">
        <v>79</v>
      </c>
      <c r="AV159" s="14" t="s">
        <v>77</v>
      </c>
      <c r="AW159" s="14" t="s">
        <v>30</v>
      </c>
      <c r="AX159" s="14" t="s">
        <v>69</v>
      </c>
      <c r="AY159" s="163" t="s">
        <v>191</v>
      </c>
    </row>
    <row r="160" spans="2:65" s="12" customFormat="1">
      <c r="B160" s="145"/>
      <c r="D160" s="146" t="s">
        <v>201</v>
      </c>
      <c r="E160" s="147" t="s">
        <v>3</v>
      </c>
      <c r="F160" s="148" t="s">
        <v>980</v>
      </c>
      <c r="H160" s="149">
        <v>2.1</v>
      </c>
      <c r="L160" s="145"/>
      <c r="M160" s="150"/>
      <c r="T160" s="151"/>
      <c r="AT160" s="147" t="s">
        <v>201</v>
      </c>
      <c r="AU160" s="147" t="s">
        <v>79</v>
      </c>
      <c r="AV160" s="12" t="s">
        <v>79</v>
      </c>
      <c r="AW160" s="12" t="s">
        <v>30</v>
      </c>
      <c r="AX160" s="12" t="s">
        <v>69</v>
      </c>
      <c r="AY160" s="147" t="s">
        <v>191</v>
      </c>
    </row>
    <row r="161" spans="2:65" s="14" customFormat="1">
      <c r="B161" s="162"/>
      <c r="D161" s="146" t="s">
        <v>201</v>
      </c>
      <c r="E161" s="163" t="s">
        <v>3</v>
      </c>
      <c r="F161" s="164" t="s">
        <v>950</v>
      </c>
      <c r="H161" s="163" t="s">
        <v>3</v>
      </c>
      <c r="L161" s="162"/>
      <c r="M161" s="165"/>
      <c r="T161" s="166"/>
      <c r="AT161" s="163" t="s">
        <v>201</v>
      </c>
      <c r="AU161" s="163" t="s">
        <v>79</v>
      </c>
      <c r="AV161" s="14" t="s">
        <v>77</v>
      </c>
      <c r="AW161" s="14" t="s">
        <v>30</v>
      </c>
      <c r="AX161" s="14" t="s">
        <v>69</v>
      </c>
      <c r="AY161" s="163" t="s">
        <v>191</v>
      </c>
    </row>
    <row r="162" spans="2:65" s="12" customFormat="1">
      <c r="B162" s="145"/>
      <c r="D162" s="146" t="s">
        <v>201</v>
      </c>
      <c r="E162" s="147" t="s">
        <v>3</v>
      </c>
      <c r="F162" s="148" t="s">
        <v>981</v>
      </c>
      <c r="H162" s="149">
        <v>3.78</v>
      </c>
      <c r="L162" s="145"/>
      <c r="M162" s="150"/>
      <c r="T162" s="151"/>
      <c r="AT162" s="147" t="s">
        <v>201</v>
      </c>
      <c r="AU162" s="147" t="s">
        <v>79</v>
      </c>
      <c r="AV162" s="12" t="s">
        <v>79</v>
      </c>
      <c r="AW162" s="12" t="s">
        <v>30</v>
      </c>
      <c r="AX162" s="12" t="s">
        <v>69</v>
      </c>
      <c r="AY162" s="147" t="s">
        <v>191</v>
      </c>
    </row>
    <row r="163" spans="2:65" s="13" customFormat="1">
      <c r="B163" s="156"/>
      <c r="D163" s="146" t="s">
        <v>201</v>
      </c>
      <c r="E163" s="157" t="s">
        <v>3</v>
      </c>
      <c r="F163" s="158" t="s">
        <v>272</v>
      </c>
      <c r="H163" s="159">
        <v>7.98</v>
      </c>
      <c r="L163" s="156"/>
      <c r="M163" s="160"/>
      <c r="T163" s="161"/>
      <c r="AT163" s="157" t="s">
        <v>201</v>
      </c>
      <c r="AU163" s="157" t="s">
        <v>79</v>
      </c>
      <c r="AV163" s="13" t="s">
        <v>197</v>
      </c>
      <c r="AW163" s="13" t="s">
        <v>30</v>
      </c>
      <c r="AX163" s="13" t="s">
        <v>77</v>
      </c>
      <c r="AY163" s="157" t="s">
        <v>191</v>
      </c>
    </row>
    <row r="164" spans="2:65" s="1" customFormat="1" ht="16.350000000000001" customHeight="1">
      <c r="B164" s="128"/>
      <c r="C164" s="129" t="s">
        <v>318</v>
      </c>
      <c r="D164" s="129" t="s">
        <v>193</v>
      </c>
      <c r="E164" s="130" t="s">
        <v>868</v>
      </c>
      <c r="F164" s="131" t="s">
        <v>869</v>
      </c>
      <c r="G164" s="132" t="s">
        <v>268</v>
      </c>
      <c r="H164" s="133">
        <v>22.8</v>
      </c>
      <c r="I164" s="134">
        <v>0</v>
      </c>
      <c r="J164" s="134">
        <f>ROUND(I164*H164,2)</f>
        <v>0</v>
      </c>
      <c r="K164" s="135"/>
      <c r="L164" s="29"/>
      <c r="M164" s="136" t="s">
        <v>3</v>
      </c>
      <c r="N164" s="137" t="s">
        <v>40</v>
      </c>
      <c r="O164" s="138">
        <v>0.247</v>
      </c>
      <c r="P164" s="138">
        <f>O164*H164</f>
        <v>5.6315999999999997</v>
      </c>
      <c r="Q164" s="138">
        <v>2.6900000000000001E-3</v>
      </c>
      <c r="R164" s="138">
        <f>Q164*H164</f>
        <v>6.1332000000000005E-2</v>
      </c>
      <c r="S164" s="138">
        <v>0</v>
      </c>
      <c r="T164" s="139">
        <f>S164*H164</f>
        <v>0</v>
      </c>
      <c r="AR164" s="140" t="s">
        <v>197</v>
      </c>
      <c r="AT164" s="140" t="s">
        <v>193</v>
      </c>
      <c r="AU164" s="140" t="s">
        <v>79</v>
      </c>
      <c r="AY164" s="17" t="s">
        <v>191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7" t="s">
        <v>77</v>
      </c>
      <c r="BK164" s="141">
        <f>ROUND(I164*H164,2)</f>
        <v>0</v>
      </c>
      <c r="BL164" s="17" t="s">
        <v>197</v>
      </c>
      <c r="BM164" s="140" t="s">
        <v>982</v>
      </c>
    </row>
    <row r="165" spans="2:65" s="1" customFormat="1">
      <c r="B165" s="29"/>
      <c r="D165" s="142" t="s">
        <v>199</v>
      </c>
      <c r="F165" s="143" t="s">
        <v>871</v>
      </c>
      <c r="L165" s="29"/>
      <c r="M165" s="144"/>
      <c r="T165" s="50"/>
      <c r="AT165" s="17" t="s">
        <v>199</v>
      </c>
      <c r="AU165" s="17" t="s">
        <v>79</v>
      </c>
    </row>
    <row r="166" spans="2:65" s="14" customFormat="1">
      <c r="B166" s="162"/>
      <c r="D166" s="146" t="s">
        <v>201</v>
      </c>
      <c r="E166" s="163" t="s">
        <v>3</v>
      </c>
      <c r="F166" s="164" t="s">
        <v>946</v>
      </c>
      <c r="H166" s="163" t="s">
        <v>3</v>
      </c>
      <c r="L166" s="162"/>
      <c r="M166" s="165"/>
      <c r="T166" s="166"/>
      <c r="AT166" s="163" t="s">
        <v>201</v>
      </c>
      <c r="AU166" s="163" t="s">
        <v>79</v>
      </c>
      <c r="AV166" s="14" t="s">
        <v>77</v>
      </c>
      <c r="AW166" s="14" t="s">
        <v>30</v>
      </c>
      <c r="AX166" s="14" t="s">
        <v>69</v>
      </c>
      <c r="AY166" s="163" t="s">
        <v>191</v>
      </c>
    </row>
    <row r="167" spans="2:65" s="12" customFormat="1">
      <c r="B167" s="145"/>
      <c r="D167" s="146" t="s">
        <v>201</v>
      </c>
      <c r="E167" s="147" t="s">
        <v>3</v>
      </c>
      <c r="F167" s="148" t="s">
        <v>983</v>
      </c>
      <c r="H167" s="149">
        <v>6</v>
      </c>
      <c r="L167" s="145"/>
      <c r="M167" s="150"/>
      <c r="T167" s="151"/>
      <c r="AT167" s="147" t="s">
        <v>201</v>
      </c>
      <c r="AU167" s="147" t="s">
        <v>79</v>
      </c>
      <c r="AV167" s="12" t="s">
        <v>79</v>
      </c>
      <c r="AW167" s="12" t="s">
        <v>30</v>
      </c>
      <c r="AX167" s="12" t="s">
        <v>69</v>
      </c>
      <c r="AY167" s="147" t="s">
        <v>191</v>
      </c>
    </row>
    <row r="168" spans="2:65" s="14" customFormat="1">
      <c r="B168" s="162"/>
      <c r="D168" s="146" t="s">
        <v>201</v>
      </c>
      <c r="E168" s="163" t="s">
        <v>3</v>
      </c>
      <c r="F168" s="164" t="s">
        <v>948</v>
      </c>
      <c r="H168" s="163" t="s">
        <v>3</v>
      </c>
      <c r="L168" s="162"/>
      <c r="M168" s="165"/>
      <c r="T168" s="166"/>
      <c r="AT168" s="163" t="s">
        <v>201</v>
      </c>
      <c r="AU168" s="163" t="s">
        <v>79</v>
      </c>
      <c r="AV168" s="14" t="s">
        <v>77</v>
      </c>
      <c r="AW168" s="14" t="s">
        <v>30</v>
      </c>
      <c r="AX168" s="14" t="s">
        <v>69</v>
      </c>
      <c r="AY168" s="163" t="s">
        <v>191</v>
      </c>
    </row>
    <row r="169" spans="2:65" s="12" customFormat="1">
      <c r="B169" s="145"/>
      <c r="D169" s="146" t="s">
        <v>201</v>
      </c>
      <c r="E169" s="147" t="s">
        <v>3</v>
      </c>
      <c r="F169" s="148" t="s">
        <v>983</v>
      </c>
      <c r="H169" s="149">
        <v>6</v>
      </c>
      <c r="L169" s="145"/>
      <c r="M169" s="150"/>
      <c r="T169" s="151"/>
      <c r="AT169" s="147" t="s">
        <v>201</v>
      </c>
      <c r="AU169" s="147" t="s">
        <v>79</v>
      </c>
      <c r="AV169" s="12" t="s">
        <v>79</v>
      </c>
      <c r="AW169" s="12" t="s">
        <v>30</v>
      </c>
      <c r="AX169" s="12" t="s">
        <v>69</v>
      </c>
      <c r="AY169" s="147" t="s">
        <v>191</v>
      </c>
    </row>
    <row r="170" spans="2:65" s="14" customFormat="1">
      <c r="B170" s="162"/>
      <c r="D170" s="146" t="s">
        <v>201</v>
      </c>
      <c r="E170" s="163" t="s">
        <v>3</v>
      </c>
      <c r="F170" s="164" t="s">
        <v>950</v>
      </c>
      <c r="H170" s="163" t="s">
        <v>3</v>
      </c>
      <c r="L170" s="162"/>
      <c r="M170" s="165"/>
      <c r="T170" s="166"/>
      <c r="AT170" s="163" t="s">
        <v>201</v>
      </c>
      <c r="AU170" s="163" t="s">
        <v>79</v>
      </c>
      <c r="AV170" s="14" t="s">
        <v>77</v>
      </c>
      <c r="AW170" s="14" t="s">
        <v>30</v>
      </c>
      <c r="AX170" s="14" t="s">
        <v>69</v>
      </c>
      <c r="AY170" s="163" t="s">
        <v>191</v>
      </c>
    </row>
    <row r="171" spans="2:65" s="12" customFormat="1">
      <c r="B171" s="145"/>
      <c r="D171" s="146" t="s">
        <v>201</v>
      </c>
      <c r="E171" s="147" t="s">
        <v>3</v>
      </c>
      <c r="F171" s="148" t="s">
        <v>984</v>
      </c>
      <c r="H171" s="149">
        <v>10.8</v>
      </c>
      <c r="L171" s="145"/>
      <c r="M171" s="150"/>
      <c r="T171" s="151"/>
      <c r="AT171" s="147" t="s">
        <v>201</v>
      </c>
      <c r="AU171" s="147" t="s">
        <v>79</v>
      </c>
      <c r="AV171" s="12" t="s">
        <v>79</v>
      </c>
      <c r="AW171" s="12" t="s">
        <v>30</v>
      </c>
      <c r="AX171" s="12" t="s">
        <v>69</v>
      </c>
      <c r="AY171" s="147" t="s">
        <v>191</v>
      </c>
    </row>
    <row r="172" spans="2:65" s="13" customFormat="1">
      <c r="B172" s="156"/>
      <c r="D172" s="146" t="s">
        <v>201</v>
      </c>
      <c r="E172" s="157" t="s">
        <v>3</v>
      </c>
      <c r="F172" s="158" t="s">
        <v>272</v>
      </c>
      <c r="H172" s="159">
        <v>22.8</v>
      </c>
      <c r="L172" s="156"/>
      <c r="M172" s="160"/>
      <c r="T172" s="161"/>
      <c r="AT172" s="157" t="s">
        <v>201</v>
      </c>
      <c r="AU172" s="157" t="s">
        <v>79</v>
      </c>
      <c r="AV172" s="13" t="s">
        <v>197</v>
      </c>
      <c r="AW172" s="13" t="s">
        <v>30</v>
      </c>
      <c r="AX172" s="13" t="s">
        <v>77</v>
      </c>
      <c r="AY172" s="157" t="s">
        <v>191</v>
      </c>
    </row>
    <row r="173" spans="2:65" s="1" customFormat="1" ht="16.350000000000001" customHeight="1">
      <c r="B173" s="128"/>
      <c r="C173" s="129" t="s">
        <v>324</v>
      </c>
      <c r="D173" s="129" t="s">
        <v>193</v>
      </c>
      <c r="E173" s="130" t="s">
        <v>873</v>
      </c>
      <c r="F173" s="131" t="s">
        <v>874</v>
      </c>
      <c r="G173" s="132" t="s">
        <v>268</v>
      </c>
      <c r="H173" s="133">
        <v>22.8</v>
      </c>
      <c r="I173" s="134">
        <v>0</v>
      </c>
      <c r="J173" s="134">
        <f>ROUND(I173*H173,2)</f>
        <v>0</v>
      </c>
      <c r="K173" s="135"/>
      <c r="L173" s="29"/>
      <c r="M173" s="136" t="s">
        <v>3</v>
      </c>
      <c r="N173" s="137" t="s">
        <v>40</v>
      </c>
      <c r="O173" s="138">
        <v>8.3000000000000004E-2</v>
      </c>
      <c r="P173" s="138">
        <f>O173*H173</f>
        <v>1.8924000000000001</v>
      </c>
      <c r="Q173" s="138">
        <v>0</v>
      </c>
      <c r="R173" s="138">
        <f>Q173*H173</f>
        <v>0</v>
      </c>
      <c r="S173" s="138">
        <v>0</v>
      </c>
      <c r="T173" s="139">
        <f>S173*H173</f>
        <v>0</v>
      </c>
      <c r="AR173" s="140" t="s">
        <v>197</v>
      </c>
      <c r="AT173" s="140" t="s">
        <v>193</v>
      </c>
      <c r="AU173" s="140" t="s">
        <v>79</v>
      </c>
      <c r="AY173" s="17" t="s">
        <v>191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7" t="s">
        <v>77</v>
      </c>
      <c r="BK173" s="141">
        <f>ROUND(I173*H173,2)</f>
        <v>0</v>
      </c>
      <c r="BL173" s="17" t="s">
        <v>197</v>
      </c>
      <c r="BM173" s="140" t="s">
        <v>985</v>
      </c>
    </row>
    <row r="174" spans="2:65" s="1" customFormat="1">
      <c r="B174" s="29"/>
      <c r="D174" s="142" t="s">
        <v>199</v>
      </c>
      <c r="F174" s="143" t="s">
        <v>876</v>
      </c>
      <c r="L174" s="29"/>
      <c r="M174" s="144"/>
      <c r="T174" s="50"/>
      <c r="AT174" s="17" t="s">
        <v>199</v>
      </c>
      <c r="AU174" s="17" t="s">
        <v>79</v>
      </c>
    </row>
    <row r="175" spans="2:65" s="11" customFormat="1" ht="22.8" customHeight="1">
      <c r="B175" s="117"/>
      <c r="D175" s="118" t="s">
        <v>68</v>
      </c>
      <c r="E175" s="126" t="s">
        <v>212</v>
      </c>
      <c r="F175" s="126" t="s">
        <v>317</v>
      </c>
      <c r="J175" s="127">
        <f>BK175</f>
        <v>0</v>
      </c>
      <c r="L175" s="117"/>
      <c r="M175" s="121"/>
      <c r="P175" s="122">
        <f>SUM(P176:P207)</f>
        <v>81.03576000000001</v>
      </c>
      <c r="R175" s="122">
        <f>SUM(R176:R207)</f>
        <v>24.473261600000001</v>
      </c>
      <c r="T175" s="123">
        <f>SUM(T176:T207)</f>
        <v>0</v>
      </c>
      <c r="AR175" s="118" t="s">
        <v>77</v>
      </c>
      <c r="AT175" s="124" t="s">
        <v>68</v>
      </c>
      <c r="AU175" s="124" t="s">
        <v>77</v>
      </c>
      <c r="AY175" s="118" t="s">
        <v>191</v>
      </c>
      <c r="BK175" s="125">
        <f>SUM(BK176:BK207)</f>
        <v>0</v>
      </c>
    </row>
    <row r="176" spans="2:65" s="1" customFormat="1" ht="23.4" customHeight="1">
      <c r="B176" s="128"/>
      <c r="C176" s="129" t="s">
        <v>331</v>
      </c>
      <c r="D176" s="129" t="s">
        <v>193</v>
      </c>
      <c r="E176" s="130" t="s">
        <v>877</v>
      </c>
      <c r="F176" s="131" t="s">
        <v>878</v>
      </c>
      <c r="G176" s="132" t="s">
        <v>275</v>
      </c>
      <c r="H176" s="133">
        <v>9.5</v>
      </c>
      <c r="I176" s="134">
        <v>0</v>
      </c>
      <c r="J176" s="134">
        <f>ROUND(I176*H176,2)</f>
        <v>0</v>
      </c>
      <c r="K176" s="135"/>
      <c r="L176" s="29"/>
      <c r="M176" s="136" t="s">
        <v>3</v>
      </c>
      <c r="N176" s="137" t="s">
        <v>40</v>
      </c>
      <c r="O176" s="138">
        <v>1.593</v>
      </c>
      <c r="P176" s="138">
        <f>O176*H176</f>
        <v>15.1335</v>
      </c>
      <c r="Q176" s="138">
        <v>2.5018799999999999</v>
      </c>
      <c r="R176" s="138">
        <f>Q176*H176</f>
        <v>23.767859999999999</v>
      </c>
      <c r="S176" s="138">
        <v>0</v>
      </c>
      <c r="T176" s="139">
        <f>S176*H176</f>
        <v>0</v>
      </c>
      <c r="AR176" s="140" t="s">
        <v>197</v>
      </c>
      <c r="AT176" s="140" t="s">
        <v>193</v>
      </c>
      <c r="AU176" s="140" t="s">
        <v>79</v>
      </c>
      <c r="AY176" s="17" t="s">
        <v>191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7" t="s">
        <v>77</v>
      </c>
      <c r="BK176" s="141">
        <f>ROUND(I176*H176,2)</f>
        <v>0</v>
      </c>
      <c r="BL176" s="17" t="s">
        <v>197</v>
      </c>
      <c r="BM176" s="140" t="s">
        <v>986</v>
      </c>
    </row>
    <row r="177" spans="2:65" s="1" customFormat="1">
      <c r="B177" s="29"/>
      <c r="D177" s="142" t="s">
        <v>199</v>
      </c>
      <c r="F177" s="143" t="s">
        <v>880</v>
      </c>
      <c r="L177" s="29"/>
      <c r="M177" s="144"/>
      <c r="T177" s="50"/>
      <c r="AT177" s="17" t="s">
        <v>199</v>
      </c>
      <c r="AU177" s="17" t="s">
        <v>79</v>
      </c>
    </row>
    <row r="178" spans="2:65" s="14" customFormat="1">
      <c r="B178" s="162"/>
      <c r="D178" s="146" t="s">
        <v>201</v>
      </c>
      <c r="E178" s="163" t="s">
        <v>3</v>
      </c>
      <c r="F178" s="164" t="s">
        <v>946</v>
      </c>
      <c r="H178" s="163" t="s">
        <v>3</v>
      </c>
      <c r="L178" s="162"/>
      <c r="M178" s="165"/>
      <c r="T178" s="166"/>
      <c r="AT178" s="163" t="s">
        <v>201</v>
      </c>
      <c r="AU178" s="163" t="s">
        <v>79</v>
      </c>
      <c r="AV178" s="14" t="s">
        <v>77</v>
      </c>
      <c r="AW178" s="14" t="s">
        <v>30</v>
      </c>
      <c r="AX178" s="14" t="s">
        <v>69</v>
      </c>
      <c r="AY178" s="163" t="s">
        <v>191</v>
      </c>
    </row>
    <row r="179" spans="2:65" s="12" customFormat="1">
      <c r="B179" s="145"/>
      <c r="D179" s="146" t="s">
        <v>201</v>
      </c>
      <c r="E179" s="147" t="s">
        <v>3</v>
      </c>
      <c r="F179" s="148" t="s">
        <v>987</v>
      </c>
      <c r="H179" s="149">
        <v>2.5</v>
      </c>
      <c r="L179" s="145"/>
      <c r="M179" s="150"/>
      <c r="T179" s="151"/>
      <c r="AT179" s="147" t="s">
        <v>201</v>
      </c>
      <c r="AU179" s="147" t="s">
        <v>79</v>
      </c>
      <c r="AV179" s="12" t="s">
        <v>79</v>
      </c>
      <c r="AW179" s="12" t="s">
        <v>30</v>
      </c>
      <c r="AX179" s="12" t="s">
        <v>69</v>
      </c>
      <c r="AY179" s="147" t="s">
        <v>191</v>
      </c>
    </row>
    <row r="180" spans="2:65" s="14" customFormat="1">
      <c r="B180" s="162"/>
      <c r="D180" s="146" t="s">
        <v>201</v>
      </c>
      <c r="E180" s="163" t="s">
        <v>3</v>
      </c>
      <c r="F180" s="164" t="s">
        <v>948</v>
      </c>
      <c r="H180" s="163" t="s">
        <v>3</v>
      </c>
      <c r="L180" s="162"/>
      <c r="M180" s="165"/>
      <c r="T180" s="166"/>
      <c r="AT180" s="163" t="s">
        <v>201</v>
      </c>
      <c r="AU180" s="163" t="s">
        <v>79</v>
      </c>
      <c r="AV180" s="14" t="s">
        <v>77</v>
      </c>
      <c r="AW180" s="14" t="s">
        <v>30</v>
      </c>
      <c r="AX180" s="14" t="s">
        <v>69</v>
      </c>
      <c r="AY180" s="163" t="s">
        <v>191</v>
      </c>
    </row>
    <row r="181" spans="2:65" s="12" customFormat="1">
      <c r="B181" s="145"/>
      <c r="D181" s="146" t="s">
        <v>201</v>
      </c>
      <c r="E181" s="147" t="s">
        <v>3</v>
      </c>
      <c r="F181" s="148" t="s">
        <v>987</v>
      </c>
      <c r="H181" s="149">
        <v>2.5</v>
      </c>
      <c r="L181" s="145"/>
      <c r="M181" s="150"/>
      <c r="T181" s="151"/>
      <c r="AT181" s="147" t="s">
        <v>201</v>
      </c>
      <c r="AU181" s="147" t="s">
        <v>79</v>
      </c>
      <c r="AV181" s="12" t="s">
        <v>79</v>
      </c>
      <c r="AW181" s="12" t="s">
        <v>30</v>
      </c>
      <c r="AX181" s="12" t="s">
        <v>69</v>
      </c>
      <c r="AY181" s="147" t="s">
        <v>191</v>
      </c>
    </row>
    <row r="182" spans="2:65" s="14" customFormat="1">
      <c r="B182" s="162"/>
      <c r="D182" s="146" t="s">
        <v>201</v>
      </c>
      <c r="E182" s="163" t="s">
        <v>3</v>
      </c>
      <c r="F182" s="164" t="s">
        <v>950</v>
      </c>
      <c r="H182" s="163" t="s">
        <v>3</v>
      </c>
      <c r="L182" s="162"/>
      <c r="M182" s="165"/>
      <c r="T182" s="166"/>
      <c r="AT182" s="163" t="s">
        <v>201</v>
      </c>
      <c r="AU182" s="163" t="s">
        <v>79</v>
      </c>
      <c r="AV182" s="14" t="s">
        <v>77</v>
      </c>
      <c r="AW182" s="14" t="s">
        <v>30</v>
      </c>
      <c r="AX182" s="14" t="s">
        <v>69</v>
      </c>
      <c r="AY182" s="163" t="s">
        <v>191</v>
      </c>
    </row>
    <row r="183" spans="2:65" s="12" customFormat="1">
      <c r="B183" s="145"/>
      <c r="D183" s="146" t="s">
        <v>201</v>
      </c>
      <c r="E183" s="147" t="s">
        <v>3</v>
      </c>
      <c r="F183" s="148" t="s">
        <v>988</v>
      </c>
      <c r="H183" s="149">
        <v>4.5</v>
      </c>
      <c r="L183" s="145"/>
      <c r="M183" s="150"/>
      <c r="T183" s="151"/>
      <c r="AT183" s="147" t="s">
        <v>201</v>
      </c>
      <c r="AU183" s="147" t="s">
        <v>79</v>
      </c>
      <c r="AV183" s="12" t="s">
        <v>79</v>
      </c>
      <c r="AW183" s="12" t="s">
        <v>30</v>
      </c>
      <c r="AX183" s="12" t="s">
        <v>69</v>
      </c>
      <c r="AY183" s="147" t="s">
        <v>191</v>
      </c>
    </row>
    <row r="184" spans="2:65" s="13" customFormat="1">
      <c r="B184" s="156"/>
      <c r="D184" s="146" t="s">
        <v>201</v>
      </c>
      <c r="E184" s="157" t="s">
        <v>3</v>
      </c>
      <c r="F184" s="158" t="s">
        <v>272</v>
      </c>
      <c r="H184" s="159">
        <v>9.5</v>
      </c>
      <c r="L184" s="156"/>
      <c r="M184" s="160"/>
      <c r="T184" s="161"/>
      <c r="AT184" s="157" t="s">
        <v>201</v>
      </c>
      <c r="AU184" s="157" t="s">
        <v>79</v>
      </c>
      <c r="AV184" s="13" t="s">
        <v>197</v>
      </c>
      <c r="AW184" s="13" t="s">
        <v>30</v>
      </c>
      <c r="AX184" s="13" t="s">
        <v>77</v>
      </c>
      <c r="AY184" s="157" t="s">
        <v>191</v>
      </c>
    </row>
    <row r="185" spans="2:65" s="1" customFormat="1" ht="23.4" customHeight="1">
      <c r="B185" s="128"/>
      <c r="C185" s="129" t="s">
        <v>337</v>
      </c>
      <c r="D185" s="129" t="s">
        <v>193</v>
      </c>
      <c r="E185" s="130" t="s">
        <v>883</v>
      </c>
      <c r="F185" s="131" t="s">
        <v>884</v>
      </c>
      <c r="G185" s="132" t="s">
        <v>268</v>
      </c>
      <c r="H185" s="133">
        <v>76</v>
      </c>
      <c r="I185" s="134">
        <v>0</v>
      </c>
      <c r="J185" s="134">
        <f>ROUND(I185*H185,2)</f>
        <v>0</v>
      </c>
      <c r="K185" s="135"/>
      <c r="L185" s="29"/>
      <c r="M185" s="136" t="s">
        <v>3</v>
      </c>
      <c r="N185" s="137" t="s">
        <v>40</v>
      </c>
      <c r="O185" s="138">
        <v>0.53800000000000003</v>
      </c>
      <c r="P185" s="138">
        <f>O185*H185</f>
        <v>40.888000000000005</v>
      </c>
      <c r="Q185" s="138">
        <v>2.7499999999999998E-3</v>
      </c>
      <c r="R185" s="138">
        <f>Q185*H185</f>
        <v>0.20899999999999999</v>
      </c>
      <c r="S185" s="138">
        <v>0</v>
      </c>
      <c r="T185" s="139">
        <f>S185*H185</f>
        <v>0</v>
      </c>
      <c r="AR185" s="140" t="s">
        <v>197</v>
      </c>
      <c r="AT185" s="140" t="s">
        <v>193</v>
      </c>
      <c r="AU185" s="140" t="s">
        <v>79</v>
      </c>
      <c r="AY185" s="17" t="s">
        <v>191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7" t="s">
        <v>77</v>
      </c>
      <c r="BK185" s="141">
        <f>ROUND(I185*H185,2)</f>
        <v>0</v>
      </c>
      <c r="BL185" s="17" t="s">
        <v>197</v>
      </c>
      <c r="BM185" s="140" t="s">
        <v>989</v>
      </c>
    </row>
    <row r="186" spans="2:65" s="1" customFormat="1">
      <c r="B186" s="29"/>
      <c r="D186" s="142" t="s">
        <v>199</v>
      </c>
      <c r="F186" s="143" t="s">
        <v>886</v>
      </c>
      <c r="L186" s="29"/>
      <c r="M186" s="144"/>
      <c r="T186" s="50"/>
      <c r="AT186" s="17" t="s">
        <v>199</v>
      </c>
      <c r="AU186" s="17" t="s">
        <v>79</v>
      </c>
    </row>
    <row r="187" spans="2:65" s="14" customFormat="1">
      <c r="B187" s="162"/>
      <c r="D187" s="146" t="s">
        <v>201</v>
      </c>
      <c r="E187" s="163" t="s">
        <v>3</v>
      </c>
      <c r="F187" s="164" t="s">
        <v>946</v>
      </c>
      <c r="H187" s="163" t="s">
        <v>3</v>
      </c>
      <c r="L187" s="162"/>
      <c r="M187" s="165"/>
      <c r="T187" s="166"/>
      <c r="AT187" s="163" t="s">
        <v>201</v>
      </c>
      <c r="AU187" s="163" t="s">
        <v>79</v>
      </c>
      <c r="AV187" s="14" t="s">
        <v>77</v>
      </c>
      <c r="AW187" s="14" t="s">
        <v>30</v>
      </c>
      <c r="AX187" s="14" t="s">
        <v>69</v>
      </c>
      <c r="AY187" s="163" t="s">
        <v>191</v>
      </c>
    </row>
    <row r="188" spans="2:65" s="12" customFormat="1">
      <c r="B188" s="145"/>
      <c r="D188" s="146" t="s">
        <v>201</v>
      </c>
      <c r="E188" s="147" t="s">
        <v>3</v>
      </c>
      <c r="F188" s="148" t="s">
        <v>990</v>
      </c>
      <c r="H188" s="149">
        <v>20</v>
      </c>
      <c r="L188" s="145"/>
      <c r="M188" s="150"/>
      <c r="T188" s="151"/>
      <c r="AT188" s="147" t="s">
        <v>201</v>
      </c>
      <c r="AU188" s="147" t="s">
        <v>79</v>
      </c>
      <c r="AV188" s="12" t="s">
        <v>79</v>
      </c>
      <c r="AW188" s="12" t="s">
        <v>30</v>
      </c>
      <c r="AX188" s="12" t="s">
        <v>69</v>
      </c>
      <c r="AY188" s="147" t="s">
        <v>191</v>
      </c>
    </row>
    <row r="189" spans="2:65" s="14" customFormat="1">
      <c r="B189" s="162"/>
      <c r="D189" s="146" t="s">
        <v>201</v>
      </c>
      <c r="E189" s="163" t="s">
        <v>3</v>
      </c>
      <c r="F189" s="164" t="s">
        <v>948</v>
      </c>
      <c r="H189" s="163" t="s">
        <v>3</v>
      </c>
      <c r="L189" s="162"/>
      <c r="M189" s="165"/>
      <c r="T189" s="166"/>
      <c r="AT189" s="163" t="s">
        <v>201</v>
      </c>
      <c r="AU189" s="163" t="s">
        <v>79</v>
      </c>
      <c r="AV189" s="14" t="s">
        <v>77</v>
      </c>
      <c r="AW189" s="14" t="s">
        <v>30</v>
      </c>
      <c r="AX189" s="14" t="s">
        <v>69</v>
      </c>
      <c r="AY189" s="163" t="s">
        <v>191</v>
      </c>
    </row>
    <row r="190" spans="2:65" s="12" customFormat="1">
      <c r="B190" s="145"/>
      <c r="D190" s="146" t="s">
        <v>201</v>
      </c>
      <c r="E190" s="147" t="s">
        <v>3</v>
      </c>
      <c r="F190" s="148" t="s">
        <v>990</v>
      </c>
      <c r="H190" s="149">
        <v>20</v>
      </c>
      <c r="L190" s="145"/>
      <c r="M190" s="150"/>
      <c r="T190" s="151"/>
      <c r="AT190" s="147" t="s">
        <v>201</v>
      </c>
      <c r="AU190" s="147" t="s">
        <v>79</v>
      </c>
      <c r="AV190" s="12" t="s">
        <v>79</v>
      </c>
      <c r="AW190" s="12" t="s">
        <v>30</v>
      </c>
      <c r="AX190" s="12" t="s">
        <v>69</v>
      </c>
      <c r="AY190" s="147" t="s">
        <v>191</v>
      </c>
    </row>
    <row r="191" spans="2:65" s="14" customFormat="1">
      <c r="B191" s="162"/>
      <c r="D191" s="146" t="s">
        <v>201</v>
      </c>
      <c r="E191" s="163" t="s">
        <v>3</v>
      </c>
      <c r="F191" s="164" t="s">
        <v>950</v>
      </c>
      <c r="H191" s="163" t="s">
        <v>3</v>
      </c>
      <c r="L191" s="162"/>
      <c r="M191" s="165"/>
      <c r="T191" s="166"/>
      <c r="AT191" s="163" t="s">
        <v>201</v>
      </c>
      <c r="AU191" s="163" t="s">
        <v>79</v>
      </c>
      <c r="AV191" s="14" t="s">
        <v>77</v>
      </c>
      <c r="AW191" s="14" t="s">
        <v>30</v>
      </c>
      <c r="AX191" s="14" t="s">
        <v>69</v>
      </c>
      <c r="AY191" s="163" t="s">
        <v>191</v>
      </c>
    </row>
    <row r="192" spans="2:65" s="12" customFormat="1">
      <c r="B192" s="145"/>
      <c r="D192" s="146" t="s">
        <v>201</v>
      </c>
      <c r="E192" s="147" t="s">
        <v>3</v>
      </c>
      <c r="F192" s="148" t="s">
        <v>991</v>
      </c>
      <c r="H192" s="149">
        <v>36</v>
      </c>
      <c r="L192" s="145"/>
      <c r="M192" s="150"/>
      <c r="T192" s="151"/>
      <c r="AT192" s="147" t="s">
        <v>201</v>
      </c>
      <c r="AU192" s="147" t="s">
        <v>79</v>
      </c>
      <c r="AV192" s="12" t="s">
        <v>79</v>
      </c>
      <c r="AW192" s="12" t="s">
        <v>30</v>
      </c>
      <c r="AX192" s="12" t="s">
        <v>69</v>
      </c>
      <c r="AY192" s="147" t="s">
        <v>191</v>
      </c>
    </row>
    <row r="193" spans="2:65" s="13" customFormat="1">
      <c r="B193" s="156"/>
      <c r="D193" s="146" t="s">
        <v>201</v>
      </c>
      <c r="E193" s="157" t="s">
        <v>3</v>
      </c>
      <c r="F193" s="158" t="s">
        <v>272</v>
      </c>
      <c r="H193" s="159">
        <v>76</v>
      </c>
      <c r="L193" s="156"/>
      <c r="M193" s="160"/>
      <c r="T193" s="161"/>
      <c r="AT193" s="157" t="s">
        <v>201</v>
      </c>
      <c r="AU193" s="157" t="s">
        <v>79</v>
      </c>
      <c r="AV193" s="13" t="s">
        <v>197</v>
      </c>
      <c r="AW193" s="13" t="s">
        <v>30</v>
      </c>
      <c r="AX193" s="13" t="s">
        <v>77</v>
      </c>
      <c r="AY193" s="157" t="s">
        <v>191</v>
      </c>
    </row>
    <row r="194" spans="2:65" s="1" customFormat="1" ht="23.4" customHeight="1">
      <c r="B194" s="128"/>
      <c r="C194" s="129" t="s">
        <v>342</v>
      </c>
      <c r="D194" s="129" t="s">
        <v>193</v>
      </c>
      <c r="E194" s="130" t="s">
        <v>889</v>
      </c>
      <c r="F194" s="131" t="s">
        <v>890</v>
      </c>
      <c r="G194" s="132" t="s">
        <v>268</v>
      </c>
      <c r="H194" s="133">
        <v>76</v>
      </c>
      <c r="I194" s="134">
        <v>0</v>
      </c>
      <c r="J194" s="134">
        <f>ROUND(I194*H194,2)</f>
        <v>0</v>
      </c>
      <c r="K194" s="135"/>
      <c r="L194" s="29"/>
      <c r="M194" s="136" t="s">
        <v>3</v>
      </c>
      <c r="N194" s="137" t="s">
        <v>40</v>
      </c>
      <c r="O194" s="138">
        <v>0.17599999999999999</v>
      </c>
      <c r="P194" s="138">
        <f>O194*H194</f>
        <v>13.375999999999999</v>
      </c>
      <c r="Q194" s="138">
        <v>0</v>
      </c>
      <c r="R194" s="138">
        <f>Q194*H194</f>
        <v>0</v>
      </c>
      <c r="S194" s="138">
        <v>0</v>
      </c>
      <c r="T194" s="139">
        <f>S194*H194</f>
        <v>0</v>
      </c>
      <c r="AR194" s="140" t="s">
        <v>197</v>
      </c>
      <c r="AT194" s="140" t="s">
        <v>193</v>
      </c>
      <c r="AU194" s="140" t="s">
        <v>79</v>
      </c>
      <c r="AY194" s="17" t="s">
        <v>191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7" t="s">
        <v>77</v>
      </c>
      <c r="BK194" s="141">
        <f>ROUND(I194*H194,2)</f>
        <v>0</v>
      </c>
      <c r="BL194" s="17" t="s">
        <v>197</v>
      </c>
      <c r="BM194" s="140" t="s">
        <v>992</v>
      </c>
    </row>
    <row r="195" spans="2:65" s="1" customFormat="1">
      <c r="B195" s="29"/>
      <c r="D195" s="142" t="s">
        <v>199</v>
      </c>
      <c r="F195" s="143" t="s">
        <v>892</v>
      </c>
      <c r="L195" s="29"/>
      <c r="M195" s="144"/>
      <c r="T195" s="50"/>
      <c r="AT195" s="17" t="s">
        <v>199</v>
      </c>
      <c r="AU195" s="17" t="s">
        <v>79</v>
      </c>
    </row>
    <row r="196" spans="2:65" s="1" customFormat="1" ht="23.4" customHeight="1">
      <c r="B196" s="128"/>
      <c r="C196" s="129" t="s">
        <v>9</v>
      </c>
      <c r="D196" s="129" t="s">
        <v>193</v>
      </c>
      <c r="E196" s="130" t="s">
        <v>893</v>
      </c>
      <c r="F196" s="131" t="s">
        <v>894</v>
      </c>
      <c r="G196" s="132" t="s">
        <v>268</v>
      </c>
      <c r="H196" s="133">
        <v>38</v>
      </c>
      <c r="I196" s="134">
        <v>0</v>
      </c>
      <c r="J196" s="134">
        <f>ROUND(I196*H196,2)</f>
        <v>0</v>
      </c>
      <c r="K196" s="135"/>
      <c r="L196" s="29"/>
      <c r="M196" s="136" t="s">
        <v>3</v>
      </c>
      <c r="N196" s="137" t="s">
        <v>40</v>
      </c>
      <c r="O196" s="138">
        <v>5.2999999999999999E-2</v>
      </c>
      <c r="P196" s="138">
        <f>O196*H196</f>
        <v>2.0139999999999998</v>
      </c>
      <c r="Q196" s="138">
        <v>2.5999999999999999E-3</v>
      </c>
      <c r="R196" s="138">
        <f>Q196*H196</f>
        <v>9.8799999999999999E-2</v>
      </c>
      <c r="S196" s="138">
        <v>0</v>
      </c>
      <c r="T196" s="139">
        <f>S196*H196</f>
        <v>0</v>
      </c>
      <c r="AR196" s="140" t="s">
        <v>197</v>
      </c>
      <c r="AT196" s="140" t="s">
        <v>193</v>
      </c>
      <c r="AU196" s="140" t="s">
        <v>79</v>
      </c>
      <c r="AY196" s="17" t="s">
        <v>191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7" t="s">
        <v>77</v>
      </c>
      <c r="BK196" s="141">
        <f>ROUND(I196*H196,2)</f>
        <v>0</v>
      </c>
      <c r="BL196" s="17" t="s">
        <v>197</v>
      </c>
      <c r="BM196" s="140" t="s">
        <v>993</v>
      </c>
    </row>
    <row r="197" spans="2:65" s="1" customFormat="1">
      <c r="B197" s="29"/>
      <c r="D197" s="142" t="s">
        <v>199</v>
      </c>
      <c r="F197" s="143" t="s">
        <v>896</v>
      </c>
      <c r="L197" s="29"/>
      <c r="M197" s="144"/>
      <c r="T197" s="50"/>
      <c r="AT197" s="17" t="s">
        <v>199</v>
      </c>
      <c r="AU197" s="17" t="s">
        <v>79</v>
      </c>
    </row>
    <row r="198" spans="2:65" s="14" customFormat="1">
      <c r="B198" s="162"/>
      <c r="D198" s="146" t="s">
        <v>201</v>
      </c>
      <c r="E198" s="163" t="s">
        <v>3</v>
      </c>
      <c r="F198" s="164" t="s">
        <v>946</v>
      </c>
      <c r="H198" s="163" t="s">
        <v>3</v>
      </c>
      <c r="L198" s="162"/>
      <c r="M198" s="165"/>
      <c r="T198" s="166"/>
      <c r="AT198" s="163" t="s">
        <v>201</v>
      </c>
      <c r="AU198" s="163" t="s">
        <v>79</v>
      </c>
      <c r="AV198" s="14" t="s">
        <v>77</v>
      </c>
      <c r="AW198" s="14" t="s">
        <v>30</v>
      </c>
      <c r="AX198" s="14" t="s">
        <v>69</v>
      </c>
      <c r="AY198" s="163" t="s">
        <v>191</v>
      </c>
    </row>
    <row r="199" spans="2:65" s="12" customFormat="1">
      <c r="B199" s="145"/>
      <c r="D199" s="146" t="s">
        <v>201</v>
      </c>
      <c r="E199" s="147" t="s">
        <v>3</v>
      </c>
      <c r="F199" s="148" t="s">
        <v>994</v>
      </c>
      <c r="H199" s="149">
        <v>10</v>
      </c>
      <c r="L199" s="145"/>
      <c r="M199" s="150"/>
      <c r="T199" s="151"/>
      <c r="AT199" s="147" t="s">
        <v>201</v>
      </c>
      <c r="AU199" s="147" t="s">
        <v>79</v>
      </c>
      <c r="AV199" s="12" t="s">
        <v>79</v>
      </c>
      <c r="AW199" s="12" t="s">
        <v>30</v>
      </c>
      <c r="AX199" s="12" t="s">
        <v>69</v>
      </c>
      <c r="AY199" s="147" t="s">
        <v>191</v>
      </c>
    </row>
    <row r="200" spans="2:65" s="14" customFormat="1">
      <c r="B200" s="162"/>
      <c r="D200" s="146" t="s">
        <v>201</v>
      </c>
      <c r="E200" s="163" t="s">
        <v>3</v>
      </c>
      <c r="F200" s="164" t="s">
        <v>948</v>
      </c>
      <c r="H200" s="163" t="s">
        <v>3</v>
      </c>
      <c r="L200" s="162"/>
      <c r="M200" s="165"/>
      <c r="T200" s="166"/>
      <c r="AT200" s="163" t="s">
        <v>201</v>
      </c>
      <c r="AU200" s="163" t="s">
        <v>79</v>
      </c>
      <c r="AV200" s="14" t="s">
        <v>77</v>
      </c>
      <c r="AW200" s="14" t="s">
        <v>30</v>
      </c>
      <c r="AX200" s="14" t="s">
        <v>69</v>
      </c>
      <c r="AY200" s="163" t="s">
        <v>191</v>
      </c>
    </row>
    <row r="201" spans="2:65" s="12" customFormat="1">
      <c r="B201" s="145"/>
      <c r="D201" s="146" t="s">
        <v>201</v>
      </c>
      <c r="E201" s="147" t="s">
        <v>3</v>
      </c>
      <c r="F201" s="148" t="s">
        <v>994</v>
      </c>
      <c r="H201" s="149">
        <v>10</v>
      </c>
      <c r="L201" s="145"/>
      <c r="M201" s="150"/>
      <c r="T201" s="151"/>
      <c r="AT201" s="147" t="s">
        <v>201</v>
      </c>
      <c r="AU201" s="147" t="s">
        <v>79</v>
      </c>
      <c r="AV201" s="12" t="s">
        <v>79</v>
      </c>
      <c r="AW201" s="12" t="s">
        <v>30</v>
      </c>
      <c r="AX201" s="12" t="s">
        <v>69</v>
      </c>
      <c r="AY201" s="147" t="s">
        <v>191</v>
      </c>
    </row>
    <row r="202" spans="2:65" s="14" customFormat="1">
      <c r="B202" s="162"/>
      <c r="D202" s="146" t="s">
        <v>201</v>
      </c>
      <c r="E202" s="163" t="s">
        <v>3</v>
      </c>
      <c r="F202" s="164" t="s">
        <v>950</v>
      </c>
      <c r="H202" s="163" t="s">
        <v>3</v>
      </c>
      <c r="L202" s="162"/>
      <c r="M202" s="165"/>
      <c r="T202" s="166"/>
      <c r="AT202" s="163" t="s">
        <v>201</v>
      </c>
      <c r="AU202" s="163" t="s">
        <v>79</v>
      </c>
      <c r="AV202" s="14" t="s">
        <v>77</v>
      </c>
      <c r="AW202" s="14" t="s">
        <v>30</v>
      </c>
      <c r="AX202" s="14" t="s">
        <v>69</v>
      </c>
      <c r="AY202" s="163" t="s">
        <v>191</v>
      </c>
    </row>
    <row r="203" spans="2:65" s="12" customFormat="1">
      <c r="B203" s="145"/>
      <c r="D203" s="146" t="s">
        <v>201</v>
      </c>
      <c r="E203" s="147" t="s">
        <v>3</v>
      </c>
      <c r="F203" s="148" t="s">
        <v>995</v>
      </c>
      <c r="H203" s="149">
        <v>18</v>
      </c>
      <c r="L203" s="145"/>
      <c r="M203" s="150"/>
      <c r="T203" s="151"/>
      <c r="AT203" s="147" t="s">
        <v>201</v>
      </c>
      <c r="AU203" s="147" t="s">
        <v>79</v>
      </c>
      <c r="AV203" s="12" t="s">
        <v>79</v>
      </c>
      <c r="AW203" s="12" t="s">
        <v>30</v>
      </c>
      <c r="AX203" s="12" t="s">
        <v>69</v>
      </c>
      <c r="AY203" s="147" t="s">
        <v>191</v>
      </c>
    </row>
    <row r="204" spans="2:65" s="13" customFormat="1">
      <c r="B204" s="156"/>
      <c r="D204" s="146" t="s">
        <v>201</v>
      </c>
      <c r="E204" s="157" t="s">
        <v>3</v>
      </c>
      <c r="F204" s="158" t="s">
        <v>272</v>
      </c>
      <c r="H204" s="159">
        <v>38</v>
      </c>
      <c r="L204" s="156"/>
      <c r="M204" s="160"/>
      <c r="T204" s="161"/>
      <c r="AT204" s="157" t="s">
        <v>201</v>
      </c>
      <c r="AU204" s="157" t="s">
        <v>79</v>
      </c>
      <c r="AV204" s="13" t="s">
        <v>197</v>
      </c>
      <c r="AW204" s="13" t="s">
        <v>30</v>
      </c>
      <c r="AX204" s="13" t="s">
        <v>77</v>
      </c>
      <c r="AY204" s="157" t="s">
        <v>191</v>
      </c>
    </row>
    <row r="205" spans="2:65" s="1" customFormat="1" ht="36.75" customHeight="1">
      <c r="B205" s="128"/>
      <c r="C205" s="129" t="s">
        <v>353</v>
      </c>
      <c r="D205" s="129" t="s">
        <v>193</v>
      </c>
      <c r="E205" s="130" t="s">
        <v>898</v>
      </c>
      <c r="F205" s="131" t="s">
        <v>899</v>
      </c>
      <c r="G205" s="132" t="s">
        <v>327</v>
      </c>
      <c r="H205" s="133">
        <v>0.38</v>
      </c>
      <c r="I205" s="134">
        <v>0</v>
      </c>
      <c r="J205" s="134">
        <f>ROUND(I205*H205,2)</f>
        <v>0</v>
      </c>
      <c r="K205" s="135"/>
      <c r="L205" s="29"/>
      <c r="M205" s="136" t="s">
        <v>3</v>
      </c>
      <c r="N205" s="137" t="s">
        <v>40</v>
      </c>
      <c r="O205" s="138">
        <v>25.327000000000002</v>
      </c>
      <c r="P205" s="138">
        <f>O205*H205</f>
        <v>9.6242600000000014</v>
      </c>
      <c r="Q205" s="138">
        <v>1.0463199999999999</v>
      </c>
      <c r="R205" s="138">
        <f>Q205*H205</f>
        <v>0.3976016</v>
      </c>
      <c r="S205" s="138">
        <v>0</v>
      </c>
      <c r="T205" s="139">
        <f>S205*H205</f>
        <v>0</v>
      </c>
      <c r="AR205" s="140" t="s">
        <v>197</v>
      </c>
      <c r="AT205" s="140" t="s">
        <v>193</v>
      </c>
      <c r="AU205" s="140" t="s">
        <v>79</v>
      </c>
      <c r="AY205" s="17" t="s">
        <v>191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7" t="s">
        <v>77</v>
      </c>
      <c r="BK205" s="141">
        <f>ROUND(I205*H205,2)</f>
        <v>0</v>
      </c>
      <c r="BL205" s="17" t="s">
        <v>197</v>
      </c>
      <c r="BM205" s="140" t="s">
        <v>996</v>
      </c>
    </row>
    <row r="206" spans="2:65" s="1" customFormat="1">
      <c r="B206" s="29"/>
      <c r="D206" s="142" t="s">
        <v>199</v>
      </c>
      <c r="F206" s="143" t="s">
        <v>901</v>
      </c>
      <c r="L206" s="29"/>
      <c r="M206" s="144"/>
      <c r="T206" s="50"/>
      <c r="AT206" s="17" t="s">
        <v>199</v>
      </c>
      <c r="AU206" s="17" t="s">
        <v>79</v>
      </c>
    </row>
    <row r="207" spans="2:65" s="12" customFormat="1">
      <c r="B207" s="145"/>
      <c r="D207" s="146" t="s">
        <v>201</v>
      </c>
      <c r="E207" s="147" t="s">
        <v>3</v>
      </c>
      <c r="F207" s="148" t="s">
        <v>997</v>
      </c>
      <c r="H207" s="149">
        <v>0.38</v>
      </c>
      <c r="L207" s="145"/>
      <c r="M207" s="150"/>
      <c r="T207" s="151"/>
      <c r="AT207" s="147" t="s">
        <v>201</v>
      </c>
      <c r="AU207" s="147" t="s">
        <v>79</v>
      </c>
      <c r="AV207" s="12" t="s">
        <v>79</v>
      </c>
      <c r="AW207" s="12" t="s">
        <v>30</v>
      </c>
      <c r="AX207" s="12" t="s">
        <v>77</v>
      </c>
      <c r="AY207" s="147" t="s">
        <v>191</v>
      </c>
    </row>
    <row r="208" spans="2:65" s="11" customFormat="1" ht="22.8" customHeight="1">
      <c r="B208" s="117"/>
      <c r="D208" s="118" t="s">
        <v>68</v>
      </c>
      <c r="E208" s="126" t="s">
        <v>229</v>
      </c>
      <c r="F208" s="126" t="s">
        <v>367</v>
      </c>
      <c r="J208" s="127">
        <f>BK208</f>
        <v>0</v>
      </c>
      <c r="L208" s="117"/>
      <c r="M208" s="121"/>
      <c r="P208" s="122">
        <f>SUM(P209:P234)</f>
        <v>60.499520000000004</v>
      </c>
      <c r="R208" s="122">
        <f>SUM(R209:R234)</f>
        <v>48.231495400000007</v>
      </c>
      <c r="T208" s="123">
        <f>SUM(T209:T234)</f>
        <v>0</v>
      </c>
      <c r="AR208" s="118" t="s">
        <v>77</v>
      </c>
      <c r="AT208" s="124" t="s">
        <v>68</v>
      </c>
      <c r="AU208" s="124" t="s">
        <v>77</v>
      </c>
      <c r="AY208" s="118" t="s">
        <v>191</v>
      </c>
      <c r="BK208" s="125">
        <f>SUM(BK209:BK234)</f>
        <v>0</v>
      </c>
    </row>
    <row r="209" spans="2:65" s="1" customFormat="1" ht="16.350000000000001" customHeight="1">
      <c r="B209" s="128"/>
      <c r="C209" s="129" t="s">
        <v>360</v>
      </c>
      <c r="D209" s="129" t="s">
        <v>193</v>
      </c>
      <c r="E209" s="130" t="s">
        <v>369</v>
      </c>
      <c r="F209" s="131" t="s">
        <v>370</v>
      </c>
      <c r="G209" s="132" t="s">
        <v>268</v>
      </c>
      <c r="H209" s="133">
        <v>3.02</v>
      </c>
      <c r="I209" s="134">
        <v>0</v>
      </c>
      <c r="J209" s="134">
        <f>ROUND(I209*H209,2)</f>
        <v>0</v>
      </c>
      <c r="K209" s="135"/>
      <c r="L209" s="29"/>
      <c r="M209" s="136" t="s">
        <v>3</v>
      </c>
      <c r="N209" s="137" t="s">
        <v>40</v>
      </c>
      <c r="O209" s="138">
        <v>0.39600000000000002</v>
      </c>
      <c r="P209" s="138">
        <f>O209*H209</f>
        <v>1.1959200000000001</v>
      </c>
      <c r="Q209" s="138">
        <v>1.3520000000000001E-2</v>
      </c>
      <c r="R209" s="138">
        <f>Q209*H209</f>
        <v>4.0830400000000003E-2</v>
      </c>
      <c r="S209" s="138">
        <v>0</v>
      </c>
      <c r="T209" s="139">
        <f>S209*H209</f>
        <v>0</v>
      </c>
      <c r="AR209" s="140" t="s">
        <v>197</v>
      </c>
      <c r="AT209" s="140" t="s">
        <v>193</v>
      </c>
      <c r="AU209" s="140" t="s">
        <v>79</v>
      </c>
      <c r="AY209" s="17" t="s">
        <v>191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7" t="s">
        <v>77</v>
      </c>
      <c r="BK209" s="141">
        <f>ROUND(I209*H209,2)</f>
        <v>0</v>
      </c>
      <c r="BL209" s="17" t="s">
        <v>197</v>
      </c>
      <c r="BM209" s="140" t="s">
        <v>998</v>
      </c>
    </row>
    <row r="210" spans="2:65" s="1" customFormat="1">
      <c r="B210" s="29"/>
      <c r="D210" s="142" t="s">
        <v>199</v>
      </c>
      <c r="F210" s="143" t="s">
        <v>372</v>
      </c>
      <c r="L210" s="29"/>
      <c r="M210" s="144"/>
      <c r="T210" s="50"/>
      <c r="AT210" s="17" t="s">
        <v>199</v>
      </c>
      <c r="AU210" s="17" t="s">
        <v>79</v>
      </c>
    </row>
    <row r="211" spans="2:65" s="12" customFormat="1">
      <c r="B211" s="145"/>
      <c r="D211" s="146" t="s">
        <v>201</v>
      </c>
      <c r="E211" s="147" t="s">
        <v>3</v>
      </c>
      <c r="F211" s="148" t="s">
        <v>999</v>
      </c>
      <c r="H211" s="149">
        <v>3.02</v>
      </c>
      <c r="L211" s="145"/>
      <c r="M211" s="150"/>
      <c r="T211" s="151"/>
      <c r="AT211" s="147" t="s">
        <v>201</v>
      </c>
      <c r="AU211" s="147" t="s">
        <v>79</v>
      </c>
      <c r="AV211" s="12" t="s">
        <v>79</v>
      </c>
      <c r="AW211" s="12" t="s">
        <v>30</v>
      </c>
      <c r="AX211" s="12" t="s">
        <v>69</v>
      </c>
      <c r="AY211" s="147" t="s">
        <v>191</v>
      </c>
    </row>
    <row r="212" spans="2:65" s="13" customFormat="1">
      <c r="B212" s="156"/>
      <c r="D212" s="146" t="s">
        <v>201</v>
      </c>
      <c r="E212" s="157" t="s">
        <v>3</v>
      </c>
      <c r="F212" s="158" t="s">
        <v>272</v>
      </c>
      <c r="H212" s="159">
        <v>3.02</v>
      </c>
      <c r="L212" s="156"/>
      <c r="M212" s="160"/>
      <c r="T212" s="161"/>
      <c r="AT212" s="157" t="s">
        <v>201</v>
      </c>
      <c r="AU212" s="157" t="s">
        <v>79</v>
      </c>
      <c r="AV212" s="13" t="s">
        <v>197</v>
      </c>
      <c r="AW212" s="13" t="s">
        <v>30</v>
      </c>
      <c r="AX212" s="13" t="s">
        <v>77</v>
      </c>
      <c r="AY212" s="157" t="s">
        <v>191</v>
      </c>
    </row>
    <row r="213" spans="2:65" s="1" customFormat="1" ht="16.350000000000001" customHeight="1">
      <c r="B213" s="128"/>
      <c r="C213" s="129" t="s">
        <v>368</v>
      </c>
      <c r="D213" s="129" t="s">
        <v>193</v>
      </c>
      <c r="E213" s="130" t="s">
        <v>375</v>
      </c>
      <c r="F213" s="131" t="s">
        <v>376</v>
      </c>
      <c r="G213" s="132" t="s">
        <v>268</v>
      </c>
      <c r="H213" s="133">
        <v>3.02</v>
      </c>
      <c r="I213" s="134">
        <v>0</v>
      </c>
      <c r="J213" s="134">
        <f>ROUND(I213*H213,2)</f>
        <v>0</v>
      </c>
      <c r="K213" s="135"/>
      <c r="L213" s="29"/>
      <c r="M213" s="136" t="s">
        <v>3</v>
      </c>
      <c r="N213" s="137" t="s">
        <v>40</v>
      </c>
      <c r="O213" s="138">
        <v>0.24</v>
      </c>
      <c r="P213" s="138">
        <f>O213*H213</f>
        <v>0.7248</v>
      </c>
      <c r="Q213" s="138">
        <v>0</v>
      </c>
      <c r="R213" s="138">
        <f>Q213*H213</f>
        <v>0</v>
      </c>
      <c r="S213" s="138">
        <v>0</v>
      </c>
      <c r="T213" s="139">
        <f>S213*H213</f>
        <v>0</v>
      </c>
      <c r="AR213" s="140" t="s">
        <v>197</v>
      </c>
      <c r="AT213" s="140" t="s">
        <v>193</v>
      </c>
      <c r="AU213" s="140" t="s">
        <v>79</v>
      </c>
      <c r="AY213" s="17" t="s">
        <v>191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7" t="s">
        <v>77</v>
      </c>
      <c r="BK213" s="141">
        <f>ROUND(I213*H213,2)</f>
        <v>0</v>
      </c>
      <c r="BL213" s="17" t="s">
        <v>197</v>
      </c>
      <c r="BM213" s="140" t="s">
        <v>1000</v>
      </c>
    </row>
    <row r="214" spans="2:65" s="1" customFormat="1">
      <c r="B214" s="29"/>
      <c r="D214" s="142" t="s">
        <v>199</v>
      </c>
      <c r="F214" s="143" t="s">
        <v>378</v>
      </c>
      <c r="L214" s="29"/>
      <c r="M214" s="144"/>
      <c r="T214" s="50"/>
      <c r="AT214" s="17" t="s">
        <v>199</v>
      </c>
      <c r="AU214" s="17" t="s">
        <v>79</v>
      </c>
    </row>
    <row r="215" spans="2:65" s="1" customFormat="1" ht="23.4" customHeight="1">
      <c r="B215" s="128"/>
      <c r="C215" s="129" t="s">
        <v>374</v>
      </c>
      <c r="D215" s="129" t="s">
        <v>193</v>
      </c>
      <c r="E215" s="130" t="s">
        <v>911</v>
      </c>
      <c r="F215" s="131" t="s">
        <v>912</v>
      </c>
      <c r="G215" s="132" t="s">
        <v>268</v>
      </c>
      <c r="H215" s="133">
        <v>28.95</v>
      </c>
      <c r="I215" s="134">
        <v>0</v>
      </c>
      <c r="J215" s="134">
        <f>ROUND(I215*H215,2)</f>
        <v>0</v>
      </c>
      <c r="K215" s="135"/>
      <c r="L215" s="29"/>
      <c r="M215" s="136" t="s">
        <v>3</v>
      </c>
      <c r="N215" s="137" t="s">
        <v>40</v>
      </c>
      <c r="O215" s="138">
        <v>0.443</v>
      </c>
      <c r="P215" s="138">
        <f>O215*H215</f>
        <v>12.82485</v>
      </c>
      <c r="Q215" s="138">
        <v>0.11169999999999999</v>
      </c>
      <c r="R215" s="138">
        <f>Q215*H215</f>
        <v>3.2337149999999997</v>
      </c>
      <c r="S215" s="138">
        <v>0</v>
      </c>
      <c r="T215" s="139">
        <f>S215*H215</f>
        <v>0</v>
      </c>
      <c r="AR215" s="140" t="s">
        <v>197</v>
      </c>
      <c r="AT215" s="140" t="s">
        <v>193</v>
      </c>
      <c r="AU215" s="140" t="s">
        <v>79</v>
      </c>
      <c r="AY215" s="17" t="s">
        <v>191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7" t="s">
        <v>77</v>
      </c>
      <c r="BK215" s="141">
        <f>ROUND(I215*H215,2)</f>
        <v>0</v>
      </c>
      <c r="BL215" s="17" t="s">
        <v>197</v>
      </c>
      <c r="BM215" s="140" t="s">
        <v>1001</v>
      </c>
    </row>
    <row r="216" spans="2:65" s="1" customFormat="1">
      <c r="B216" s="29"/>
      <c r="D216" s="142" t="s">
        <v>199</v>
      </c>
      <c r="F216" s="143" t="s">
        <v>914</v>
      </c>
      <c r="L216" s="29"/>
      <c r="M216" s="144"/>
      <c r="T216" s="50"/>
      <c r="AT216" s="17" t="s">
        <v>199</v>
      </c>
      <c r="AU216" s="17" t="s">
        <v>79</v>
      </c>
    </row>
    <row r="217" spans="2:65" s="14" customFormat="1">
      <c r="B217" s="162"/>
      <c r="D217" s="146" t="s">
        <v>201</v>
      </c>
      <c r="E217" s="163" t="s">
        <v>3</v>
      </c>
      <c r="F217" s="164" t="s">
        <v>946</v>
      </c>
      <c r="H217" s="163" t="s">
        <v>3</v>
      </c>
      <c r="L217" s="162"/>
      <c r="M217" s="165"/>
      <c r="T217" s="166"/>
      <c r="AT217" s="163" t="s">
        <v>201</v>
      </c>
      <c r="AU217" s="163" t="s">
        <v>79</v>
      </c>
      <c r="AV217" s="14" t="s">
        <v>77</v>
      </c>
      <c r="AW217" s="14" t="s">
        <v>30</v>
      </c>
      <c r="AX217" s="14" t="s">
        <v>69</v>
      </c>
      <c r="AY217" s="163" t="s">
        <v>191</v>
      </c>
    </row>
    <row r="218" spans="2:65" s="12" customFormat="1">
      <c r="B218" s="145"/>
      <c r="D218" s="146" t="s">
        <v>201</v>
      </c>
      <c r="E218" s="147" t="s">
        <v>3</v>
      </c>
      <c r="F218" s="148" t="s">
        <v>1002</v>
      </c>
      <c r="H218" s="149">
        <v>7.65</v>
      </c>
      <c r="L218" s="145"/>
      <c r="M218" s="150"/>
      <c r="T218" s="151"/>
      <c r="AT218" s="147" t="s">
        <v>201</v>
      </c>
      <c r="AU218" s="147" t="s">
        <v>79</v>
      </c>
      <c r="AV218" s="12" t="s">
        <v>79</v>
      </c>
      <c r="AW218" s="12" t="s">
        <v>30</v>
      </c>
      <c r="AX218" s="12" t="s">
        <v>69</v>
      </c>
      <c r="AY218" s="147" t="s">
        <v>191</v>
      </c>
    </row>
    <row r="219" spans="2:65" s="14" customFormat="1">
      <c r="B219" s="162"/>
      <c r="D219" s="146" t="s">
        <v>201</v>
      </c>
      <c r="E219" s="163" t="s">
        <v>3</v>
      </c>
      <c r="F219" s="164" t="s">
        <v>948</v>
      </c>
      <c r="H219" s="163" t="s">
        <v>3</v>
      </c>
      <c r="L219" s="162"/>
      <c r="M219" s="165"/>
      <c r="T219" s="166"/>
      <c r="AT219" s="163" t="s">
        <v>201</v>
      </c>
      <c r="AU219" s="163" t="s">
        <v>79</v>
      </c>
      <c r="AV219" s="14" t="s">
        <v>77</v>
      </c>
      <c r="AW219" s="14" t="s">
        <v>30</v>
      </c>
      <c r="AX219" s="14" t="s">
        <v>69</v>
      </c>
      <c r="AY219" s="163" t="s">
        <v>191</v>
      </c>
    </row>
    <row r="220" spans="2:65" s="12" customFormat="1">
      <c r="B220" s="145"/>
      <c r="D220" s="146" t="s">
        <v>201</v>
      </c>
      <c r="E220" s="147" t="s">
        <v>3</v>
      </c>
      <c r="F220" s="148" t="s">
        <v>1002</v>
      </c>
      <c r="H220" s="149">
        <v>7.65</v>
      </c>
      <c r="L220" s="145"/>
      <c r="M220" s="150"/>
      <c r="T220" s="151"/>
      <c r="AT220" s="147" t="s">
        <v>201</v>
      </c>
      <c r="AU220" s="147" t="s">
        <v>79</v>
      </c>
      <c r="AV220" s="12" t="s">
        <v>79</v>
      </c>
      <c r="AW220" s="12" t="s">
        <v>30</v>
      </c>
      <c r="AX220" s="12" t="s">
        <v>69</v>
      </c>
      <c r="AY220" s="147" t="s">
        <v>191</v>
      </c>
    </row>
    <row r="221" spans="2:65" s="14" customFormat="1">
      <c r="B221" s="162"/>
      <c r="D221" s="146" t="s">
        <v>201</v>
      </c>
      <c r="E221" s="163" t="s">
        <v>3</v>
      </c>
      <c r="F221" s="164" t="s">
        <v>950</v>
      </c>
      <c r="H221" s="163" t="s">
        <v>3</v>
      </c>
      <c r="L221" s="162"/>
      <c r="M221" s="165"/>
      <c r="T221" s="166"/>
      <c r="AT221" s="163" t="s">
        <v>201</v>
      </c>
      <c r="AU221" s="163" t="s">
        <v>79</v>
      </c>
      <c r="AV221" s="14" t="s">
        <v>77</v>
      </c>
      <c r="AW221" s="14" t="s">
        <v>30</v>
      </c>
      <c r="AX221" s="14" t="s">
        <v>69</v>
      </c>
      <c r="AY221" s="163" t="s">
        <v>191</v>
      </c>
    </row>
    <row r="222" spans="2:65" s="12" customFormat="1">
      <c r="B222" s="145"/>
      <c r="D222" s="146" t="s">
        <v>201</v>
      </c>
      <c r="E222" s="147" t="s">
        <v>3</v>
      </c>
      <c r="F222" s="148" t="s">
        <v>1003</v>
      </c>
      <c r="H222" s="149">
        <v>13.65</v>
      </c>
      <c r="L222" s="145"/>
      <c r="M222" s="150"/>
      <c r="T222" s="151"/>
      <c r="AT222" s="147" t="s">
        <v>201</v>
      </c>
      <c r="AU222" s="147" t="s">
        <v>79</v>
      </c>
      <c r="AV222" s="12" t="s">
        <v>79</v>
      </c>
      <c r="AW222" s="12" t="s">
        <v>30</v>
      </c>
      <c r="AX222" s="12" t="s">
        <v>69</v>
      </c>
      <c r="AY222" s="147" t="s">
        <v>191</v>
      </c>
    </row>
    <row r="223" spans="2:65" s="13" customFormat="1">
      <c r="B223" s="156"/>
      <c r="D223" s="146" t="s">
        <v>201</v>
      </c>
      <c r="E223" s="157" t="s">
        <v>3</v>
      </c>
      <c r="F223" s="158" t="s">
        <v>272</v>
      </c>
      <c r="H223" s="159">
        <v>28.95</v>
      </c>
      <c r="L223" s="156"/>
      <c r="M223" s="160"/>
      <c r="T223" s="161"/>
      <c r="AT223" s="157" t="s">
        <v>201</v>
      </c>
      <c r="AU223" s="157" t="s">
        <v>79</v>
      </c>
      <c r="AV223" s="13" t="s">
        <v>197</v>
      </c>
      <c r="AW223" s="13" t="s">
        <v>30</v>
      </c>
      <c r="AX223" s="13" t="s">
        <v>77</v>
      </c>
      <c r="AY223" s="157" t="s">
        <v>191</v>
      </c>
    </row>
    <row r="224" spans="2:65" s="1" customFormat="1" ht="23.4" customHeight="1">
      <c r="B224" s="128"/>
      <c r="C224" s="129" t="s">
        <v>310</v>
      </c>
      <c r="D224" s="129" t="s">
        <v>193</v>
      </c>
      <c r="E224" s="130" t="s">
        <v>916</v>
      </c>
      <c r="F224" s="131" t="s">
        <v>917</v>
      </c>
      <c r="G224" s="132" t="s">
        <v>268</v>
      </c>
      <c r="H224" s="133">
        <v>28.95</v>
      </c>
      <c r="I224" s="134">
        <v>0</v>
      </c>
      <c r="J224" s="134">
        <f>ROUND(I224*H224,2)</f>
        <v>0</v>
      </c>
      <c r="K224" s="135"/>
      <c r="L224" s="29"/>
      <c r="M224" s="136" t="s">
        <v>3</v>
      </c>
      <c r="N224" s="137" t="s">
        <v>40</v>
      </c>
      <c r="O224" s="138">
        <v>0.109</v>
      </c>
      <c r="P224" s="138">
        <f>O224*H224</f>
        <v>3.1555499999999999</v>
      </c>
      <c r="Q224" s="138">
        <v>1E-3</v>
      </c>
      <c r="R224" s="138">
        <f>Q224*H224</f>
        <v>2.895E-2</v>
      </c>
      <c r="S224" s="138">
        <v>0</v>
      </c>
      <c r="T224" s="139">
        <f>S224*H224</f>
        <v>0</v>
      </c>
      <c r="AR224" s="140" t="s">
        <v>197</v>
      </c>
      <c r="AT224" s="140" t="s">
        <v>193</v>
      </c>
      <c r="AU224" s="140" t="s">
        <v>79</v>
      </c>
      <c r="AY224" s="17" t="s">
        <v>191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7" t="s">
        <v>77</v>
      </c>
      <c r="BK224" s="141">
        <f>ROUND(I224*H224,2)</f>
        <v>0</v>
      </c>
      <c r="BL224" s="17" t="s">
        <v>197</v>
      </c>
      <c r="BM224" s="140" t="s">
        <v>1004</v>
      </c>
    </row>
    <row r="225" spans="2:65" s="1" customFormat="1">
      <c r="B225" s="29"/>
      <c r="D225" s="142" t="s">
        <v>199</v>
      </c>
      <c r="F225" s="143" t="s">
        <v>919</v>
      </c>
      <c r="L225" s="29"/>
      <c r="M225" s="144"/>
      <c r="T225" s="50"/>
      <c r="AT225" s="17" t="s">
        <v>199</v>
      </c>
      <c r="AU225" s="17" t="s">
        <v>79</v>
      </c>
    </row>
    <row r="226" spans="2:65" s="1" customFormat="1" ht="23.4" customHeight="1">
      <c r="B226" s="128"/>
      <c r="C226" s="129" t="s">
        <v>8</v>
      </c>
      <c r="D226" s="129" t="s">
        <v>193</v>
      </c>
      <c r="E226" s="130" t="s">
        <v>573</v>
      </c>
      <c r="F226" s="131" t="s">
        <v>574</v>
      </c>
      <c r="G226" s="132" t="s">
        <v>275</v>
      </c>
      <c r="H226" s="133">
        <v>20.8</v>
      </c>
      <c r="I226" s="134">
        <v>0</v>
      </c>
      <c r="J226" s="134">
        <f>ROUND(I226*H226,2)</f>
        <v>0</v>
      </c>
      <c r="K226" s="135"/>
      <c r="L226" s="29"/>
      <c r="M226" s="136" t="s">
        <v>3</v>
      </c>
      <c r="N226" s="137" t="s">
        <v>40</v>
      </c>
      <c r="O226" s="138">
        <v>2.048</v>
      </c>
      <c r="P226" s="138">
        <f>O226*H226</f>
        <v>42.598400000000005</v>
      </c>
      <c r="Q226" s="138">
        <v>2.16</v>
      </c>
      <c r="R226" s="138">
        <f>Q226*H226</f>
        <v>44.928000000000004</v>
      </c>
      <c r="S226" s="138">
        <v>0</v>
      </c>
      <c r="T226" s="139">
        <f>S226*H226</f>
        <v>0</v>
      </c>
      <c r="AR226" s="140" t="s">
        <v>197</v>
      </c>
      <c r="AT226" s="140" t="s">
        <v>193</v>
      </c>
      <c r="AU226" s="140" t="s">
        <v>79</v>
      </c>
      <c r="AY226" s="17" t="s">
        <v>191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7" t="s">
        <v>77</v>
      </c>
      <c r="BK226" s="141">
        <f>ROUND(I226*H226,2)</f>
        <v>0</v>
      </c>
      <c r="BL226" s="17" t="s">
        <v>197</v>
      </c>
      <c r="BM226" s="140" t="s">
        <v>1005</v>
      </c>
    </row>
    <row r="227" spans="2:65" s="1" customFormat="1">
      <c r="B227" s="29"/>
      <c r="D227" s="142" t="s">
        <v>199</v>
      </c>
      <c r="F227" s="143" t="s">
        <v>576</v>
      </c>
      <c r="L227" s="29"/>
      <c r="M227" s="144"/>
      <c r="T227" s="50"/>
      <c r="AT227" s="17" t="s">
        <v>199</v>
      </c>
      <c r="AU227" s="17" t="s">
        <v>79</v>
      </c>
    </row>
    <row r="228" spans="2:65" s="14" customFormat="1">
      <c r="B228" s="162"/>
      <c r="D228" s="146" t="s">
        <v>201</v>
      </c>
      <c r="E228" s="163" t="s">
        <v>3</v>
      </c>
      <c r="F228" s="164" t="s">
        <v>946</v>
      </c>
      <c r="H228" s="163" t="s">
        <v>3</v>
      </c>
      <c r="L228" s="162"/>
      <c r="M228" s="165"/>
      <c r="T228" s="166"/>
      <c r="AT228" s="163" t="s">
        <v>201</v>
      </c>
      <c r="AU228" s="163" t="s">
        <v>79</v>
      </c>
      <c r="AV228" s="14" t="s">
        <v>77</v>
      </c>
      <c r="AW228" s="14" t="s">
        <v>30</v>
      </c>
      <c r="AX228" s="14" t="s">
        <v>69</v>
      </c>
      <c r="AY228" s="163" t="s">
        <v>191</v>
      </c>
    </row>
    <row r="229" spans="2:65" s="12" customFormat="1">
      <c r="B229" s="145"/>
      <c r="D229" s="146" t="s">
        <v>201</v>
      </c>
      <c r="E229" s="147" t="s">
        <v>3</v>
      </c>
      <c r="F229" s="148" t="s">
        <v>1006</v>
      </c>
      <c r="H229" s="149">
        <v>5.15</v>
      </c>
      <c r="L229" s="145"/>
      <c r="M229" s="150"/>
      <c r="T229" s="151"/>
      <c r="AT229" s="147" t="s">
        <v>201</v>
      </c>
      <c r="AU229" s="147" t="s">
        <v>79</v>
      </c>
      <c r="AV229" s="12" t="s">
        <v>79</v>
      </c>
      <c r="AW229" s="12" t="s">
        <v>30</v>
      </c>
      <c r="AX229" s="12" t="s">
        <v>69</v>
      </c>
      <c r="AY229" s="147" t="s">
        <v>191</v>
      </c>
    </row>
    <row r="230" spans="2:65" s="14" customFormat="1">
      <c r="B230" s="162"/>
      <c r="D230" s="146" t="s">
        <v>201</v>
      </c>
      <c r="E230" s="163" t="s">
        <v>3</v>
      </c>
      <c r="F230" s="164" t="s">
        <v>948</v>
      </c>
      <c r="H230" s="163" t="s">
        <v>3</v>
      </c>
      <c r="L230" s="162"/>
      <c r="M230" s="165"/>
      <c r="T230" s="166"/>
      <c r="AT230" s="163" t="s">
        <v>201</v>
      </c>
      <c r="AU230" s="163" t="s">
        <v>79</v>
      </c>
      <c r="AV230" s="14" t="s">
        <v>77</v>
      </c>
      <c r="AW230" s="14" t="s">
        <v>30</v>
      </c>
      <c r="AX230" s="14" t="s">
        <v>69</v>
      </c>
      <c r="AY230" s="163" t="s">
        <v>191</v>
      </c>
    </row>
    <row r="231" spans="2:65" s="12" customFormat="1">
      <c r="B231" s="145"/>
      <c r="D231" s="146" t="s">
        <v>201</v>
      </c>
      <c r="E231" s="147" t="s">
        <v>3</v>
      </c>
      <c r="F231" s="148" t="s">
        <v>1007</v>
      </c>
      <c r="H231" s="149">
        <v>5.65</v>
      </c>
      <c r="L231" s="145"/>
      <c r="M231" s="150"/>
      <c r="T231" s="151"/>
      <c r="AT231" s="147" t="s">
        <v>201</v>
      </c>
      <c r="AU231" s="147" t="s">
        <v>79</v>
      </c>
      <c r="AV231" s="12" t="s">
        <v>79</v>
      </c>
      <c r="AW231" s="12" t="s">
        <v>30</v>
      </c>
      <c r="AX231" s="12" t="s">
        <v>69</v>
      </c>
      <c r="AY231" s="147" t="s">
        <v>191</v>
      </c>
    </row>
    <row r="232" spans="2:65" s="14" customFormat="1">
      <c r="B232" s="162"/>
      <c r="D232" s="146" t="s">
        <v>201</v>
      </c>
      <c r="E232" s="163" t="s">
        <v>3</v>
      </c>
      <c r="F232" s="164" t="s">
        <v>950</v>
      </c>
      <c r="H232" s="163" t="s">
        <v>3</v>
      </c>
      <c r="L232" s="162"/>
      <c r="M232" s="165"/>
      <c r="T232" s="166"/>
      <c r="AT232" s="163" t="s">
        <v>201</v>
      </c>
      <c r="AU232" s="163" t="s">
        <v>79</v>
      </c>
      <c r="AV232" s="14" t="s">
        <v>77</v>
      </c>
      <c r="AW232" s="14" t="s">
        <v>30</v>
      </c>
      <c r="AX232" s="14" t="s">
        <v>69</v>
      </c>
      <c r="AY232" s="163" t="s">
        <v>191</v>
      </c>
    </row>
    <row r="233" spans="2:65" s="12" customFormat="1">
      <c r="B233" s="145"/>
      <c r="D233" s="146" t="s">
        <v>201</v>
      </c>
      <c r="E233" s="147" t="s">
        <v>3</v>
      </c>
      <c r="F233" s="148" t="s">
        <v>1008</v>
      </c>
      <c r="H233" s="149">
        <v>10</v>
      </c>
      <c r="L233" s="145"/>
      <c r="M233" s="150"/>
      <c r="T233" s="151"/>
      <c r="AT233" s="147" t="s">
        <v>201</v>
      </c>
      <c r="AU233" s="147" t="s">
        <v>79</v>
      </c>
      <c r="AV233" s="12" t="s">
        <v>79</v>
      </c>
      <c r="AW233" s="12" t="s">
        <v>30</v>
      </c>
      <c r="AX233" s="12" t="s">
        <v>69</v>
      </c>
      <c r="AY233" s="147" t="s">
        <v>191</v>
      </c>
    </row>
    <row r="234" spans="2:65" s="13" customFormat="1">
      <c r="B234" s="156"/>
      <c r="D234" s="146" t="s">
        <v>201</v>
      </c>
      <c r="E234" s="157" t="s">
        <v>3</v>
      </c>
      <c r="F234" s="158" t="s">
        <v>272</v>
      </c>
      <c r="H234" s="159">
        <v>20.8</v>
      </c>
      <c r="L234" s="156"/>
      <c r="M234" s="160"/>
      <c r="T234" s="161"/>
      <c r="AT234" s="157" t="s">
        <v>201</v>
      </c>
      <c r="AU234" s="157" t="s">
        <v>79</v>
      </c>
      <c r="AV234" s="13" t="s">
        <v>197</v>
      </c>
      <c r="AW234" s="13" t="s">
        <v>30</v>
      </c>
      <c r="AX234" s="13" t="s">
        <v>77</v>
      </c>
      <c r="AY234" s="157" t="s">
        <v>191</v>
      </c>
    </row>
    <row r="235" spans="2:65" s="11" customFormat="1" ht="22.8" customHeight="1">
      <c r="B235" s="117"/>
      <c r="D235" s="118" t="s">
        <v>68</v>
      </c>
      <c r="E235" s="126" t="s">
        <v>464</v>
      </c>
      <c r="F235" s="126" t="s">
        <v>465</v>
      </c>
      <c r="J235" s="127">
        <f>BK235</f>
        <v>0</v>
      </c>
      <c r="L235" s="117"/>
      <c r="M235" s="121"/>
      <c r="P235" s="122">
        <f>SUM(P236:P237)</f>
        <v>89.504516999999993</v>
      </c>
      <c r="R235" s="122">
        <f>SUM(R236:R237)</f>
        <v>0</v>
      </c>
      <c r="T235" s="123">
        <f>SUM(T236:T237)</f>
        <v>0</v>
      </c>
      <c r="AR235" s="118" t="s">
        <v>77</v>
      </c>
      <c r="AT235" s="124" t="s">
        <v>68</v>
      </c>
      <c r="AU235" s="124" t="s">
        <v>77</v>
      </c>
      <c r="AY235" s="118" t="s">
        <v>191</v>
      </c>
      <c r="BK235" s="125">
        <f>SUM(BK236:BK237)</f>
        <v>0</v>
      </c>
    </row>
    <row r="236" spans="2:65" s="1" customFormat="1" ht="53.7" customHeight="1">
      <c r="B236" s="128"/>
      <c r="C236" s="129" t="s">
        <v>388</v>
      </c>
      <c r="D236" s="129" t="s">
        <v>193</v>
      </c>
      <c r="E236" s="130" t="s">
        <v>581</v>
      </c>
      <c r="F236" s="131" t="s">
        <v>582</v>
      </c>
      <c r="G236" s="132" t="s">
        <v>327</v>
      </c>
      <c r="H236" s="133">
        <v>107.70699999999999</v>
      </c>
      <c r="I236" s="134">
        <v>0</v>
      </c>
      <c r="J236" s="134">
        <f>ROUND(I236*H236,2)</f>
        <v>0</v>
      </c>
      <c r="K236" s="135"/>
      <c r="L236" s="29"/>
      <c r="M236" s="136" t="s">
        <v>3</v>
      </c>
      <c r="N236" s="137" t="s">
        <v>40</v>
      </c>
      <c r="O236" s="138">
        <v>0.83099999999999996</v>
      </c>
      <c r="P236" s="138">
        <f>O236*H236</f>
        <v>89.504516999999993</v>
      </c>
      <c r="Q236" s="138">
        <v>0</v>
      </c>
      <c r="R236" s="138">
        <f>Q236*H236</f>
        <v>0</v>
      </c>
      <c r="S236" s="138">
        <v>0</v>
      </c>
      <c r="T236" s="139">
        <f>S236*H236</f>
        <v>0</v>
      </c>
      <c r="AR236" s="140" t="s">
        <v>197</v>
      </c>
      <c r="AT236" s="140" t="s">
        <v>193</v>
      </c>
      <c r="AU236" s="140" t="s">
        <v>79</v>
      </c>
      <c r="AY236" s="17" t="s">
        <v>191</v>
      </c>
      <c r="BE236" s="141">
        <f>IF(N236="základní",J236,0)</f>
        <v>0</v>
      </c>
      <c r="BF236" s="141">
        <f>IF(N236="snížená",J236,0)</f>
        <v>0</v>
      </c>
      <c r="BG236" s="141">
        <f>IF(N236="zákl. přenesená",J236,0)</f>
        <v>0</v>
      </c>
      <c r="BH236" s="141">
        <f>IF(N236="sníž. přenesená",J236,0)</f>
        <v>0</v>
      </c>
      <c r="BI236" s="141">
        <f>IF(N236="nulová",J236,0)</f>
        <v>0</v>
      </c>
      <c r="BJ236" s="17" t="s">
        <v>77</v>
      </c>
      <c r="BK236" s="141">
        <f>ROUND(I236*H236,2)</f>
        <v>0</v>
      </c>
      <c r="BL236" s="17" t="s">
        <v>197</v>
      </c>
      <c r="BM236" s="140" t="s">
        <v>1009</v>
      </c>
    </row>
    <row r="237" spans="2:65" s="1" customFormat="1">
      <c r="B237" s="29"/>
      <c r="D237" s="142" t="s">
        <v>199</v>
      </c>
      <c r="F237" s="143" t="s">
        <v>584</v>
      </c>
      <c r="L237" s="29"/>
      <c r="M237" s="152"/>
      <c r="N237" s="153"/>
      <c r="O237" s="153"/>
      <c r="P237" s="153"/>
      <c r="Q237" s="153"/>
      <c r="R237" s="153"/>
      <c r="S237" s="153"/>
      <c r="T237" s="154"/>
      <c r="AT237" s="17" t="s">
        <v>199</v>
      </c>
      <c r="AU237" s="17" t="s">
        <v>79</v>
      </c>
    </row>
    <row r="238" spans="2:65" s="1" customFormat="1" ht="6.9" customHeight="1">
      <c r="B238" s="38"/>
      <c r="C238" s="39"/>
      <c r="D238" s="39"/>
      <c r="E238" s="39"/>
      <c r="F238" s="39"/>
      <c r="G238" s="39"/>
      <c r="H238" s="39"/>
      <c r="I238" s="39"/>
      <c r="J238" s="39"/>
      <c r="K238" s="39"/>
      <c r="L238" s="29"/>
    </row>
  </sheetData>
  <autoFilter ref="C90:K237" xr:uid="{00000000-0009-0000-0000-00000D000000}"/>
  <mergeCells count="11">
    <mergeCell ref="E83:H83"/>
    <mergeCell ref="E7:H7"/>
    <mergeCell ref="E9:H9"/>
    <mergeCell ref="E11:H11"/>
    <mergeCell ref="E29:H29"/>
    <mergeCell ref="E50:H50"/>
    <mergeCell ref="L2:V2"/>
    <mergeCell ref="E52:H52"/>
    <mergeCell ref="E54:H54"/>
    <mergeCell ref="E79:H79"/>
    <mergeCell ref="E81:H81"/>
  </mergeCells>
  <hyperlinks>
    <hyperlink ref="F95" r:id="rId1" xr:uid="{00000000-0004-0000-0D00-000000000000}"/>
    <hyperlink ref="F104" r:id="rId2" xr:uid="{00000000-0004-0000-0D00-000001000000}"/>
    <hyperlink ref="F113" r:id="rId3" xr:uid="{00000000-0004-0000-0D00-000002000000}"/>
    <hyperlink ref="F122" r:id="rId4" xr:uid="{00000000-0004-0000-0D00-000003000000}"/>
    <hyperlink ref="F126" r:id="rId5" xr:uid="{00000000-0004-0000-0D00-000004000000}"/>
    <hyperlink ref="F129" r:id="rId6" xr:uid="{00000000-0004-0000-0D00-000005000000}"/>
    <hyperlink ref="F144" r:id="rId7" xr:uid="{00000000-0004-0000-0D00-000006000000}"/>
    <hyperlink ref="F156" r:id="rId8" xr:uid="{00000000-0004-0000-0D00-000007000000}"/>
    <hyperlink ref="F165" r:id="rId9" xr:uid="{00000000-0004-0000-0D00-000008000000}"/>
    <hyperlink ref="F174" r:id="rId10" xr:uid="{00000000-0004-0000-0D00-000009000000}"/>
    <hyperlink ref="F177" r:id="rId11" xr:uid="{00000000-0004-0000-0D00-00000A000000}"/>
    <hyperlink ref="F186" r:id="rId12" xr:uid="{00000000-0004-0000-0D00-00000B000000}"/>
    <hyperlink ref="F195" r:id="rId13" xr:uid="{00000000-0004-0000-0D00-00000C000000}"/>
    <hyperlink ref="F197" r:id="rId14" xr:uid="{00000000-0004-0000-0D00-00000D000000}"/>
    <hyperlink ref="F206" r:id="rId15" xr:uid="{00000000-0004-0000-0D00-00000E000000}"/>
    <hyperlink ref="F210" r:id="rId16" xr:uid="{00000000-0004-0000-0D00-00000F000000}"/>
    <hyperlink ref="F214" r:id="rId17" xr:uid="{00000000-0004-0000-0D00-000010000000}"/>
    <hyperlink ref="F216" r:id="rId18" xr:uid="{00000000-0004-0000-0D00-000011000000}"/>
    <hyperlink ref="F225" r:id="rId19" xr:uid="{00000000-0004-0000-0D00-000012000000}"/>
    <hyperlink ref="F227" r:id="rId20" xr:uid="{00000000-0004-0000-0D00-000013000000}"/>
    <hyperlink ref="F237" r:id="rId21" xr:uid="{00000000-0004-0000-0D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38"/>
  <sheetViews>
    <sheetView showGridLines="0" topLeftCell="A166" workbookViewId="0">
      <selection activeCell="AE221" sqref="AE221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127</v>
      </c>
      <c r="AZ2" s="155" t="s">
        <v>250</v>
      </c>
      <c r="BA2" s="155" t="s">
        <v>251</v>
      </c>
      <c r="BB2" s="155" t="s">
        <v>3</v>
      </c>
      <c r="BC2" s="155" t="s">
        <v>1010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838</v>
      </c>
      <c r="BA3" s="155" t="s">
        <v>839</v>
      </c>
      <c r="BB3" s="155" t="s">
        <v>3</v>
      </c>
      <c r="BC3" s="155" t="s">
        <v>1011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244</v>
      </c>
      <c r="BA4" s="155" t="s">
        <v>245</v>
      </c>
      <c r="BB4" s="155" t="s">
        <v>3</v>
      </c>
      <c r="BC4" s="155" t="s">
        <v>1012</v>
      </c>
      <c r="BD4" s="155" t="s">
        <v>79</v>
      </c>
    </row>
    <row r="5" spans="2:56" ht="6.9" customHeight="1">
      <c r="B5" s="20"/>
      <c r="L5" s="20"/>
      <c r="AZ5" s="155" t="s">
        <v>247</v>
      </c>
      <c r="BA5" s="155" t="s">
        <v>248</v>
      </c>
      <c r="BB5" s="155" t="s">
        <v>3</v>
      </c>
      <c r="BC5" s="155" t="s">
        <v>1013</v>
      </c>
      <c r="BD5" s="155" t="s">
        <v>79</v>
      </c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843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309" t="s">
        <v>1014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285" t="s">
        <v>3</v>
      </c>
      <c r="F29" s="285"/>
      <c r="G29" s="285"/>
      <c r="H29" s="285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ROUND(J91,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ROUND((SUM(BE91:BE237)),  2)</f>
        <v>0</v>
      </c>
      <c r="I35" s="90">
        <v>0.21</v>
      </c>
      <c r="J35" s="80">
        <f>ROUND(((SUM(BE91:BE237))*I35),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ROUND((SUM(BF91:BF237)),  2)</f>
        <v>0</v>
      </c>
      <c r="I36" s="90">
        <v>0.15</v>
      </c>
      <c r="J36" s="80">
        <f>ROUND(((SUM(BF91:BF237))*I36),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ROUND((SUM(BG91:BG237)),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ROUND((SUM(BH91:BH237)),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ROUND((SUM(BI91:BI237)),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843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309" t="str">
        <f>E11</f>
        <v xml:space="preserve">SO 403 - Opěrná zeď v.0,6 m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J91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J92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J93</f>
        <v>0</v>
      </c>
      <c r="L65" s="104"/>
    </row>
    <row r="66" spans="2:12" s="9" customFormat="1" ht="19.95" customHeight="1">
      <c r="B66" s="104"/>
      <c r="D66" s="105" t="s">
        <v>256</v>
      </c>
      <c r="E66" s="106"/>
      <c r="F66" s="106"/>
      <c r="G66" s="106"/>
      <c r="H66" s="106"/>
      <c r="I66" s="106"/>
      <c r="J66" s="107">
        <f>J154</f>
        <v>0</v>
      </c>
      <c r="L66" s="104"/>
    </row>
    <row r="67" spans="2:12" s="9" customFormat="1" ht="19.95" customHeight="1">
      <c r="B67" s="104"/>
      <c r="D67" s="105" t="s">
        <v>257</v>
      </c>
      <c r="E67" s="106"/>
      <c r="F67" s="106"/>
      <c r="G67" s="106"/>
      <c r="H67" s="106"/>
      <c r="I67" s="106"/>
      <c r="J67" s="107">
        <f>J175</f>
        <v>0</v>
      </c>
      <c r="L67" s="104"/>
    </row>
    <row r="68" spans="2:12" s="9" customFormat="1" ht="19.95" customHeight="1">
      <c r="B68" s="104"/>
      <c r="D68" s="105" t="s">
        <v>514</v>
      </c>
      <c r="E68" s="106"/>
      <c r="F68" s="106"/>
      <c r="G68" s="106"/>
      <c r="H68" s="106"/>
      <c r="I68" s="106"/>
      <c r="J68" s="107">
        <f>J208</f>
        <v>0</v>
      </c>
      <c r="L68" s="104"/>
    </row>
    <row r="69" spans="2:12" s="9" customFormat="1" ht="19.95" customHeight="1">
      <c r="B69" s="104"/>
      <c r="D69" s="105" t="s">
        <v>262</v>
      </c>
      <c r="E69" s="106"/>
      <c r="F69" s="106"/>
      <c r="G69" s="106"/>
      <c r="H69" s="106"/>
      <c r="I69" s="106"/>
      <c r="J69" s="107">
        <f>J235</f>
        <v>0</v>
      </c>
      <c r="L69" s="104"/>
    </row>
    <row r="70" spans="2:12" s="1" customFormat="1" ht="21.75" customHeight="1">
      <c r="B70" s="29"/>
      <c r="L70" s="29"/>
    </row>
    <row r="71" spans="2:12" s="1" customFormat="1" ht="6.9" customHeight="1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29"/>
    </row>
    <row r="75" spans="2:12" s="1" customFormat="1" ht="6.9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29"/>
    </row>
    <row r="76" spans="2:12" s="1" customFormat="1" ht="24.9" customHeight="1">
      <c r="B76" s="29"/>
      <c r="C76" s="21" t="s">
        <v>176</v>
      </c>
      <c r="L76" s="29"/>
    </row>
    <row r="77" spans="2:12" s="1" customFormat="1" ht="6.9" customHeight="1">
      <c r="B77" s="29"/>
      <c r="L77" s="29"/>
    </row>
    <row r="78" spans="2:12" s="1" customFormat="1" ht="12" customHeight="1">
      <c r="B78" s="29"/>
      <c r="C78" s="26" t="s">
        <v>15</v>
      </c>
      <c r="L78" s="29"/>
    </row>
    <row r="79" spans="2:12" s="1" customFormat="1" ht="16.350000000000001" customHeight="1">
      <c r="B79" s="29"/>
      <c r="E79" s="311" t="str">
        <f>E7</f>
        <v>REVITALIZACE SPORTOVNÍ ZÓNY STREETPARK</v>
      </c>
      <c r="F79" s="312"/>
      <c r="G79" s="312"/>
      <c r="H79" s="312"/>
      <c r="L79" s="29"/>
    </row>
    <row r="80" spans="2:12" ht="12" customHeight="1">
      <c r="B80" s="20"/>
      <c r="C80" s="26" t="s">
        <v>164</v>
      </c>
      <c r="L80" s="20"/>
    </row>
    <row r="81" spans="2:65" s="1" customFormat="1" ht="16.350000000000001" customHeight="1">
      <c r="B81" s="29"/>
      <c r="E81" s="311" t="s">
        <v>843</v>
      </c>
      <c r="F81" s="313"/>
      <c r="G81" s="313"/>
      <c r="H81" s="313"/>
      <c r="L81" s="29"/>
    </row>
    <row r="82" spans="2:65" s="1" customFormat="1" ht="12" customHeight="1">
      <c r="B82" s="29"/>
      <c r="C82" s="26" t="s">
        <v>254</v>
      </c>
      <c r="L82" s="29"/>
    </row>
    <row r="83" spans="2:65" s="1" customFormat="1" ht="16.350000000000001" customHeight="1">
      <c r="B83" s="29"/>
      <c r="E83" s="309" t="str">
        <f>E11</f>
        <v xml:space="preserve">SO 403 - Opěrná zeď v.0,6 m </v>
      </c>
      <c r="F83" s="313"/>
      <c r="G83" s="313"/>
      <c r="H83" s="313"/>
      <c r="L83" s="29"/>
    </row>
    <row r="84" spans="2:65" s="1" customFormat="1" ht="6.9" customHeight="1">
      <c r="B84" s="29"/>
      <c r="L84" s="29"/>
    </row>
    <row r="85" spans="2:65" s="1" customFormat="1" ht="12" customHeight="1">
      <c r="B85" s="29"/>
      <c r="C85" s="26" t="s">
        <v>19</v>
      </c>
      <c r="F85" s="24" t="str">
        <f>F14</f>
        <v xml:space="preserve"> Žďár nad Sázavou</v>
      </c>
      <c r="I85" s="26" t="s">
        <v>21</v>
      </c>
      <c r="J85" s="46" t="str">
        <f>IF(J14="","",J14)</f>
        <v>26. 9. 2022</v>
      </c>
      <c r="L85" s="29"/>
    </row>
    <row r="86" spans="2:65" s="1" customFormat="1" ht="6.9" customHeight="1">
      <c r="B86" s="29"/>
      <c r="L86" s="29"/>
    </row>
    <row r="87" spans="2:65" s="1" customFormat="1" ht="24.75" customHeight="1">
      <c r="B87" s="29"/>
      <c r="C87" s="26" t="s">
        <v>23</v>
      </c>
      <c r="F87" s="24" t="str">
        <f>E17</f>
        <v>Město Žďár nad Sázavou</v>
      </c>
      <c r="I87" s="26" t="s">
        <v>28</v>
      </c>
      <c r="J87" s="27" t="str">
        <f>E23</f>
        <v>Grimm Architekti s.r.o.</v>
      </c>
      <c r="L87" s="29"/>
    </row>
    <row r="88" spans="2:65" s="1" customFormat="1" ht="15.3" customHeight="1">
      <c r="B88" s="29"/>
      <c r="C88" s="26" t="s">
        <v>27</v>
      </c>
      <c r="F88" s="24" t="str">
        <f>IF(E20="","",E20)</f>
        <v>VZ</v>
      </c>
      <c r="I88" s="26" t="s">
        <v>31</v>
      </c>
      <c r="J88" s="27" t="str">
        <f>E26</f>
        <v xml:space="preserve"> </v>
      </c>
      <c r="L88" s="29"/>
    </row>
    <row r="89" spans="2:65" s="1" customFormat="1" ht="10.35" customHeight="1">
      <c r="B89" s="29"/>
      <c r="L89" s="29"/>
    </row>
    <row r="90" spans="2:65" s="10" customFormat="1" ht="29.25" customHeight="1">
      <c r="B90" s="108"/>
      <c r="C90" s="109" t="s">
        <v>177</v>
      </c>
      <c r="D90" s="110" t="s">
        <v>54</v>
      </c>
      <c r="E90" s="110" t="s">
        <v>50</v>
      </c>
      <c r="F90" s="110" t="s">
        <v>51</v>
      </c>
      <c r="G90" s="110" t="s">
        <v>178</v>
      </c>
      <c r="H90" s="110" t="s">
        <v>179</v>
      </c>
      <c r="I90" s="110" t="s">
        <v>180</v>
      </c>
      <c r="J90" s="111" t="s">
        <v>168</v>
      </c>
      <c r="K90" s="112" t="s">
        <v>181</v>
      </c>
      <c r="L90" s="108"/>
      <c r="M90" s="53" t="s">
        <v>3</v>
      </c>
      <c r="N90" s="54" t="s">
        <v>39</v>
      </c>
      <c r="O90" s="54" t="s">
        <v>182</v>
      </c>
      <c r="P90" s="54" t="s">
        <v>183</v>
      </c>
      <c r="Q90" s="54" t="s">
        <v>184</v>
      </c>
      <c r="R90" s="54" t="s">
        <v>185</v>
      </c>
      <c r="S90" s="54" t="s">
        <v>186</v>
      </c>
      <c r="T90" s="55" t="s">
        <v>187</v>
      </c>
    </row>
    <row r="91" spans="2:65" s="1" customFormat="1" ht="22.8" customHeight="1">
      <c r="B91" s="29"/>
      <c r="C91" s="58" t="s">
        <v>188</v>
      </c>
      <c r="J91" s="113">
        <f>BK91</f>
        <v>0</v>
      </c>
      <c r="L91" s="29"/>
      <c r="M91" s="56"/>
      <c r="N91" s="47"/>
      <c r="O91" s="47"/>
      <c r="P91" s="114">
        <f>P92</f>
        <v>216.79979500000002</v>
      </c>
      <c r="Q91" s="47"/>
      <c r="R91" s="114">
        <f>R92</f>
        <v>72.37246725</v>
      </c>
      <c r="S91" s="47"/>
      <c r="T91" s="115">
        <f>T92</f>
        <v>0</v>
      </c>
      <c r="AT91" s="17" t="s">
        <v>68</v>
      </c>
      <c r="AU91" s="17" t="s">
        <v>169</v>
      </c>
      <c r="BK91" s="116">
        <f>BK92</f>
        <v>0</v>
      </c>
    </row>
    <row r="92" spans="2:65" s="11" customFormat="1" ht="25.95" customHeight="1">
      <c r="B92" s="117"/>
      <c r="D92" s="118" t="s">
        <v>68</v>
      </c>
      <c r="E92" s="119" t="s">
        <v>189</v>
      </c>
      <c r="F92" s="119" t="s">
        <v>190</v>
      </c>
      <c r="J92" s="120">
        <f>BK92</f>
        <v>0</v>
      </c>
      <c r="L92" s="117"/>
      <c r="M92" s="121"/>
      <c r="P92" s="122">
        <f>P93+P154+P175+P208+P235</f>
        <v>216.79979500000002</v>
      </c>
      <c r="R92" s="122">
        <f>R93+R154+R175+R208+R235</f>
        <v>72.37246725</v>
      </c>
      <c r="T92" s="123">
        <f>T93+T154+T175+T208+T235</f>
        <v>0</v>
      </c>
      <c r="AR92" s="118" t="s">
        <v>77</v>
      </c>
      <c r="AT92" s="124" t="s">
        <v>68</v>
      </c>
      <c r="AU92" s="124" t="s">
        <v>69</v>
      </c>
      <c r="AY92" s="118" t="s">
        <v>191</v>
      </c>
      <c r="BK92" s="125">
        <f>BK93+BK154+BK175+BK208+BK235</f>
        <v>0</v>
      </c>
    </row>
    <row r="93" spans="2:65" s="11" customFormat="1" ht="22.8" customHeight="1">
      <c r="B93" s="117"/>
      <c r="D93" s="118" t="s">
        <v>68</v>
      </c>
      <c r="E93" s="126" t="s">
        <v>77</v>
      </c>
      <c r="F93" s="126" t="s">
        <v>192</v>
      </c>
      <c r="J93" s="127">
        <f>BK93</f>
        <v>0</v>
      </c>
      <c r="L93" s="117"/>
      <c r="M93" s="121"/>
      <c r="P93" s="122">
        <f>SUM(P94:P153)</f>
        <v>51.286002999999994</v>
      </c>
      <c r="R93" s="122">
        <f>SUM(R94:R153)</f>
        <v>9.5399999999999991</v>
      </c>
      <c r="T93" s="123">
        <f>SUM(T94:T153)</f>
        <v>0</v>
      </c>
      <c r="AR93" s="118" t="s">
        <v>77</v>
      </c>
      <c r="AT93" s="124" t="s">
        <v>68</v>
      </c>
      <c r="AU93" s="124" t="s">
        <v>77</v>
      </c>
      <c r="AY93" s="118" t="s">
        <v>191</v>
      </c>
      <c r="BK93" s="125">
        <f>SUM(BK94:BK153)</f>
        <v>0</v>
      </c>
    </row>
    <row r="94" spans="2:65" s="1" customFormat="1" ht="23.4" customHeight="1">
      <c r="B94" s="128"/>
      <c r="C94" s="129" t="s">
        <v>77</v>
      </c>
      <c r="D94" s="129" t="s">
        <v>193</v>
      </c>
      <c r="E94" s="130" t="s">
        <v>266</v>
      </c>
      <c r="F94" s="131" t="s">
        <v>267</v>
      </c>
      <c r="G94" s="132" t="s">
        <v>268</v>
      </c>
      <c r="H94" s="133">
        <v>110.25</v>
      </c>
      <c r="I94" s="134">
        <v>0</v>
      </c>
      <c r="J94" s="134">
        <f>ROUND(I94*H94,2)</f>
        <v>0</v>
      </c>
      <c r="K94" s="135"/>
      <c r="L94" s="29"/>
      <c r="M94" s="136" t="s">
        <v>3</v>
      </c>
      <c r="N94" s="137" t="s">
        <v>40</v>
      </c>
      <c r="O94" s="138">
        <v>2.5999999999999999E-2</v>
      </c>
      <c r="P94" s="138">
        <f>O94*H94</f>
        <v>2.8664999999999998</v>
      </c>
      <c r="Q94" s="138">
        <v>0</v>
      </c>
      <c r="R94" s="138">
        <f>Q94*H94</f>
        <v>0</v>
      </c>
      <c r="S94" s="138">
        <v>0</v>
      </c>
      <c r="T94" s="139">
        <f>S94*H94</f>
        <v>0</v>
      </c>
      <c r="AR94" s="140" t="s">
        <v>197</v>
      </c>
      <c r="AT94" s="140" t="s">
        <v>193</v>
      </c>
      <c r="AU94" s="140" t="s">
        <v>79</v>
      </c>
      <c r="AY94" s="17" t="s">
        <v>191</v>
      </c>
      <c r="BE94" s="141">
        <f>IF(N94="základní",J94,0)</f>
        <v>0</v>
      </c>
      <c r="BF94" s="141">
        <f>IF(N94="snížená",J94,0)</f>
        <v>0</v>
      </c>
      <c r="BG94" s="141">
        <f>IF(N94="zákl. přenesená",J94,0)</f>
        <v>0</v>
      </c>
      <c r="BH94" s="141">
        <f>IF(N94="sníž. přenesená",J94,0)</f>
        <v>0</v>
      </c>
      <c r="BI94" s="141">
        <f>IF(N94="nulová",J94,0)</f>
        <v>0</v>
      </c>
      <c r="BJ94" s="17" t="s">
        <v>77</v>
      </c>
      <c r="BK94" s="141">
        <f>ROUND(I94*H94,2)</f>
        <v>0</v>
      </c>
      <c r="BL94" s="17" t="s">
        <v>197</v>
      </c>
      <c r="BM94" s="140" t="s">
        <v>1015</v>
      </c>
    </row>
    <row r="95" spans="2:65" s="1" customFormat="1">
      <c r="B95" s="29"/>
      <c r="D95" s="142" t="s">
        <v>199</v>
      </c>
      <c r="F95" s="143" t="s">
        <v>270</v>
      </c>
      <c r="L95" s="29"/>
      <c r="M95" s="144"/>
      <c r="T95" s="50"/>
      <c r="AT95" s="17" t="s">
        <v>199</v>
      </c>
      <c r="AU95" s="17" t="s">
        <v>79</v>
      </c>
    </row>
    <row r="96" spans="2:65" s="14" customFormat="1">
      <c r="B96" s="162"/>
      <c r="D96" s="146" t="s">
        <v>201</v>
      </c>
      <c r="E96" s="163" t="s">
        <v>3</v>
      </c>
      <c r="F96" s="164" t="s">
        <v>1016</v>
      </c>
      <c r="H96" s="163" t="s">
        <v>3</v>
      </c>
      <c r="L96" s="162"/>
      <c r="M96" s="165"/>
      <c r="T96" s="166"/>
      <c r="AT96" s="163" t="s">
        <v>201</v>
      </c>
      <c r="AU96" s="163" t="s">
        <v>79</v>
      </c>
      <c r="AV96" s="14" t="s">
        <v>77</v>
      </c>
      <c r="AW96" s="14" t="s">
        <v>30</v>
      </c>
      <c r="AX96" s="14" t="s">
        <v>69</v>
      </c>
      <c r="AY96" s="163" t="s">
        <v>191</v>
      </c>
    </row>
    <row r="97" spans="2:65" s="12" customFormat="1">
      <c r="B97" s="145"/>
      <c r="D97" s="146" t="s">
        <v>201</v>
      </c>
      <c r="E97" s="147" t="s">
        <v>3</v>
      </c>
      <c r="F97" s="148" t="s">
        <v>1017</v>
      </c>
      <c r="H97" s="149">
        <v>40.25</v>
      </c>
      <c r="L97" s="145"/>
      <c r="M97" s="150"/>
      <c r="T97" s="151"/>
      <c r="AT97" s="147" t="s">
        <v>201</v>
      </c>
      <c r="AU97" s="147" t="s">
        <v>79</v>
      </c>
      <c r="AV97" s="12" t="s">
        <v>79</v>
      </c>
      <c r="AW97" s="12" t="s">
        <v>30</v>
      </c>
      <c r="AX97" s="12" t="s">
        <v>69</v>
      </c>
      <c r="AY97" s="147" t="s">
        <v>191</v>
      </c>
    </row>
    <row r="98" spans="2:65" s="14" customFormat="1">
      <c r="B98" s="162"/>
      <c r="D98" s="146" t="s">
        <v>201</v>
      </c>
      <c r="E98" s="163" t="s">
        <v>3</v>
      </c>
      <c r="F98" s="164" t="s">
        <v>1018</v>
      </c>
      <c r="H98" s="163" t="s">
        <v>3</v>
      </c>
      <c r="L98" s="162"/>
      <c r="M98" s="165"/>
      <c r="T98" s="166"/>
      <c r="AT98" s="163" t="s">
        <v>201</v>
      </c>
      <c r="AU98" s="163" t="s">
        <v>79</v>
      </c>
      <c r="AV98" s="14" t="s">
        <v>77</v>
      </c>
      <c r="AW98" s="14" t="s">
        <v>30</v>
      </c>
      <c r="AX98" s="14" t="s">
        <v>69</v>
      </c>
      <c r="AY98" s="163" t="s">
        <v>191</v>
      </c>
    </row>
    <row r="99" spans="2:65" s="12" customFormat="1">
      <c r="B99" s="145"/>
      <c r="D99" s="146" t="s">
        <v>201</v>
      </c>
      <c r="E99" s="147" t="s">
        <v>3</v>
      </c>
      <c r="F99" s="148" t="s">
        <v>1017</v>
      </c>
      <c r="H99" s="149">
        <v>40.25</v>
      </c>
      <c r="L99" s="145"/>
      <c r="M99" s="150"/>
      <c r="T99" s="151"/>
      <c r="AT99" s="147" t="s">
        <v>201</v>
      </c>
      <c r="AU99" s="147" t="s">
        <v>79</v>
      </c>
      <c r="AV99" s="12" t="s">
        <v>79</v>
      </c>
      <c r="AW99" s="12" t="s">
        <v>30</v>
      </c>
      <c r="AX99" s="12" t="s">
        <v>69</v>
      </c>
      <c r="AY99" s="147" t="s">
        <v>191</v>
      </c>
    </row>
    <row r="100" spans="2:65" s="14" customFormat="1">
      <c r="B100" s="162"/>
      <c r="D100" s="146" t="s">
        <v>201</v>
      </c>
      <c r="E100" s="163" t="s">
        <v>3</v>
      </c>
      <c r="F100" s="164" t="s">
        <v>1019</v>
      </c>
      <c r="H100" s="163" t="s">
        <v>3</v>
      </c>
      <c r="L100" s="162"/>
      <c r="M100" s="165"/>
      <c r="T100" s="166"/>
      <c r="AT100" s="163" t="s">
        <v>201</v>
      </c>
      <c r="AU100" s="163" t="s">
        <v>79</v>
      </c>
      <c r="AV100" s="14" t="s">
        <v>77</v>
      </c>
      <c r="AW100" s="14" t="s">
        <v>30</v>
      </c>
      <c r="AX100" s="14" t="s">
        <v>69</v>
      </c>
      <c r="AY100" s="163" t="s">
        <v>191</v>
      </c>
    </row>
    <row r="101" spans="2:65" s="12" customFormat="1">
      <c r="B101" s="145"/>
      <c r="D101" s="146" t="s">
        <v>201</v>
      </c>
      <c r="E101" s="147" t="s">
        <v>3</v>
      </c>
      <c r="F101" s="148" t="s">
        <v>1020</v>
      </c>
      <c r="H101" s="149">
        <v>29.75</v>
      </c>
      <c r="L101" s="145"/>
      <c r="M101" s="150"/>
      <c r="T101" s="151"/>
      <c r="AT101" s="147" t="s">
        <v>201</v>
      </c>
      <c r="AU101" s="147" t="s">
        <v>79</v>
      </c>
      <c r="AV101" s="12" t="s">
        <v>79</v>
      </c>
      <c r="AW101" s="12" t="s">
        <v>30</v>
      </c>
      <c r="AX101" s="12" t="s">
        <v>69</v>
      </c>
      <c r="AY101" s="147" t="s">
        <v>191</v>
      </c>
    </row>
    <row r="102" spans="2:65" s="13" customFormat="1">
      <c r="B102" s="156"/>
      <c r="D102" s="146" t="s">
        <v>201</v>
      </c>
      <c r="E102" s="157" t="s">
        <v>3</v>
      </c>
      <c r="F102" s="158" t="s">
        <v>272</v>
      </c>
      <c r="H102" s="159">
        <v>110.25</v>
      </c>
      <c r="L102" s="156"/>
      <c r="M102" s="160"/>
      <c r="T102" s="161"/>
      <c r="AT102" s="157" t="s">
        <v>201</v>
      </c>
      <c r="AU102" s="157" t="s">
        <v>79</v>
      </c>
      <c r="AV102" s="13" t="s">
        <v>197</v>
      </c>
      <c r="AW102" s="13" t="s">
        <v>30</v>
      </c>
      <c r="AX102" s="13" t="s">
        <v>77</v>
      </c>
      <c r="AY102" s="157" t="s">
        <v>191</v>
      </c>
    </row>
    <row r="103" spans="2:65" s="1" customFormat="1" ht="23.4" customHeight="1">
      <c r="B103" s="128"/>
      <c r="C103" s="129" t="s">
        <v>79</v>
      </c>
      <c r="D103" s="129" t="s">
        <v>193</v>
      </c>
      <c r="E103" s="130" t="s">
        <v>520</v>
      </c>
      <c r="F103" s="131" t="s">
        <v>521</v>
      </c>
      <c r="G103" s="132" t="s">
        <v>275</v>
      </c>
      <c r="H103" s="133">
        <v>17.760000000000002</v>
      </c>
      <c r="I103" s="134">
        <v>0</v>
      </c>
      <c r="J103" s="134">
        <f>ROUND(I103*H103,2)</f>
        <v>0</v>
      </c>
      <c r="K103" s="135"/>
      <c r="L103" s="29"/>
      <c r="M103" s="136" t="s">
        <v>3</v>
      </c>
      <c r="N103" s="137" t="s">
        <v>40</v>
      </c>
      <c r="O103" s="138">
        <v>0.40600000000000003</v>
      </c>
      <c r="P103" s="138">
        <f>O103*H103</f>
        <v>7.210560000000001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197</v>
      </c>
      <c r="AT103" s="140" t="s">
        <v>193</v>
      </c>
      <c r="AU103" s="140" t="s">
        <v>79</v>
      </c>
      <c r="AY103" s="17" t="s">
        <v>191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77</v>
      </c>
      <c r="BK103" s="141">
        <f>ROUND(I103*H103,2)</f>
        <v>0</v>
      </c>
      <c r="BL103" s="17" t="s">
        <v>197</v>
      </c>
      <c r="BM103" s="140" t="s">
        <v>1021</v>
      </c>
    </row>
    <row r="104" spans="2:65" s="1" customFormat="1">
      <c r="B104" s="29"/>
      <c r="D104" s="142" t="s">
        <v>199</v>
      </c>
      <c r="F104" s="143" t="s">
        <v>523</v>
      </c>
      <c r="L104" s="29"/>
      <c r="M104" s="144"/>
      <c r="T104" s="50"/>
      <c r="AT104" s="17" t="s">
        <v>199</v>
      </c>
      <c r="AU104" s="17" t="s">
        <v>79</v>
      </c>
    </row>
    <row r="105" spans="2:65" s="14" customFormat="1">
      <c r="B105" s="162"/>
      <c r="D105" s="146" t="s">
        <v>201</v>
      </c>
      <c r="E105" s="163" t="s">
        <v>3</v>
      </c>
      <c r="F105" s="164" t="s">
        <v>1016</v>
      </c>
      <c r="H105" s="163" t="s">
        <v>3</v>
      </c>
      <c r="L105" s="162"/>
      <c r="M105" s="165"/>
      <c r="T105" s="166"/>
      <c r="AT105" s="163" t="s">
        <v>201</v>
      </c>
      <c r="AU105" s="163" t="s">
        <v>79</v>
      </c>
      <c r="AV105" s="14" t="s">
        <v>77</v>
      </c>
      <c r="AW105" s="14" t="s">
        <v>30</v>
      </c>
      <c r="AX105" s="14" t="s">
        <v>69</v>
      </c>
      <c r="AY105" s="163" t="s">
        <v>191</v>
      </c>
    </row>
    <row r="106" spans="2:65" s="12" customFormat="1">
      <c r="B106" s="145"/>
      <c r="D106" s="146" t="s">
        <v>201</v>
      </c>
      <c r="E106" s="147" t="s">
        <v>3</v>
      </c>
      <c r="F106" s="148" t="s">
        <v>1022</v>
      </c>
      <c r="H106" s="149">
        <v>6.6</v>
      </c>
      <c r="L106" s="145"/>
      <c r="M106" s="150"/>
      <c r="T106" s="151"/>
      <c r="AT106" s="147" t="s">
        <v>201</v>
      </c>
      <c r="AU106" s="147" t="s">
        <v>79</v>
      </c>
      <c r="AV106" s="12" t="s">
        <v>79</v>
      </c>
      <c r="AW106" s="12" t="s">
        <v>30</v>
      </c>
      <c r="AX106" s="12" t="s">
        <v>69</v>
      </c>
      <c r="AY106" s="147" t="s">
        <v>191</v>
      </c>
    </row>
    <row r="107" spans="2:65" s="14" customFormat="1">
      <c r="B107" s="162"/>
      <c r="D107" s="146" t="s">
        <v>201</v>
      </c>
      <c r="E107" s="163" t="s">
        <v>3</v>
      </c>
      <c r="F107" s="164" t="s">
        <v>1018</v>
      </c>
      <c r="H107" s="163" t="s">
        <v>3</v>
      </c>
      <c r="L107" s="162"/>
      <c r="M107" s="165"/>
      <c r="T107" s="166"/>
      <c r="AT107" s="163" t="s">
        <v>201</v>
      </c>
      <c r="AU107" s="163" t="s">
        <v>79</v>
      </c>
      <c r="AV107" s="14" t="s">
        <v>77</v>
      </c>
      <c r="AW107" s="14" t="s">
        <v>30</v>
      </c>
      <c r="AX107" s="14" t="s">
        <v>69</v>
      </c>
      <c r="AY107" s="163" t="s">
        <v>191</v>
      </c>
    </row>
    <row r="108" spans="2:65" s="12" customFormat="1">
      <c r="B108" s="145"/>
      <c r="D108" s="146" t="s">
        <v>201</v>
      </c>
      <c r="E108" s="147" t="s">
        <v>3</v>
      </c>
      <c r="F108" s="148" t="s">
        <v>954</v>
      </c>
      <c r="H108" s="149">
        <v>6.78</v>
      </c>
      <c r="L108" s="145"/>
      <c r="M108" s="150"/>
      <c r="T108" s="151"/>
      <c r="AT108" s="147" t="s">
        <v>201</v>
      </c>
      <c r="AU108" s="147" t="s">
        <v>79</v>
      </c>
      <c r="AV108" s="12" t="s">
        <v>79</v>
      </c>
      <c r="AW108" s="12" t="s">
        <v>30</v>
      </c>
      <c r="AX108" s="12" t="s">
        <v>69</v>
      </c>
      <c r="AY108" s="147" t="s">
        <v>191</v>
      </c>
    </row>
    <row r="109" spans="2:65" s="14" customFormat="1">
      <c r="B109" s="162"/>
      <c r="D109" s="146" t="s">
        <v>201</v>
      </c>
      <c r="E109" s="163" t="s">
        <v>3</v>
      </c>
      <c r="F109" s="164" t="s">
        <v>1019</v>
      </c>
      <c r="H109" s="163" t="s">
        <v>3</v>
      </c>
      <c r="L109" s="162"/>
      <c r="M109" s="165"/>
      <c r="T109" s="166"/>
      <c r="AT109" s="163" t="s">
        <v>201</v>
      </c>
      <c r="AU109" s="163" t="s">
        <v>79</v>
      </c>
      <c r="AV109" s="14" t="s">
        <v>77</v>
      </c>
      <c r="AW109" s="14" t="s">
        <v>30</v>
      </c>
      <c r="AX109" s="14" t="s">
        <v>69</v>
      </c>
      <c r="AY109" s="163" t="s">
        <v>191</v>
      </c>
    </row>
    <row r="110" spans="2:65" s="12" customFormat="1">
      <c r="B110" s="145"/>
      <c r="D110" s="146" t="s">
        <v>201</v>
      </c>
      <c r="E110" s="147" t="s">
        <v>3</v>
      </c>
      <c r="F110" s="148" t="s">
        <v>1023</v>
      </c>
      <c r="H110" s="149">
        <v>4.38</v>
      </c>
      <c r="L110" s="145"/>
      <c r="M110" s="150"/>
      <c r="T110" s="151"/>
      <c r="AT110" s="147" t="s">
        <v>201</v>
      </c>
      <c r="AU110" s="147" t="s">
        <v>79</v>
      </c>
      <c r="AV110" s="12" t="s">
        <v>79</v>
      </c>
      <c r="AW110" s="12" t="s">
        <v>30</v>
      </c>
      <c r="AX110" s="12" t="s">
        <v>69</v>
      </c>
      <c r="AY110" s="147" t="s">
        <v>191</v>
      </c>
    </row>
    <row r="111" spans="2:65" s="13" customFormat="1">
      <c r="B111" s="156"/>
      <c r="D111" s="146" t="s">
        <v>201</v>
      </c>
      <c r="E111" s="157" t="s">
        <v>247</v>
      </c>
      <c r="F111" s="158" t="s">
        <v>272</v>
      </c>
      <c r="H111" s="159">
        <v>17.760000000000002</v>
      </c>
      <c r="L111" s="156"/>
      <c r="M111" s="160"/>
      <c r="T111" s="161"/>
      <c r="AT111" s="157" t="s">
        <v>201</v>
      </c>
      <c r="AU111" s="157" t="s">
        <v>79</v>
      </c>
      <c r="AV111" s="13" t="s">
        <v>197</v>
      </c>
      <c r="AW111" s="13" t="s">
        <v>30</v>
      </c>
      <c r="AX111" s="13" t="s">
        <v>77</v>
      </c>
      <c r="AY111" s="157" t="s">
        <v>191</v>
      </c>
    </row>
    <row r="112" spans="2:65" s="1" customFormat="1" ht="47.55" customHeight="1">
      <c r="B112" s="128"/>
      <c r="C112" s="129" t="s">
        <v>212</v>
      </c>
      <c r="D112" s="129" t="s">
        <v>193</v>
      </c>
      <c r="E112" s="130" t="s">
        <v>849</v>
      </c>
      <c r="F112" s="131" t="s">
        <v>850</v>
      </c>
      <c r="G112" s="132" t="s">
        <v>275</v>
      </c>
      <c r="H112" s="133">
        <v>53.872</v>
      </c>
      <c r="I112" s="134">
        <v>0</v>
      </c>
      <c r="J112" s="134">
        <f>ROUND(I112*H112,2)</f>
        <v>0</v>
      </c>
      <c r="K112" s="135"/>
      <c r="L112" s="29"/>
      <c r="M112" s="136" t="s">
        <v>3</v>
      </c>
      <c r="N112" s="137" t="s">
        <v>40</v>
      </c>
      <c r="O112" s="138">
        <v>0.496</v>
      </c>
      <c r="P112" s="138">
        <f>O112*H112</f>
        <v>26.720511999999999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197</v>
      </c>
      <c r="AT112" s="140" t="s">
        <v>193</v>
      </c>
      <c r="AU112" s="140" t="s">
        <v>79</v>
      </c>
      <c r="AY112" s="17" t="s">
        <v>191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77</v>
      </c>
      <c r="BK112" s="141">
        <f>ROUND(I112*H112,2)</f>
        <v>0</v>
      </c>
      <c r="BL112" s="17" t="s">
        <v>197</v>
      </c>
      <c r="BM112" s="140" t="s">
        <v>1024</v>
      </c>
    </row>
    <row r="113" spans="2:65" s="1" customFormat="1">
      <c r="B113" s="29"/>
      <c r="D113" s="142" t="s">
        <v>199</v>
      </c>
      <c r="F113" s="143" t="s">
        <v>852</v>
      </c>
      <c r="L113" s="29"/>
      <c r="M113" s="144"/>
      <c r="T113" s="50"/>
      <c r="AT113" s="17" t="s">
        <v>199</v>
      </c>
      <c r="AU113" s="17" t="s">
        <v>79</v>
      </c>
    </row>
    <row r="114" spans="2:65" s="14" customFormat="1">
      <c r="B114" s="162"/>
      <c r="D114" s="146" t="s">
        <v>201</v>
      </c>
      <c r="E114" s="163" t="s">
        <v>3</v>
      </c>
      <c r="F114" s="164" t="s">
        <v>1016</v>
      </c>
      <c r="H114" s="163" t="s">
        <v>3</v>
      </c>
      <c r="L114" s="162"/>
      <c r="M114" s="165"/>
      <c r="T114" s="166"/>
      <c r="AT114" s="163" t="s">
        <v>201</v>
      </c>
      <c r="AU114" s="163" t="s">
        <v>79</v>
      </c>
      <c r="AV114" s="14" t="s">
        <v>77</v>
      </c>
      <c r="AW114" s="14" t="s">
        <v>30</v>
      </c>
      <c r="AX114" s="14" t="s">
        <v>69</v>
      </c>
      <c r="AY114" s="163" t="s">
        <v>191</v>
      </c>
    </row>
    <row r="115" spans="2:65" s="12" customFormat="1">
      <c r="B115" s="145"/>
      <c r="D115" s="146" t="s">
        <v>201</v>
      </c>
      <c r="E115" s="147" t="s">
        <v>3</v>
      </c>
      <c r="F115" s="148" t="s">
        <v>1025</v>
      </c>
      <c r="H115" s="149">
        <v>20.02</v>
      </c>
      <c r="L115" s="145"/>
      <c r="M115" s="150"/>
      <c r="T115" s="151"/>
      <c r="AT115" s="147" t="s">
        <v>201</v>
      </c>
      <c r="AU115" s="147" t="s">
        <v>79</v>
      </c>
      <c r="AV115" s="12" t="s">
        <v>79</v>
      </c>
      <c r="AW115" s="12" t="s">
        <v>30</v>
      </c>
      <c r="AX115" s="12" t="s">
        <v>69</v>
      </c>
      <c r="AY115" s="147" t="s">
        <v>191</v>
      </c>
    </row>
    <row r="116" spans="2:65" s="14" customFormat="1">
      <c r="B116" s="162"/>
      <c r="D116" s="146" t="s">
        <v>201</v>
      </c>
      <c r="E116" s="163" t="s">
        <v>3</v>
      </c>
      <c r="F116" s="164" t="s">
        <v>1018</v>
      </c>
      <c r="H116" s="163" t="s">
        <v>3</v>
      </c>
      <c r="L116" s="162"/>
      <c r="M116" s="165"/>
      <c r="T116" s="166"/>
      <c r="AT116" s="163" t="s">
        <v>201</v>
      </c>
      <c r="AU116" s="163" t="s">
        <v>79</v>
      </c>
      <c r="AV116" s="14" t="s">
        <v>77</v>
      </c>
      <c r="AW116" s="14" t="s">
        <v>30</v>
      </c>
      <c r="AX116" s="14" t="s">
        <v>69</v>
      </c>
      <c r="AY116" s="163" t="s">
        <v>191</v>
      </c>
    </row>
    <row r="117" spans="2:65" s="12" customFormat="1">
      <c r="B117" s="145"/>
      <c r="D117" s="146" t="s">
        <v>201</v>
      </c>
      <c r="E117" s="147" t="s">
        <v>3</v>
      </c>
      <c r="F117" s="148" t="s">
        <v>958</v>
      </c>
      <c r="H117" s="149">
        <v>20.565999999999999</v>
      </c>
      <c r="L117" s="145"/>
      <c r="M117" s="150"/>
      <c r="T117" s="151"/>
      <c r="AT117" s="147" t="s">
        <v>201</v>
      </c>
      <c r="AU117" s="147" t="s">
        <v>79</v>
      </c>
      <c r="AV117" s="12" t="s">
        <v>79</v>
      </c>
      <c r="AW117" s="12" t="s">
        <v>30</v>
      </c>
      <c r="AX117" s="12" t="s">
        <v>69</v>
      </c>
      <c r="AY117" s="147" t="s">
        <v>191</v>
      </c>
    </row>
    <row r="118" spans="2:65" s="14" customFormat="1">
      <c r="B118" s="162"/>
      <c r="D118" s="146" t="s">
        <v>201</v>
      </c>
      <c r="E118" s="163" t="s">
        <v>3</v>
      </c>
      <c r="F118" s="164" t="s">
        <v>1019</v>
      </c>
      <c r="H118" s="163" t="s">
        <v>3</v>
      </c>
      <c r="L118" s="162"/>
      <c r="M118" s="165"/>
      <c r="T118" s="166"/>
      <c r="AT118" s="163" t="s">
        <v>201</v>
      </c>
      <c r="AU118" s="163" t="s">
        <v>79</v>
      </c>
      <c r="AV118" s="14" t="s">
        <v>77</v>
      </c>
      <c r="AW118" s="14" t="s">
        <v>30</v>
      </c>
      <c r="AX118" s="14" t="s">
        <v>69</v>
      </c>
      <c r="AY118" s="163" t="s">
        <v>191</v>
      </c>
    </row>
    <row r="119" spans="2:65" s="12" customFormat="1">
      <c r="B119" s="145"/>
      <c r="D119" s="146" t="s">
        <v>201</v>
      </c>
      <c r="E119" s="147" t="s">
        <v>3</v>
      </c>
      <c r="F119" s="148" t="s">
        <v>1026</v>
      </c>
      <c r="H119" s="149">
        <v>13.286</v>
      </c>
      <c r="L119" s="145"/>
      <c r="M119" s="150"/>
      <c r="T119" s="151"/>
      <c r="AT119" s="147" t="s">
        <v>201</v>
      </c>
      <c r="AU119" s="147" t="s">
        <v>79</v>
      </c>
      <c r="AV119" s="12" t="s">
        <v>79</v>
      </c>
      <c r="AW119" s="12" t="s">
        <v>30</v>
      </c>
      <c r="AX119" s="12" t="s">
        <v>69</v>
      </c>
      <c r="AY119" s="147" t="s">
        <v>191</v>
      </c>
    </row>
    <row r="120" spans="2:65" s="13" customFormat="1">
      <c r="B120" s="156"/>
      <c r="D120" s="146" t="s">
        <v>201</v>
      </c>
      <c r="E120" s="157" t="s">
        <v>250</v>
      </c>
      <c r="F120" s="158" t="s">
        <v>272</v>
      </c>
      <c r="H120" s="159">
        <v>53.872</v>
      </c>
      <c r="L120" s="156"/>
      <c r="M120" s="160"/>
      <c r="T120" s="161"/>
      <c r="AT120" s="157" t="s">
        <v>201</v>
      </c>
      <c r="AU120" s="157" t="s">
        <v>79</v>
      </c>
      <c r="AV120" s="13" t="s">
        <v>197</v>
      </c>
      <c r="AW120" s="13" t="s">
        <v>30</v>
      </c>
      <c r="AX120" s="13" t="s">
        <v>77</v>
      </c>
      <c r="AY120" s="157" t="s">
        <v>191</v>
      </c>
    </row>
    <row r="121" spans="2:65" s="1" customFormat="1" ht="60.9" customHeight="1">
      <c r="B121" s="128"/>
      <c r="C121" s="129" t="s">
        <v>197</v>
      </c>
      <c r="D121" s="129" t="s">
        <v>193</v>
      </c>
      <c r="E121" s="130" t="s">
        <v>284</v>
      </c>
      <c r="F121" s="131" t="s">
        <v>285</v>
      </c>
      <c r="G121" s="132" t="s">
        <v>275</v>
      </c>
      <c r="H121" s="133">
        <v>49.109000000000002</v>
      </c>
      <c r="I121" s="134">
        <v>0</v>
      </c>
      <c r="J121" s="134">
        <f>ROUND(I121*H121,2)</f>
        <v>0</v>
      </c>
      <c r="K121" s="135"/>
      <c r="L121" s="29"/>
      <c r="M121" s="136" t="s">
        <v>3</v>
      </c>
      <c r="N121" s="137" t="s">
        <v>40</v>
      </c>
      <c r="O121" s="138">
        <v>4.3999999999999997E-2</v>
      </c>
      <c r="P121" s="138">
        <f>O121*H121</f>
        <v>2.1607959999999999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140" t="s">
        <v>197</v>
      </c>
      <c r="AT121" s="140" t="s">
        <v>193</v>
      </c>
      <c r="AU121" s="140" t="s">
        <v>79</v>
      </c>
      <c r="AY121" s="17" t="s">
        <v>191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7" t="s">
        <v>77</v>
      </c>
      <c r="BK121" s="141">
        <f>ROUND(I121*H121,2)</f>
        <v>0</v>
      </c>
      <c r="BL121" s="17" t="s">
        <v>197</v>
      </c>
      <c r="BM121" s="140" t="s">
        <v>1027</v>
      </c>
    </row>
    <row r="122" spans="2:65" s="1" customFormat="1">
      <c r="B122" s="29"/>
      <c r="D122" s="142" t="s">
        <v>199</v>
      </c>
      <c r="F122" s="143" t="s">
        <v>287</v>
      </c>
      <c r="L122" s="29"/>
      <c r="M122" s="144"/>
      <c r="T122" s="50"/>
      <c r="AT122" s="17" t="s">
        <v>199</v>
      </c>
      <c r="AU122" s="17" t="s">
        <v>79</v>
      </c>
    </row>
    <row r="123" spans="2:65" s="12" customFormat="1">
      <c r="B123" s="145"/>
      <c r="D123" s="146" t="s">
        <v>201</v>
      </c>
      <c r="E123" s="147" t="s">
        <v>3</v>
      </c>
      <c r="F123" s="148" t="s">
        <v>855</v>
      </c>
      <c r="H123" s="149">
        <v>49.109000000000002</v>
      </c>
      <c r="L123" s="145"/>
      <c r="M123" s="150"/>
      <c r="T123" s="151"/>
      <c r="AT123" s="147" t="s">
        <v>201</v>
      </c>
      <c r="AU123" s="147" t="s">
        <v>79</v>
      </c>
      <c r="AV123" s="12" t="s">
        <v>79</v>
      </c>
      <c r="AW123" s="12" t="s">
        <v>30</v>
      </c>
      <c r="AX123" s="12" t="s">
        <v>69</v>
      </c>
      <c r="AY123" s="147" t="s">
        <v>191</v>
      </c>
    </row>
    <row r="124" spans="2:65" s="13" customFormat="1">
      <c r="B124" s="156"/>
      <c r="D124" s="146" t="s">
        <v>201</v>
      </c>
      <c r="E124" s="157" t="s">
        <v>244</v>
      </c>
      <c r="F124" s="158" t="s">
        <v>272</v>
      </c>
      <c r="H124" s="159">
        <v>49.109000000000002</v>
      </c>
      <c r="L124" s="156"/>
      <c r="M124" s="160"/>
      <c r="T124" s="161"/>
      <c r="AT124" s="157" t="s">
        <v>201</v>
      </c>
      <c r="AU124" s="157" t="s">
        <v>79</v>
      </c>
      <c r="AV124" s="13" t="s">
        <v>197</v>
      </c>
      <c r="AW124" s="13" t="s">
        <v>30</v>
      </c>
      <c r="AX124" s="13" t="s">
        <v>77</v>
      </c>
      <c r="AY124" s="157" t="s">
        <v>191</v>
      </c>
    </row>
    <row r="125" spans="2:65" s="1" customFormat="1" ht="36.75" customHeight="1">
      <c r="B125" s="128"/>
      <c r="C125" s="129" t="s">
        <v>209</v>
      </c>
      <c r="D125" s="129" t="s">
        <v>193</v>
      </c>
      <c r="E125" s="130" t="s">
        <v>289</v>
      </c>
      <c r="F125" s="131" t="s">
        <v>290</v>
      </c>
      <c r="G125" s="132" t="s">
        <v>275</v>
      </c>
      <c r="H125" s="133">
        <v>49.109000000000002</v>
      </c>
      <c r="I125" s="134">
        <v>0</v>
      </c>
      <c r="J125" s="134">
        <f>ROUND(I125*H125,2)</f>
        <v>0</v>
      </c>
      <c r="K125" s="135"/>
      <c r="L125" s="29"/>
      <c r="M125" s="136" t="s">
        <v>3</v>
      </c>
      <c r="N125" s="137" t="s">
        <v>40</v>
      </c>
      <c r="O125" s="138">
        <v>8.9999999999999993E-3</v>
      </c>
      <c r="P125" s="138">
        <f>O125*H125</f>
        <v>0.44198099999999996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197</v>
      </c>
      <c r="AT125" s="140" t="s">
        <v>193</v>
      </c>
      <c r="AU125" s="140" t="s">
        <v>79</v>
      </c>
      <c r="AY125" s="17" t="s">
        <v>191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77</v>
      </c>
      <c r="BK125" s="141">
        <f>ROUND(I125*H125,2)</f>
        <v>0</v>
      </c>
      <c r="BL125" s="17" t="s">
        <v>197</v>
      </c>
      <c r="BM125" s="140" t="s">
        <v>1028</v>
      </c>
    </row>
    <row r="126" spans="2:65" s="1" customFormat="1">
      <c r="B126" s="29"/>
      <c r="D126" s="142" t="s">
        <v>199</v>
      </c>
      <c r="F126" s="143" t="s">
        <v>292</v>
      </c>
      <c r="L126" s="29"/>
      <c r="M126" s="144"/>
      <c r="T126" s="50"/>
      <c r="AT126" s="17" t="s">
        <v>199</v>
      </c>
      <c r="AU126" s="17" t="s">
        <v>79</v>
      </c>
    </row>
    <row r="127" spans="2:65" s="12" customFormat="1">
      <c r="B127" s="145"/>
      <c r="D127" s="146" t="s">
        <v>201</v>
      </c>
      <c r="E127" s="147" t="s">
        <v>3</v>
      </c>
      <c r="F127" s="148" t="s">
        <v>244</v>
      </c>
      <c r="H127" s="149">
        <v>49.109000000000002</v>
      </c>
      <c r="L127" s="145"/>
      <c r="M127" s="150"/>
      <c r="T127" s="151"/>
      <c r="AT127" s="147" t="s">
        <v>201</v>
      </c>
      <c r="AU127" s="147" t="s">
        <v>79</v>
      </c>
      <c r="AV127" s="12" t="s">
        <v>79</v>
      </c>
      <c r="AW127" s="12" t="s">
        <v>30</v>
      </c>
      <c r="AX127" s="12" t="s">
        <v>77</v>
      </c>
      <c r="AY127" s="147" t="s">
        <v>191</v>
      </c>
    </row>
    <row r="128" spans="2:65" s="1" customFormat="1" ht="42.75" customHeight="1">
      <c r="B128" s="128"/>
      <c r="C128" s="129" t="s">
        <v>229</v>
      </c>
      <c r="D128" s="129" t="s">
        <v>193</v>
      </c>
      <c r="E128" s="130" t="s">
        <v>857</v>
      </c>
      <c r="F128" s="131" t="s">
        <v>858</v>
      </c>
      <c r="G128" s="132" t="s">
        <v>275</v>
      </c>
      <c r="H128" s="133">
        <v>22.523</v>
      </c>
      <c r="I128" s="134">
        <v>0</v>
      </c>
      <c r="J128" s="134">
        <f>ROUND(I128*H128,2)</f>
        <v>0</v>
      </c>
      <c r="K128" s="135"/>
      <c r="L128" s="29"/>
      <c r="M128" s="136" t="s">
        <v>3</v>
      </c>
      <c r="N128" s="137" t="s">
        <v>40</v>
      </c>
      <c r="O128" s="138">
        <v>0.32800000000000001</v>
      </c>
      <c r="P128" s="138">
        <f>O128*H128</f>
        <v>7.3875440000000001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197</v>
      </c>
      <c r="AT128" s="140" t="s">
        <v>193</v>
      </c>
      <c r="AU128" s="140" t="s">
        <v>79</v>
      </c>
      <c r="AY128" s="17" t="s">
        <v>191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77</v>
      </c>
      <c r="BK128" s="141">
        <f>ROUND(I128*H128,2)</f>
        <v>0</v>
      </c>
      <c r="BL128" s="17" t="s">
        <v>197</v>
      </c>
      <c r="BM128" s="140" t="s">
        <v>1029</v>
      </c>
    </row>
    <row r="129" spans="2:65" s="1" customFormat="1">
      <c r="B129" s="29"/>
      <c r="D129" s="142" t="s">
        <v>199</v>
      </c>
      <c r="F129" s="143" t="s">
        <v>860</v>
      </c>
      <c r="L129" s="29"/>
      <c r="M129" s="144"/>
      <c r="T129" s="50"/>
      <c r="AT129" s="17" t="s">
        <v>199</v>
      </c>
      <c r="AU129" s="17" t="s">
        <v>79</v>
      </c>
    </row>
    <row r="130" spans="2:65" s="14" customFormat="1">
      <c r="B130" s="162"/>
      <c r="D130" s="146" t="s">
        <v>201</v>
      </c>
      <c r="E130" s="163" t="s">
        <v>3</v>
      </c>
      <c r="F130" s="164" t="s">
        <v>1016</v>
      </c>
      <c r="H130" s="163" t="s">
        <v>3</v>
      </c>
      <c r="L130" s="162"/>
      <c r="M130" s="165"/>
      <c r="T130" s="166"/>
      <c r="AT130" s="163" t="s">
        <v>201</v>
      </c>
      <c r="AU130" s="163" t="s">
        <v>79</v>
      </c>
      <c r="AV130" s="14" t="s">
        <v>77</v>
      </c>
      <c r="AW130" s="14" t="s">
        <v>30</v>
      </c>
      <c r="AX130" s="14" t="s">
        <v>69</v>
      </c>
      <c r="AY130" s="163" t="s">
        <v>191</v>
      </c>
    </row>
    <row r="131" spans="2:65" s="12" customFormat="1">
      <c r="B131" s="145"/>
      <c r="D131" s="146" t="s">
        <v>201</v>
      </c>
      <c r="E131" s="147" t="s">
        <v>3</v>
      </c>
      <c r="F131" s="148" t="s">
        <v>1030</v>
      </c>
      <c r="H131" s="149">
        <v>3.08</v>
      </c>
      <c r="L131" s="145"/>
      <c r="M131" s="150"/>
      <c r="T131" s="151"/>
      <c r="AT131" s="147" t="s">
        <v>201</v>
      </c>
      <c r="AU131" s="147" t="s">
        <v>79</v>
      </c>
      <c r="AV131" s="12" t="s">
        <v>79</v>
      </c>
      <c r="AW131" s="12" t="s">
        <v>30</v>
      </c>
      <c r="AX131" s="12" t="s">
        <v>69</v>
      </c>
      <c r="AY131" s="147" t="s">
        <v>191</v>
      </c>
    </row>
    <row r="132" spans="2:65" s="12" customFormat="1">
      <c r="B132" s="145"/>
      <c r="D132" s="146" t="s">
        <v>201</v>
      </c>
      <c r="E132" s="147" t="s">
        <v>3</v>
      </c>
      <c r="F132" s="148" t="s">
        <v>1031</v>
      </c>
      <c r="H132" s="149">
        <v>-0.88600000000000001</v>
      </c>
      <c r="L132" s="145"/>
      <c r="M132" s="150"/>
      <c r="T132" s="151"/>
      <c r="AT132" s="147" t="s">
        <v>201</v>
      </c>
      <c r="AU132" s="147" t="s">
        <v>79</v>
      </c>
      <c r="AV132" s="12" t="s">
        <v>79</v>
      </c>
      <c r="AW132" s="12" t="s">
        <v>30</v>
      </c>
      <c r="AX132" s="12" t="s">
        <v>69</v>
      </c>
      <c r="AY132" s="147" t="s">
        <v>191</v>
      </c>
    </row>
    <row r="133" spans="2:65" s="12" customFormat="1">
      <c r="B133" s="145"/>
      <c r="D133" s="146" t="s">
        <v>201</v>
      </c>
      <c r="E133" s="147" t="s">
        <v>3</v>
      </c>
      <c r="F133" s="148" t="s">
        <v>966</v>
      </c>
      <c r="H133" s="149">
        <v>5.923</v>
      </c>
      <c r="L133" s="145"/>
      <c r="M133" s="150"/>
      <c r="T133" s="151"/>
      <c r="AT133" s="147" t="s">
        <v>201</v>
      </c>
      <c r="AU133" s="147" t="s">
        <v>79</v>
      </c>
      <c r="AV133" s="12" t="s">
        <v>79</v>
      </c>
      <c r="AW133" s="12" t="s">
        <v>30</v>
      </c>
      <c r="AX133" s="12" t="s">
        <v>69</v>
      </c>
      <c r="AY133" s="147" t="s">
        <v>191</v>
      </c>
    </row>
    <row r="134" spans="2:65" s="14" customFormat="1">
      <c r="B134" s="162"/>
      <c r="D134" s="146" t="s">
        <v>201</v>
      </c>
      <c r="E134" s="163" t="s">
        <v>3</v>
      </c>
      <c r="F134" s="164" t="s">
        <v>1018</v>
      </c>
      <c r="H134" s="163" t="s">
        <v>3</v>
      </c>
      <c r="L134" s="162"/>
      <c r="M134" s="165"/>
      <c r="T134" s="166"/>
      <c r="AT134" s="163" t="s">
        <v>201</v>
      </c>
      <c r="AU134" s="163" t="s">
        <v>79</v>
      </c>
      <c r="AV134" s="14" t="s">
        <v>77</v>
      </c>
      <c r="AW134" s="14" t="s">
        <v>30</v>
      </c>
      <c r="AX134" s="14" t="s">
        <v>69</v>
      </c>
      <c r="AY134" s="163" t="s">
        <v>191</v>
      </c>
    </row>
    <row r="135" spans="2:65" s="12" customFormat="1">
      <c r="B135" s="145"/>
      <c r="D135" s="146" t="s">
        <v>201</v>
      </c>
      <c r="E135" s="147" t="s">
        <v>3</v>
      </c>
      <c r="F135" s="148" t="s">
        <v>967</v>
      </c>
      <c r="H135" s="149">
        <v>3.1640000000000001</v>
      </c>
      <c r="L135" s="145"/>
      <c r="M135" s="150"/>
      <c r="T135" s="151"/>
      <c r="AT135" s="147" t="s">
        <v>201</v>
      </c>
      <c r="AU135" s="147" t="s">
        <v>79</v>
      </c>
      <c r="AV135" s="12" t="s">
        <v>79</v>
      </c>
      <c r="AW135" s="12" t="s">
        <v>30</v>
      </c>
      <c r="AX135" s="12" t="s">
        <v>69</v>
      </c>
      <c r="AY135" s="147" t="s">
        <v>191</v>
      </c>
    </row>
    <row r="136" spans="2:65" s="12" customFormat="1">
      <c r="B136" s="145"/>
      <c r="D136" s="146" t="s">
        <v>201</v>
      </c>
      <c r="E136" s="147" t="s">
        <v>3</v>
      </c>
      <c r="F136" s="148" t="s">
        <v>968</v>
      </c>
      <c r="H136" s="149">
        <v>-0.91</v>
      </c>
      <c r="L136" s="145"/>
      <c r="M136" s="150"/>
      <c r="T136" s="151"/>
      <c r="AT136" s="147" t="s">
        <v>201</v>
      </c>
      <c r="AU136" s="147" t="s">
        <v>79</v>
      </c>
      <c r="AV136" s="12" t="s">
        <v>79</v>
      </c>
      <c r="AW136" s="12" t="s">
        <v>30</v>
      </c>
      <c r="AX136" s="12" t="s">
        <v>69</v>
      </c>
      <c r="AY136" s="147" t="s">
        <v>191</v>
      </c>
    </row>
    <row r="137" spans="2:65" s="12" customFormat="1">
      <c r="B137" s="145"/>
      <c r="D137" s="146" t="s">
        <v>201</v>
      </c>
      <c r="E137" s="147" t="s">
        <v>3</v>
      </c>
      <c r="F137" s="148" t="s">
        <v>969</v>
      </c>
      <c r="H137" s="149">
        <v>6.4980000000000002</v>
      </c>
      <c r="L137" s="145"/>
      <c r="M137" s="150"/>
      <c r="T137" s="151"/>
      <c r="AT137" s="147" t="s">
        <v>201</v>
      </c>
      <c r="AU137" s="147" t="s">
        <v>79</v>
      </c>
      <c r="AV137" s="12" t="s">
        <v>79</v>
      </c>
      <c r="AW137" s="12" t="s">
        <v>30</v>
      </c>
      <c r="AX137" s="12" t="s">
        <v>69</v>
      </c>
      <c r="AY137" s="147" t="s">
        <v>191</v>
      </c>
    </row>
    <row r="138" spans="2:65" s="14" customFormat="1">
      <c r="B138" s="162"/>
      <c r="D138" s="146" t="s">
        <v>201</v>
      </c>
      <c r="E138" s="163" t="s">
        <v>3</v>
      </c>
      <c r="F138" s="164" t="s">
        <v>1019</v>
      </c>
      <c r="H138" s="163" t="s">
        <v>3</v>
      </c>
      <c r="L138" s="162"/>
      <c r="M138" s="165"/>
      <c r="T138" s="166"/>
      <c r="AT138" s="163" t="s">
        <v>201</v>
      </c>
      <c r="AU138" s="163" t="s">
        <v>79</v>
      </c>
      <c r="AV138" s="14" t="s">
        <v>77</v>
      </c>
      <c r="AW138" s="14" t="s">
        <v>30</v>
      </c>
      <c r="AX138" s="14" t="s">
        <v>69</v>
      </c>
      <c r="AY138" s="163" t="s">
        <v>191</v>
      </c>
    </row>
    <row r="139" spans="2:65" s="12" customFormat="1">
      <c r="B139" s="145"/>
      <c r="D139" s="146" t="s">
        <v>201</v>
      </c>
      <c r="E139" s="147" t="s">
        <v>3</v>
      </c>
      <c r="F139" s="148" t="s">
        <v>1032</v>
      </c>
      <c r="H139" s="149">
        <v>2.044</v>
      </c>
      <c r="L139" s="145"/>
      <c r="M139" s="150"/>
      <c r="T139" s="151"/>
      <c r="AT139" s="147" t="s">
        <v>201</v>
      </c>
      <c r="AU139" s="147" t="s">
        <v>79</v>
      </c>
      <c r="AV139" s="12" t="s">
        <v>79</v>
      </c>
      <c r="AW139" s="12" t="s">
        <v>30</v>
      </c>
      <c r="AX139" s="12" t="s">
        <v>69</v>
      </c>
      <c r="AY139" s="147" t="s">
        <v>191</v>
      </c>
    </row>
    <row r="140" spans="2:65" s="12" customFormat="1">
      <c r="B140" s="145"/>
      <c r="D140" s="146" t="s">
        <v>201</v>
      </c>
      <c r="E140" s="147" t="s">
        <v>3</v>
      </c>
      <c r="F140" s="148" t="s">
        <v>1033</v>
      </c>
      <c r="H140" s="149">
        <v>-0.58799999999999997</v>
      </c>
      <c r="L140" s="145"/>
      <c r="M140" s="150"/>
      <c r="T140" s="151"/>
      <c r="AT140" s="147" t="s">
        <v>201</v>
      </c>
      <c r="AU140" s="147" t="s">
        <v>79</v>
      </c>
      <c r="AV140" s="12" t="s">
        <v>79</v>
      </c>
      <c r="AW140" s="12" t="s">
        <v>30</v>
      </c>
      <c r="AX140" s="12" t="s">
        <v>69</v>
      </c>
      <c r="AY140" s="147" t="s">
        <v>191</v>
      </c>
    </row>
    <row r="141" spans="2:65" s="12" customFormat="1">
      <c r="B141" s="145"/>
      <c r="D141" s="146" t="s">
        <v>201</v>
      </c>
      <c r="E141" s="147" t="s">
        <v>3</v>
      </c>
      <c r="F141" s="148" t="s">
        <v>1034</v>
      </c>
      <c r="H141" s="149">
        <v>4.1980000000000004</v>
      </c>
      <c r="L141" s="145"/>
      <c r="M141" s="150"/>
      <c r="T141" s="151"/>
      <c r="AT141" s="147" t="s">
        <v>201</v>
      </c>
      <c r="AU141" s="147" t="s">
        <v>79</v>
      </c>
      <c r="AV141" s="12" t="s">
        <v>79</v>
      </c>
      <c r="AW141" s="12" t="s">
        <v>30</v>
      </c>
      <c r="AX141" s="12" t="s">
        <v>69</v>
      </c>
      <c r="AY141" s="147" t="s">
        <v>191</v>
      </c>
    </row>
    <row r="142" spans="2:65" s="13" customFormat="1">
      <c r="B142" s="156"/>
      <c r="D142" s="146" t="s">
        <v>201</v>
      </c>
      <c r="E142" s="157" t="s">
        <v>838</v>
      </c>
      <c r="F142" s="158" t="s">
        <v>272</v>
      </c>
      <c r="H142" s="159">
        <v>22.523</v>
      </c>
      <c r="L142" s="156"/>
      <c r="M142" s="160"/>
      <c r="T142" s="161"/>
      <c r="AT142" s="157" t="s">
        <v>201</v>
      </c>
      <c r="AU142" s="157" t="s">
        <v>79</v>
      </c>
      <c r="AV142" s="13" t="s">
        <v>197</v>
      </c>
      <c r="AW142" s="13" t="s">
        <v>30</v>
      </c>
      <c r="AX142" s="13" t="s">
        <v>77</v>
      </c>
      <c r="AY142" s="157" t="s">
        <v>191</v>
      </c>
    </row>
    <row r="143" spans="2:65" s="1" customFormat="1" ht="64.5" customHeight="1">
      <c r="B143" s="128"/>
      <c r="C143" s="129" t="s">
        <v>235</v>
      </c>
      <c r="D143" s="129" t="s">
        <v>193</v>
      </c>
      <c r="E143" s="130" t="s">
        <v>532</v>
      </c>
      <c r="F143" s="131" t="s">
        <v>533</v>
      </c>
      <c r="G143" s="132" t="s">
        <v>275</v>
      </c>
      <c r="H143" s="133">
        <v>4.7699999999999996</v>
      </c>
      <c r="I143" s="134">
        <v>0</v>
      </c>
      <c r="J143" s="134">
        <f>ROUND(I143*H143,2)</f>
        <v>0</v>
      </c>
      <c r="K143" s="135"/>
      <c r="L143" s="29"/>
      <c r="M143" s="136" t="s">
        <v>3</v>
      </c>
      <c r="N143" s="137" t="s">
        <v>40</v>
      </c>
      <c r="O143" s="138">
        <v>0.94299999999999995</v>
      </c>
      <c r="P143" s="138">
        <f>O143*H143</f>
        <v>4.4981099999999996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197</v>
      </c>
      <c r="AT143" s="140" t="s">
        <v>193</v>
      </c>
      <c r="AU143" s="140" t="s">
        <v>79</v>
      </c>
      <c r="AY143" s="17" t="s">
        <v>191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7" t="s">
        <v>77</v>
      </c>
      <c r="BK143" s="141">
        <f>ROUND(I143*H143,2)</f>
        <v>0</v>
      </c>
      <c r="BL143" s="17" t="s">
        <v>197</v>
      </c>
      <c r="BM143" s="140" t="s">
        <v>1035</v>
      </c>
    </row>
    <row r="144" spans="2:65" s="1" customFormat="1">
      <c r="B144" s="29"/>
      <c r="D144" s="142" t="s">
        <v>199</v>
      </c>
      <c r="F144" s="143" t="s">
        <v>535</v>
      </c>
      <c r="L144" s="29"/>
      <c r="M144" s="144"/>
      <c r="T144" s="50"/>
      <c r="AT144" s="17" t="s">
        <v>199</v>
      </c>
      <c r="AU144" s="17" t="s">
        <v>79</v>
      </c>
    </row>
    <row r="145" spans="2:65" s="14" customFormat="1">
      <c r="B145" s="162"/>
      <c r="D145" s="146" t="s">
        <v>201</v>
      </c>
      <c r="E145" s="163" t="s">
        <v>3</v>
      </c>
      <c r="F145" s="164" t="s">
        <v>1016</v>
      </c>
      <c r="H145" s="163" t="s">
        <v>3</v>
      </c>
      <c r="L145" s="162"/>
      <c r="M145" s="165"/>
      <c r="T145" s="166"/>
      <c r="AT145" s="163" t="s">
        <v>201</v>
      </c>
      <c r="AU145" s="163" t="s">
        <v>79</v>
      </c>
      <c r="AV145" s="14" t="s">
        <v>77</v>
      </c>
      <c r="AW145" s="14" t="s">
        <v>30</v>
      </c>
      <c r="AX145" s="14" t="s">
        <v>69</v>
      </c>
      <c r="AY145" s="163" t="s">
        <v>191</v>
      </c>
    </row>
    <row r="146" spans="2:65" s="12" customFormat="1">
      <c r="B146" s="145"/>
      <c r="D146" s="146" t="s">
        <v>201</v>
      </c>
      <c r="E146" s="147" t="s">
        <v>3</v>
      </c>
      <c r="F146" s="148" t="s">
        <v>1036</v>
      </c>
      <c r="H146" s="149">
        <v>1.8</v>
      </c>
      <c r="L146" s="145"/>
      <c r="M146" s="150"/>
      <c r="T146" s="151"/>
      <c r="AT146" s="147" t="s">
        <v>201</v>
      </c>
      <c r="AU146" s="147" t="s">
        <v>79</v>
      </c>
      <c r="AV146" s="12" t="s">
        <v>79</v>
      </c>
      <c r="AW146" s="12" t="s">
        <v>30</v>
      </c>
      <c r="AX146" s="12" t="s">
        <v>69</v>
      </c>
      <c r="AY146" s="147" t="s">
        <v>191</v>
      </c>
    </row>
    <row r="147" spans="2:65" s="14" customFormat="1">
      <c r="B147" s="162"/>
      <c r="D147" s="146" t="s">
        <v>201</v>
      </c>
      <c r="E147" s="163" t="s">
        <v>3</v>
      </c>
      <c r="F147" s="164" t="s">
        <v>1018</v>
      </c>
      <c r="H147" s="163" t="s">
        <v>3</v>
      </c>
      <c r="L147" s="162"/>
      <c r="M147" s="165"/>
      <c r="T147" s="166"/>
      <c r="AT147" s="163" t="s">
        <v>201</v>
      </c>
      <c r="AU147" s="163" t="s">
        <v>79</v>
      </c>
      <c r="AV147" s="14" t="s">
        <v>77</v>
      </c>
      <c r="AW147" s="14" t="s">
        <v>30</v>
      </c>
      <c r="AX147" s="14" t="s">
        <v>69</v>
      </c>
      <c r="AY147" s="163" t="s">
        <v>191</v>
      </c>
    </row>
    <row r="148" spans="2:65" s="12" customFormat="1">
      <c r="B148" s="145"/>
      <c r="D148" s="146" t="s">
        <v>201</v>
      </c>
      <c r="E148" s="147" t="s">
        <v>3</v>
      </c>
      <c r="F148" s="148" t="s">
        <v>1036</v>
      </c>
      <c r="H148" s="149">
        <v>1.8</v>
      </c>
      <c r="L148" s="145"/>
      <c r="M148" s="150"/>
      <c r="T148" s="151"/>
      <c r="AT148" s="147" t="s">
        <v>201</v>
      </c>
      <c r="AU148" s="147" t="s">
        <v>79</v>
      </c>
      <c r="AV148" s="12" t="s">
        <v>79</v>
      </c>
      <c r="AW148" s="12" t="s">
        <v>30</v>
      </c>
      <c r="AX148" s="12" t="s">
        <v>69</v>
      </c>
      <c r="AY148" s="147" t="s">
        <v>191</v>
      </c>
    </row>
    <row r="149" spans="2:65" s="14" customFormat="1">
      <c r="B149" s="162"/>
      <c r="D149" s="146" t="s">
        <v>201</v>
      </c>
      <c r="E149" s="163" t="s">
        <v>3</v>
      </c>
      <c r="F149" s="164" t="s">
        <v>1019</v>
      </c>
      <c r="H149" s="163" t="s">
        <v>3</v>
      </c>
      <c r="L149" s="162"/>
      <c r="M149" s="165"/>
      <c r="T149" s="166"/>
      <c r="AT149" s="163" t="s">
        <v>201</v>
      </c>
      <c r="AU149" s="163" t="s">
        <v>79</v>
      </c>
      <c r="AV149" s="14" t="s">
        <v>77</v>
      </c>
      <c r="AW149" s="14" t="s">
        <v>30</v>
      </c>
      <c r="AX149" s="14" t="s">
        <v>69</v>
      </c>
      <c r="AY149" s="163" t="s">
        <v>191</v>
      </c>
    </row>
    <row r="150" spans="2:65" s="12" customFormat="1">
      <c r="B150" s="145"/>
      <c r="D150" s="146" t="s">
        <v>201</v>
      </c>
      <c r="E150" s="147" t="s">
        <v>3</v>
      </c>
      <c r="F150" s="148" t="s">
        <v>1037</v>
      </c>
      <c r="H150" s="149">
        <v>1.17</v>
      </c>
      <c r="L150" s="145"/>
      <c r="M150" s="150"/>
      <c r="T150" s="151"/>
      <c r="AT150" s="147" t="s">
        <v>201</v>
      </c>
      <c r="AU150" s="147" t="s">
        <v>79</v>
      </c>
      <c r="AV150" s="12" t="s">
        <v>79</v>
      </c>
      <c r="AW150" s="12" t="s">
        <v>30</v>
      </c>
      <c r="AX150" s="12" t="s">
        <v>69</v>
      </c>
      <c r="AY150" s="147" t="s">
        <v>191</v>
      </c>
    </row>
    <row r="151" spans="2:65" s="13" customFormat="1">
      <c r="B151" s="156"/>
      <c r="D151" s="146" t="s">
        <v>201</v>
      </c>
      <c r="E151" s="157" t="s">
        <v>3</v>
      </c>
      <c r="F151" s="158" t="s">
        <v>272</v>
      </c>
      <c r="H151" s="159">
        <v>4.7699999999999996</v>
      </c>
      <c r="L151" s="156"/>
      <c r="M151" s="160"/>
      <c r="T151" s="161"/>
      <c r="AT151" s="157" t="s">
        <v>201</v>
      </c>
      <c r="AU151" s="157" t="s">
        <v>79</v>
      </c>
      <c r="AV151" s="13" t="s">
        <v>197</v>
      </c>
      <c r="AW151" s="13" t="s">
        <v>30</v>
      </c>
      <c r="AX151" s="13" t="s">
        <v>77</v>
      </c>
      <c r="AY151" s="157" t="s">
        <v>191</v>
      </c>
    </row>
    <row r="152" spans="2:65" s="1" customFormat="1" ht="16.350000000000001" customHeight="1">
      <c r="B152" s="128"/>
      <c r="C152" s="167" t="s">
        <v>239</v>
      </c>
      <c r="D152" s="167" t="s">
        <v>483</v>
      </c>
      <c r="E152" s="168" t="s">
        <v>537</v>
      </c>
      <c r="F152" s="169" t="s">
        <v>538</v>
      </c>
      <c r="G152" s="170" t="s">
        <v>327</v>
      </c>
      <c r="H152" s="171">
        <v>9.5399999999999991</v>
      </c>
      <c r="I152" s="172">
        <v>0</v>
      </c>
      <c r="J152" s="172">
        <f>ROUND(I152*H152,2)</f>
        <v>0</v>
      </c>
      <c r="K152" s="173"/>
      <c r="L152" s="174"/>
      <c r="M152" s="175" t="s">
        <v>3</v>
      </c>
      <c r="N152" s="176" t="s">
        <v>40</v>
      </c>
      <c r="O152" s="138">
        <v>0</v>
      </c>
      <c r="P152" s="138">
        <f>O152*H152</f>
        <v>0</v>
      </c>
      <c r="Q152" s="138">
        <v>1</v>
      </c>
      <c r="R152" s="138">
        <f>Q152*H152</f>
        <v>9.5399999999999991</v>
      </c>
      <c r="S152" s="138">
        <v>0</v>
      </c>
      <c r="T152" s="139">
        <f>S152*H152</f>
        <v>0</v>
      </c>
      <c r="AR152" s="140" t="s">
        <v>239</v>
      </c>
      <c r="AT152" s="140" t="s">
        <v>483</v>
      </c>
      <c r="AU152" s="140" t="s">
        <v>79</v>
      </c>
      <c r="AY152" s="17" t="s">
        <v>191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7" t="s">
        <v>77</v>
      </c>
      <c r="BK152" s="141">
        <f>ROUND(I152*H152,2)</f>
        <v>0</v>
      </c>
      <c r="BL152" s="17" t="s">
        <v>197</v>
      </c>
      <c r="BM152" s="140" t="s">
        <v>1038</v>
      </c>
    </row>
    <row r="153" spans="2:65" s="12" customFormat="1">
      <c r="B153" s="145"/>
      <c r="D153" s="146" t="s">
        <v>201</v>
      </c>
      <c r="F153" s="148" t="s">
        <v>1039</v>
      </c>
      <c r="H153" s="149">
        <v>9.5399999999999991</v>
      </c>
      <c r="L153" s="145"/>
      <c r="M153" s="150"/>
      <c r="T153" s="151"/>
      <c r="AT153" s="147" t="s">
        <v>201</v>
      </c>
      <c r="AU153" s="147" t="s">
        <v>79</v>
      </c>
      <c r="AV153" s="12" t="s">
        <v>79</v>
      </c>
      <c r="AW153" s="12" t="s">
        <v>4</v>
      </c>
      <c r="AX153" s="12" t="s">
        <v>77</v>
      </c>
      <c r="AY153" s="147" t="s">
        <v>191</v>
      </c>
    </row>
    <row r="154" spans="2:65" s="11" customFormat="1" ht="22.8" customHeight="1">
      <c r="B154" s="117"/>
      <c r="D154" s="118" t="s">
        <v>68</v>
      </c>
      <c r="E154" s="126" t="s">
        <v>79</v>
      </c>
      <c r="F154" s="126" t="s">
        <v>304</v>
      </c>
      <c r="J154" s="127">
        <f>BK154</f>
        <v>0</v>
      </c>
      <c r="L154" s="117"/>
      <c r="M154" s="121"/>
      <c r="P154" s="122">
        <f>SUM(P155:P174)</f>
        <v>8.4969600000000014</v>
      </c>
      <c r="R154" s="122">
        <f>SUM(R155:R174)</f>
        <v>13.965677550000001</v>
      </c>
      <c r="T154" s="123">
        <f>SUM(T155:T174)</f>
        <v>0</v>
      </c>
      <c r="AR154" s="118" t="s">
        <v>77</v>
      </c>
      <c r="AT154" s="124" t="s">
        <v>68</v>
      </c>
      <c r="AU154" s="124" t="s">
        <v>77</v>
      </c>
      <c r="AY154" s="118" t="s">
        <v>191</v>
      </c>
      <c r="BK154" s="125">
        <f>SUM(BK155:BK174)</f>
        <v>0</v>
      </c>
    </row>
    <row r="155" spans="2:65" s="1" customFormat="1" ht="23.4" customHeight="1">
      <c r="B155" s="128"/>
      <c r="C155" s="129" t="s">
        <v>311</v>
      </c>
      <c r="D155" s="129" t="s">
        <v>193</v>
      </c>
      <c r="E155" s="130" t="s">
        <v>863</v>
      </c>
      <c r="F155" s="131" t="s">
        <v>864</v>
      </c>
      <c r="G155" s="132" t="s">
        <v>275</v>
      </c>
      <c r="H155" s="133">
        <v>5.5650000000000004</v>
      </c>
      <c r="I155" s="134">
        <v>0</v>
      </c>
      <c r="J155" s="134">
        <f>ROUND(I155*H155,2)</f>
        <v>0</v>
      </c>
      <c r="K155" s="135"/>
      <c r="L155" s="29"/>
      <c r="M155" s="136" t="s">
        <v>3</v>
      </c>
      <c r="N155" s="137" t="s">
        <v>40</v>
      </c>
      <c r="O155" s="138">
        <v>0.58399999999999996</v>
      </c>
      <c r="P155" s="138">
        <f>O155*H155</f>
        <v>3.2499600000000002</v>
      </c>
      <c r="Q155" s="138">
        <v>2.5018699999999998</v>
      </c>
      <c r="R155" s="138">
        <f>Q155*H155</f>
        <v>13.92290655</v>
      </c>
      <c r="S155" s="138">
        <v>0</v>
      </c>
      <c r="T155" s="139">
        <f>S155*H155</f>
        <v>0</v>
      </c>
      <c r="AR155" s="140" t="s">
        <v>197</v>
      </c>
      <c r="AT155" s="140" t="s">
        <v>193</v>
      </c>
      <c r="AU155" s="140" t="s">
        <v>79</v>
      </c>
      <c r="AY155" s="17" t="s">
        <v>191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7" t="s">
        <v>77</v>
      </c>
      <c r="BK155" s="141">
        <f>ROUND(I155*H155,2)</f>
        <v>0</v>
      </c>
      <c r="BL155" s="17" t="s">
        <v>197</v>
      </c>
      <c r="BM155" s="140" t="s">
        <v>1040</v>
      </c>
    </row>
    <row r="156" spans="2:65" s="1" customFormat="1">
      <c r="B156" s="29"/>
      <c r="D156" s="142" t="s">
        <v>199</v>
      </c>
      <c r="F156" s="143" t="s">
        <v>866</v>
      </c>
      <c r="L156" s="29"/>
      <c r="M156" s="144"/>
      <c r="T156" s="50"/>
      <c r="AT156" s="17" t="s">
        <v>199</v>
      </c>
      <c r="AU156" s="17" t="s">
        <v>79</v>
      </c>
    </row>
    <row r="157" spans="2:65" s="14" customFormat="1">
      <c r="B157" s="162"/>
      <c r="D157" s="146" t="s">
        <v>201</v>
      </c>
      <c r="E157" s="163" t="s">
        <v>3</v>
      </c>
      <c r="F157" s="164" t="s">
        <v>1016</v>
      </c>
      <c r="H157" s="163" t="s">
        <v>3</v>
      </c>
      <c r="L157" s="162"/>
      <c r="M157" s="165"/>
      <c r="T157" s="166"/>
      <c r="AT157" s="163" t="s">
        <v>201</v>
      </c>
      <c r="AU157" s="163" t="s">
        <v>79</v>
      </c>
      <c r="AV157" s="14" t="s">
        <v>77</v>
      </c>
      <c r="AW157" s="14" t="s">
        <v>30</v>
      </c>
      <c r="AX157" s="14" t="s">
        <v>69</v>
      </c>
      <c r="AY157" s="163" t="s">
        <v>191</v>
      </c>
    </row>
    <row r="158" spans="2:65" s="12" customFormat="1">
      <c r="B158" s="145"/>
      <c r="D158" s="146" t="s">
        <v>201</v>
      </c>
      <c r="E158" s="147" t="s">
        <v>3</v>
      </c>
      <c r="F158" s="148" t="s">
        <v>980</v>
      </c>
      <c r="H158" s="149">
        <v>2.1</v>
      </c>
      <c r="L158" s="145"/>
      <c r="M158" s="150"/>
      <c r="T158" s="151"/>
      <c r="AT158" s="147" t="s">
        <v>201</v>
      </c>
      <c r="AU158" s="147" t="s">
        <v>79</v>
      </c>
      <c r="AV158" s="12" t="s">
        <v>79</v>
      </c>
      <c r="AW158" s="12" t="s">
        <v>30</v>
      </c>
      <c r="AX158" s="12" t="s">
        <v>69</v>
      </c>
      <c r="AY158" s="147" t="s">
        <v>191</v>
      </c>
    </row>
    <row r="159" spans="2:65" s="14" customFormat="1">
      <c r="B159" s="162"/>
      <c r="D159" s="146" t="s">
        <v>201</v>
      </c>
      <c r="E159" s="163" t="s">
        <v>3</v>
      </c>
      <c r="F159" s="164" t="s">
        <v>1018</v>
      </c>
      <c r="H159" s="163" t="s">
        <v>3</v>
      </c>
      <c r="L159" s="162"/>
      <c r="M159" s="165"/>
      <c r="T159" s="166"/>
      <c r="AT159" s="163" t="s">
        <v>201</v>
      </c>
      <c r="AU159" s="163" t="s">
        <v>79</v>
      </c>
      <c r="AV159" s="14" t="s">
        <v>77</v>
      </c>
      <c r="AW159" s="14" t="s">
        <v>30</v>
      </c>
      <c r="AX159" s="14" t="s">
        <v>69</v>
      </c>
      <c r="AY159" s="163" t="s">
        <v>191</v>
      </c>
    </row>
    <row r="160" spans="2:65" s="12" customFormat="1">
      <c r="B160" s="145"/>
      <c r="D160" s="146" t="s">
        <v>201</v>
      </c>
      <c r="E160" s="147" t="s">
        <v>3</v>
      </c>
      <c r="F160" s="148" t="s">
        <v>980</v>
      </c>
      <c r="H160" s="149">
        <v>2.1</v>
      </c>
      <c r="L160" s="145"/>
      <c r="M160" s="150"/>
      <c r="T160" s="151"/>
      <c r="AT160" s="147" t="s">
        <v>201</v>
      </c>
      <c r="AU160" s="147" t="s">
        <v>79</v>
      </c>
      <c r="AV160" s="12" t="s">
        <v>79</v>
      </c>
      <c r="AW160" s="12" t="s">
        <v>30</v>
      </c>
      <c r="AX160" s="12" t="s">
        <v>69</v>
      </c>
      <c r="AY160" s="147" t="s">
        <v>191</v>
      </c>
    </row>
    <row r="161" spans="2:65" s="14" customFormat="1">
      <c r="B161" s="162"/>
      <c r="D161" s="146" t="s">
        <v>201</v>
      </c>
      <c r="E161" s="163" t="s">
        <v>3</v>
      </c>
      <c r="F161" s="164" t="s">
        <v>1019</v>
      </c>
      <c r="H161" s="163" t="s">
        <v>3</v>
      </c>
      <c r="L161" s="162"/>
      <c r="M161" s="165"/>
      <c r="T161" s="166"/>
      <c r="AT161" s="163" t="s">
        <v>201</v>
      </c>
      <c r="AU161" s="163" t="s">
        <v>79</v>
      </c>
      <c r="AV161" s="14" t="s">
        <v>77</v>
      </c>
      <c r="AW161" s="14" t="s">
        <v>30</v>
      </c>
      <c r="AX161" s="14" t="s">
        <v>69</v>
      </c>
      <c r="AY161" s="163" t="s">
        <v>191</v>
      </c>
    </row>
    <row r="162" spans="2:65" s="12" customFormat="1">
      <c r="B162" s="145"/>
      <c r="D162" s="146" t="s">
        <v>201</v>
      </c>
      <c r="E162" s="147" t="s">
        <v>3</v>
      </c>
      <c r="F162" s="148" t="s">
        <v>1041</v>
      </c>
      <c r="H162" s="149">
        <v>1.365</v>
      </c>
      <c r="L162" s="145"/>
      <c r="M162" s="150"/>
      <c r="T162" s="151"/>
      <c r="AT162" s="147" t="s">
        <v>201</v>
      </c>
      <c r="AU162" s="147" t="s">
        <v>79</v>
      </c>
      <c r="AV162" s="12" t="s">
        <v>79</v>
      </c>
      <c r="AW162" s="12" t="s">
        <v>30</v>
      </c>
      <c r="AX162" s="12" t="s">
        <v>69</v>
      </c>
      <c r="AY162" s="147" t="s">
        <v>191</v>
      </c>
    </row>
    <row r="163" spans="2:65" s="13" customFormat="1">
      <c r="B163" s="156"/>
      <c r="D163" s="146" t="s">
        <v>201</v>
      </c>
      <c r="E163" s="157" t="s">
        <v>3</v>
      </c>
      <c r="F163" s="158" t="s">
        <v>272</v>
      </c>
      <c r="H163" s="159">
        <v>5.5650000000000004</v>
      </c>
      <c r="L163" s="156"/>
      <c r="M163" s="160"/>
      <c r="T163" s="161"/>
      <c r="AT163" s="157" t="s">
        <v>201</v>
      </c>
      <c r="AU163" s="157" t="s">
        <v>79</v>
      </c>
      <c r="AV163" s="13" t="s">
        <v>197</v>
      </c>
      <c r="AW163" s="13" t="s">
        <v>30</v>
      </c>
      <c r="AX163" s="13" t="s">
        <v>77</v>
      </c>
      <c r="AY163" s="157" t="s">
        <v>191</v>
      </c>
    </row>
    <row r="164" spans="2:65" s="1" customFormat="1" ht="16.350000000000001" customHeight="1">
      <c r="B164" s="128"/>
      <c r="C164" s="129" t="s">
        <v>318</v>
      </c>
      <c r="D164" s="129" t="s">
        <v>193</v>
      </c>
      <c r="E164" s="130" t="s">
        <v>868</v>
      </c>
      <c r="F164" s="131" t="s">
        <v>869</v>
      </c>
      <c r="G164" s="132" t="s">
        <v>268</v>
      </c>
      <c r="H164" s="133">
        <v>15.9</v>
      </c>
      <c r="I164" s="134">
        <v>0</v>
      </c>
      <c r="J164" s="134">
        <f>ROUND(I164*H164,2)</f>
        <v>0</v>
      </c>
      <c r="K164" s="135"/>
      <c r="L164" s="29"/>
      <c r="M164" s="136" t="s">
        <v>3</v>
      </c>
      <c r="N164" s="137" t="s">
        <v>40</v>
      </c>
      <c r="O164" s="138">
        <v>0.247</v>
      </c>
      <c r="P164" s="138">
        <f>O164*H164</f>
        <v>3.9273000000000002</v>
      </c>
      <c r="Q164" s="138">
        <v>2.6900000000000001E-3</v>
      </c>
      <c r="R164" s="138">
        <f>Q164*H164</f>
        <v>4.2771000000000003E-2</v>
      </c>
      <c r="S164" s="138">
        <v>0</v>
      </c>
      <c r="T164" s="139">
        <f>S164*H164</f>
        <v>0</v>
      </c>
      <c r="AR164" s="140" t="s">
        <v>197</v>
      </c>
      <c r="AT164" s="140" t="s">
        <v>193</v>
      </c>
      <c r="AU164" s="140" t="s">
        <v>79</v>
      </c>
      <c r="AY164" s="17" t="s">
        <v>191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7" t="s">
        <v>77</v>
      </c>
      <c r="BK164" s="141">
        <f>ROUND(I164*H164,2)</f>
        <v>0</v>
      </c>
      <c r="BL164" s="17" t="s">
        <v>197</v>
      </c>
      <c r="BM164" s="140" t="s">
        <v>1042</v>
      </c>
    </row>
    <row r="165" spans="2:65" s="1" customFormat="1">
      <c r="B165" s="29"/>
      <c r="D165" s="142" t="s">
        <v>199</v>
      </c>
      <c r="F165" s="143" t="s">
        <v>871</v>
      </c>
      <c r="L165" s="29"/>
      <c r="M165" s="144"/>
      <c r="T165" s="50"/>
      <c r="AT165" s="17" t="s">
        <v>199</v>
      </c>
      <c r="AU165" s="17" t="s">
        <v>79</v>
      </c>
    </row>
    <row r="166" spans="2:65" s="14" customFormat="1">
      <c r="B166" s="162"/>
      <c r="D166" s="146" t="s">
        <v>201</v>
      </c>
      <c r="E166" s="163" t="s">
        <v>3</v>
      </c>
      <c r="F166" s="164" t="s">
        <v>1016</v>
      </c>
      <c r="H166" s="163" t="s">
        <v>3</v>
      </c>
      <c r="L166" s="162"/>
      <c r="M166" s="165"/>
      <c r="T166" s="166"/>
      <c r="AT166" s="163" t="s">
        <v>201</v>
      </c>
      <c r="AU166" s="163" t="s">
        <v>79</v>
      </c>
      <c r="AV166" s="14" t="s">
        <v>77</v>
      </c>
      <c r="AW166" s="14" t="s">
        <v>30</v>
      </c>
      <c r="AX166" s="14" t="s">
        <v>69</v>
      </c>
      <c r="AY166" s="163" t="s">
        <v>191</v>
      </c>
    </row>
    <row r="167" spans="2:65" s="12" customFormat="1">
      <c r="B167" s="145"/>
      <c r="D167" s="146" t="s">
        <v>201</v>
      </c>
      <c r="E167" s="147" t="s">
        <v>3</v>
      </c>
      <c r="F167" s="148" t="s">
        <v>983</v>
      </c>
      <c r="H167" s="149">
        <v>6</v>
      </c>
      <c r="L167" s="145"/>
      <c r="M167" s="150"/>
      <c r="T167" s="151"/>
      <c r="AT167" s="147" t="s">
        <v>201</v>
      </c>
      <c r="AU167" s="147" t="s">
        <v>79</v>
      </c>
      <c r="AV167" s="12" t="s">
        <v>79</v>
      </c>
      <c r="AW167" s="12" t="s">
        <v>30</v>
      </c>
      <c r="AX167" s="12" t="s">
        <v>69</v>
      </c>
      <c r="AY167" s="147" t="s">
        <v>191</v>
      </c>
    </row>
    <row r="168" spans="2:65" s="14" customFormat="1">
      <c r="B168" s="162"/>
      <c r="D168" s="146" t="s">
        <v>201</v>
      </c>
      <c r="E168" s="163" t="s">
        <v>3</v>
      </c>
      <c r="F168" s="164" t="s">
        <v>1018</v>
      </c>
      <c r="H168" s="163" t="s">
        <v>3</v>
      </c>
      <c r="L168" s="162"/>
      <c r="M168" s="165"/>
      <c r="T168" s="166"/>
      <c r="AT168" s="163" t="s">
        <v>201</v>
      </c>
      <c r="AU168" s="163" t="s">
        <v>79</v>
      </c>
      <c r="AV168" s="14" t="s">
        <v>77</v>
      </c>
      <c r="AW168" s="14" t="s">
        <v>30</v>
      </c>
      <c r="AX168" s="14" t="s">
        <v>69</v>
      </c>
      <c r="AY168" s="163" t="s">
        <v>191</v>
      </c>
    </row>
    <row r="169" spans="2:65" s="12" customFormat="1">
      <c r="B169" s="145"/>
      <c r="D169" s="146" t="s">
        <v>201</v>
      </c>
      <c r="E169" s="147" t="s">
        <v>3</v>
      </c>
      <c r="F169" s="148" t="s">
        <v>983</v>
      </c>
      <c r="H169" s="149">
        <v>6</v>
      </c>
      <c r="L169" s="145"/>
      <c r="M169" s="150"/>
      <c r="T169" s="151"/>
      <c r="AT169" s="147" t="s">
        <v>201</v>
      </c>
      <c r="AU169" s="147" t="s">
        <v>79</v>
      </c>
      <c r="AV169" s="12" t="s">
        <v>79</v>
      </c>
      <c r="AW169" s="12" t="s">
        <v>30</v>
      </c>
      <c r="AX169" s="12" t="s">
        <v>69</v>
      </c>
      <c r="AY169" s="147" t="s">
        <v>191</v>
      </c>
    </row>
    <row r="170" spans="2:65" s="14" customFormat="1">
      <c r="B170" s="162"/>
      <c r="D170" s="146" t="s">
        <v>201</v>
      </c>
      <c r="E170" s="163" t="s">
        <v>3</v>
      </c>
      <c r="F170" s="164" t="s">
        <v>1019</v>
      </c>
      <c r="H170" s="163" t="s">
        <v>3</v>
      </c>
      <c r="L170" s="162"/>
      <c r="M170" s="165"/>
      <c r="T170" s="166"/>
      <c r="AT170" s="163" t="s">
        <v>201</v>
      </c>
      <c r="AU170" s="163" t="s">
        <v>79</v>
      </c>
      <c r="AV170" s="14" t="s">
        <v>77</v>
      </c>
      <c r="AW170" s="14" t="s">
        <v>30</v>
      </c>
      <c r="AX170" s="14" t="s">
        <v>69</v>
      </c>
      <c r="AY170" s="163" t="s">
        <v>191</v>
      </c>
    </row>
    <row r="171" spans="2:65" s="12" customFormat="1">
      <c r="B171" s="145"/>
      <c r="D171" s="146" t="s">
        <v>201</v>
      </c>
      <c r="E171" s="147" t="s">
        <v>3</v>
      </c>
      <c r="F171" s="148" t="s">
        <v>1043</v>
      </c>
      <c r="H171" s="149">
        <v>3.9</v>
      </c>
      <c r="L171" s="145"/>
      <c r="M171" s="150"/>
      <c r="T171" s="151"/>
      <c r="AT171" s="147" t="s">
        <v>201</v>
      </c>
      <c r="AU171" s="147" t="s">
        <v>79</v>
      </c>
      <c r="AV171" s="12" t="s">
        <v>79</v>
      </c>
      <c r="AW171" s="12" t="s">
        <v>30</v>
      </c>
      <c r="AX171" s="12" t="s">
        <v>69</v>
      </c>
      <c r="AY171" s="147" t="s">
        <v>191</v>
      </c>
    </row>
    <row r="172" spans="2:65" s="13" customFormat="1">
      <c r="B172" s="156"/>
      <c r="D172" s="146" t="s">
        <v>201</v>
      </c>
      <c r="E172" s="157" t="s">
        <v>3</v>
      </c>
      <c r="F172" s="158" t="s">
        <v>272</v>
      </c>
      <c r="H172" s="159">
        <v>15.9</v>
      </c>
      <c r="L172" s="156"/>
      <c r="M172" s="160"/>
      <c r="T172" s="161"/>
      <c r="AT172" s="157" t="s">
        <v>201</v>
      </c>
      <c r="AU172" s="157" t="s">
        <v>79</v>
      </c>
      <c r="AV172" s="13" t="s">
        <v>197</v>
      </c>
      <c r="AW172" s="13" t="s">
        <v>30</v>
      </c>
      <c r="AX172" s="13" t="s">
        <v>77</v>
      </c>
      <c r="AY172" s="157" t="s">
        <v>191</v>
      </c>
    </row>
    <row r="173" spans="2:65" s="1" customFormat="1" ht="16.350000000000001" customHeight="1">
      <c r="B173" s="128"/>
      <c r="C173" s="129" t="s">
        <v>324</v>
      </c>
      <c r="D173" s="129" t="s">
        <v>193</v>
      </c>
      <c r="E173" s="130" t="s">
        <v>873</v>
      </c>
      <c r="F173" s="131" t="s">
        <v>874</v>
      </c>
      <c r="G173" s="132" t="s">
        <v>268</v>
      </c>
      <c r="H173" s="133">
        <v>15.9</v>
      </c>
      <c r="I173" s="134">
        <v>0</v>
      </c>
      <c r="J173" s="134">
        <f>ROUND(I173*H173,2)</f>
        <v>0</v>
      </c>
      <c r="K173" s="135"/>
      <c r="L173" s="29"/>
      <c r="M173" s="136" t="s">
        <v>3</v>
      </c>
      <c r="N173" s="137" t="s">
        <v>40</v>
      </c>
      <c r="O173" s="138">
        <v>8.3000000000000004E-2</v>
      </c>
      <c r="P173" s="138">
        <f>O173*H173</f>
        <v>1.3197000000000001</v>
      </c>
      <c r="Q173" s="138">
        <v>0</v>
      </c>
      <c r="R173" s="138">
        <f>Q173*H173</f>
        <v>0</v>
      </c>
      <c r="S173" s="138">
        <v>0</v>
      </c>
      <c r="T173" s="139">
        <f>S173*H173</f>
        <v>0</v>
      </c>
      <c r="AR173" s="140" t="s">
        <v>197</v>
      </c>
      <c r="AT173" s="140" t="s">
        <v>193</v>
      </c>
      <c r="AU173" s="140" t="s">
        <v>79</v>
      </c>
      <c r="AY173" s="17" t="s">
        <v>191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7" t="s">
        <v>77</v>
      </c>
      <c r="BK173" s="141">
        <f>ROUND(I173*H173,2)</f>
        <v>0</v>
      </c>
      <c r="BL173" s="17" t="s">
        <v>197</v>
      </c>
      <c r="BM173" s="140" t="s">
        <v>1044</v>
      </c>
    </row>
    <row r="174" spans="2:65" s="1" customFormat="1">
      <c r="B174" s="29"/>
      <c r="D174" s="142" t="s">
        <v>199</v>
      </c>
      <c r="F174" s="143" t="s">
        <v>876</v>
      </c>
      <c r="L174" s="29"/>
      <c r="M174" s="144"/>
      <c r="T174" s="50"/>
      <c r="AT174" s="17" t="s">
        <v>199</v>
      </c>
      <c r="AU174" s="17" t="s">
        <v>79</v>
      </c>
    </row>
    <row r="175" spans="2:65" s="11" customFormat="1" ht="22.8" customHeight="1">
      <c r="B175" s="117"/>
      <c r="D175" s="118" t="s">
        <v>68</v>
      </c>
      <c r="E175" s="126" t="s">
        <v>212</v>
      </c>
      <c r="F175" s="126" t="s">
        <v>317</v>
      </c>
      <c r="J175" s="127">
        <f>BK175</f>
        <v>0</v>
      </c>
      <c r="L175" s="117"/>
      <c r="M175" s="121"/>
      <c r="P175" s="122">
        <f>SUM(P176:P207)</f>
        <v>56.511780000000009</v>
      </c>
      <c r="R175" s="122">
        <f>SUM(R176:R207)</f>
        <v>17.066879799999999</v>
      </c>
      <c r="T175" s="123">
        <f>SUM(T176:T207)</f>
        <v>0</v>
      </c>
      <c r="AR175" s="118" t="s">
        <v>77</v>
      </c>
      <c r="AT175" s="124" t="s">
        <v>68</v>
      </c>
      <c r="AU175" s="124" t="s">
        <v>77</v>
      </c>
      <c r="AY175" s="118" t="s">
        <v>191</v>
      </c>
      <c r="BK175" s="125">
        <f>SUM(BK176:BK207)</f>
        <v>0</v>
      </c>
    </row>
    <row r="176" spans="2:65" s="1" customFormat="1" ht="23.4" customHeight="1">
      <c r="B176" s="128"/>
      <c r="C176" s="129" t="s">
        <v>331</v>
      </c>
      <c r="D176" s="129" t="s">
        <v>193</v>
      </c>
      <c r="E176" s="130" t="s">
        <v>1045</v>
      </c>
      <c r="F176" s="131" t="s">
        <v>1046</v>
      </c>
      <c r="G176" s="132" t="s">
        <v>275</v>
      </c>
      <c r="H176" s="133">
        <v>6.625</v>
      </c>
      <c r="I176" s="134">
        <v>0</v>
      </c>
      <c r="J176" s="134">
        <f>ROUND(I176*H176,2)</f>
        <v>0</v>
      </c>
      <c r="K176" s="135"/>
      <c r="L176" s="29"/>
      <c r="M176" s="136" t="s">
        <v>3</v>
      </c>
      <c r="N176" s="137" t="s">
        <v>40</v>
      </c>
      <c r="O176" s="138">
        <v>1.593</v>
      </c>
      <c r="P176" s="138">
        <f>O176*H176</f>
        <v>10.553625</v>
      </c>
      <c r="Q176" s="138">
        <v>2.5018799999999999</v>
      </c>
      <c r="R176" s="138">
        <f>Q176*H176</f>
        <v>16.574954999999999</v>
      </c>
      <c r="S176" s="138">
        <v>0</v>
      </c>
      <c r="T176" s="139">
        <f>S176*H176</f>
        <v>0</v>
      </c>
      <c r="AR176" s="140" t="s">
        <v>197</v>
      </c>
      <c r="AT176" s="140" t="s">
        <v>193</v>
      </c>
      <c r="AU176" s="140" t="s">
        <v>79</v>
      </c>
      <c r="AY176" s="17" t="s">
        <v>191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7" t="s">
        <v>77</v>
      </c>
      <c r="BK176" s="141">
        <f>ROUND(I176*H176,2)</f>
        <v>0</v>
      </c>
      <c r="BL176" s="17" t="s">
        <v>197</v>
      </c>
      <c r="BM176" s="140" t="s">
        <v>1047</v>
      </c>
    </row>
    <row r="177" spans="2:65" s="1" customFormat="1">
      <c r="B177" s="29"/>
      <c r="D177" s="142" t="s">
        <v>199</v>
      </c>
      <c r="F177" s="143" t="s">
        <v>1048</v>
      </c>
      <c r="L177" s="29"/>
      <c r="M177" s="144"/>
      <c r="T177" s="50"/>
      <c r="AT177" s="17" t="s">
        <v>199</v>
      </c>
      <c r="AU177" s="17" t="s">
        <v>79</v>
      </c>
    </row>
    <row r="178" spans="2:65" s="14" customFormat="1">
      <c r="B178" s="162"/>
      <c r="D178" s="146" t="s">
        <v>201</v>
      </c>
      <c r="E178" s="163" t="s">
        <v>3</v>
      </c>
      <c r="F178" s="164" t="s">
        <v>1016</v>
      </c>
      <c r="H178" s="163" t="s">
        <v>3</v>
      </c>
      <c r="L178" s="162"/>
      <c r="M178" s="165"/>
      <c r="T178" s="166"/>
      <c r="AT178" s="163" t="s">
        <v>201</v>
      </c>
      <c r="AU178" s="163" t="s">
        <v>79</v>
      </c>
      <c r="AV178" s="14" t="s">
        <v>77</v>
      </c>
      <c r="AW178" s="14" t="s">
        <v>30</v>
      </c>
      <c r="AX178" s="14" t="s">
        <v>69</v>
      </c>
      <c r="AY178" s="163" t="s">
        <v>191</v>
      </c>
    </row>
    <row r="179" spans="2:65" s="12" customFormat="1">
      <c r="B179" s="145"/>
      <c r="D179" s="146" t="s">
        <v>201</v>
      </c>
      <c r="E179" s="147" t="s">
        <v>3</v>
      </c>
      <c r="F179" s="148" t="s">
        <v>987</v>
      </c>
      <c r="H179" s="149">
        <v>2.5</v>
      </c>
      <c r="L179" s="145"/>
      <c r="M179" s="150"/>
      <c r="T179" s="151"/>
      <c r="AT179" s="147" t="s">
        <v>201</v>
      </c>
      <c r="AU179" s="147" t="s">
        <v>79</v>
      </c>
      <c r="AV179" s="12" t="s">
        <v>79</v>
      </c>
      <c r="AW179" s="12" t="s">
        <v>30</v>
      </c>
      <c r="AX179" s="12" t="s">
        <v>69</v>
      </c>
      <c r="AY179" s="147" t="s">
        <v>191</v>
      </c>
    </row>
    <row r="180" spans="2:65" s="14" customFormat="1">
      <c r="B180" s="162"/>
      <c r="D180" s="146" t="s">
        <v>201</v>
      </c>
      <c r="E180" s="163" t="s">
        <v>3</v>
      </c>
      <c r="F180" s="164" t="s">
        <v>1018</v>
      </c>
      <c r="H180" s="163" t="s">
        <v>3</v>
      </c>
      <c r="L180" s="162"/>
      <c r="M180" s="165"/>
      <c r="T180" s="166"/>
      <c r="AT180" s="163" t="s">
        <v>201</v>
      </c>
      <c r="AU180" s="163" t="s">
        <v>79</v>
      </c>
      <c r="AV180" s="14" t="s">
        <v>77</v>
      </c>
      <c r="AW180" s="14" t="s">
        <v>30</v>
      </c>
      <c r="AX180" s="14" t="s">
        <v>69</v>
      </c>
      <c r="AY180" s="163" t="s">
        <v>191</v>
      </c>
    </row>
    <row r="181" spans="2:65" s="12" customFormat="1">
      <c r="B181" s="145"/>
      <c r="D181" s="146" t="s">
        <v>201</v>
      </c>
      <c r="E181" s="147" t="s">
        <v>3</v>
      </c>
      <c r="F181" s="148" t="s">
        <v>987</v>
      </c>
      <c r="H181" s="149">
        <v>2.5</v>
      </c>
      <c r="L181" s="145"/>
      <c r="M181" s="150"/>
      <c r="T181" s="151"/>
      <c r="AT181" s="147" t="s">
        <v>201</v>
      </c>
      <c r="AU181" s="147" t="s">
        <v>79</v>
      </c>
      <c r="AV181" s="12" t="s">
        <v>79</v>
      </c>
      <c r="AW181" s="12" t="s">
        <v>30</v>
      </c>
      <c r="AX181" s="12" t="s">
        <v>69</v>
      </c>
      <c r="AY181" s="147" t="s">
        <v>191</v>
      </c>
    </row>
    <row r="182" spans="2:65" s="14" customFormat="1">
      <c r="B182" s="162"/>
      <c r="D182" s="146" t="s">
        <v>201</v>
      </c>
      <c r="E182" s="163" t="s">
        <v>3</v>
      </c>
      <c r="F182" s="164" t="s">
        <v>1019</v>
      </c>
      <c r="H182" s="163" t="s">
        <v>3</v>
      </c>
      <c r="L182" s="162"/>
      <c r="M182" s="165"/>
      <c r="T182" s="166"/>
      <c r="AT182" s="163" t="s">
        <v>201</v>
      </c>
      <c r="AU182" s="163" t="s">
        <v>79</v>
      </c>
      <c r="AV182" s="14" t="s">
        <v>77</v>
      </c>
      <c r="AW182" s="14" t="s">
        <v>30</v>
      </c>
      <c r="AX182" s="14" t="s">
        <v>69</v>
      </c>
      <c r="AY182" s="163" t="s">
        <v>191</v>
      </c>
    </row>
    <row r="183" spans="2:65" s="12" customFormat="1">
      <c r="B183" s="145"/>
      <c r="D183" s="146" t="s">
        <v>201</v>
      </c>
      <c r="E183" s="147" t="s">
        <v>3</v>
      </c>
      <c r="F183" s="148" t="s">
        <v>1049</v>
      </c>
      <c r="H183" s="149">
        <v>1.625</v>
      </c>
      <c r="L183" s="145"/>
      <c r="M183" s="150"/>
      <c r="T183" s="151"/>
      <c r="AT183" s="147" t="s">
        <v>201</v>
      </c>
      <c r="AU183" s="147" t="s">
        <v>79</v>
      </c>
      <c r="AV183" s="12" t="s">
        <v>79</v>
      </c>
      <c r="AW183" s="12" t="s">
        <v>30</v>
      </c>
      <c r="AX183" s="12" t="s">
        <v>69</v>
      </c>
      <c r="AY183" s="147" t="s">
        <v>191</v>
      </c>
    </row>
    <row r="184" spans="2:65" s="13" customFormat="1">
      <c r="B184" s="156"/>
      <c r="D184" s="146" t="s">
        <v>201</v>
      </c>
      <c r="E184" s="157" t="s">
        <v>3</v>
      </c>
      <c r="F184" s="158" t="s">
        <v>272</v>
      </c>
      <c r="H184" s="159">
        <v>6.625</v>
      </c>
      <c r="L184" s="156"/>
      <c r="M184" s="160"/>
      <c r="T184" s="161"/>
      <c r="AT184" s="157" t="s">
        <v>201</v>
      </c>
      <c r="AU184" s="157" t="s">
        <v>79</v>
      </c>
      <c r="AV184" s="13" t="s">
        <v>197</v>
      </c>
      <c r="AW184" s="13" t="s">
        <v>30</v>
      </c>
      <c r="AX184" s="13" t="s">
        <v>77</v>
      </c>
      <c r="AY184" s="157" t="s">
        <v>191</v>
      </c>
    </row>
    <row r="185" spans="2:65" s="1" customFormat="1" ht="23.4" customHeight="1">
      <c r="B185" s="128"/>
      <c r="C185" s="129" t="s">
        <v>337</v>
      </c>
      <c r="D185" s="129" t="s">
        <v>193</v>
      </c>
      <c r="E185" s="130" t="s">
        <v>883</v>
      </c>
      <c r="F185" s="131" t="s">
        <v>884</v>
      </c>
      <c r="G185" s="132" t="s">
        <v>268</v>
      </c>
      <c r="H185" s="133">
        <v>53</v>
      </c>
      <c r="I185" s="134">
        <v>0</v>
      </c>
      <c r="J185" s="134">
        <f>ROUND(I185*H185,2)</f>
        <v>0</v>
      </c>
      <c r="K185" s="135"/>
      <c r="L185" s="29"/>
      <c r="M185" s="136" t="s">
        <v>3</v>
      </c>
      <c r="N185" s="137" t="s">
        <v>40</v>
      </c>
      <c r="O185" s="138">
        <v>0.53800000000000003</v>
      </c>
      <c r="P185" s="138">
        <f>O185*H185</f>
        <v>28.514000000000003</v>
      </c>
      <c r="Q185" s="138">
        <v>2.7499999999999998E-3</v>
      </c>
      <c r="R185" s="138">
        <f>Q185*H185</f>
        <v>0.14574999999999999</v>
      </c>
      <c r="S185" s="138">
        <v>0</v>
      </c>
      <c r="T185" s="139">
        <f>S185*H185</f>
        <v>0</v>
      </c>
      <c r="AR185" s="140" t="s">
        <v>197</v>
      </c>
      <c r="AT185" s="140" t="s">
        <v>193</v>
      </c>
      <c r="AU185" s="140" t="s">
        <v>79</v>
      </c>
      <c r="AY185" s="17" t="s">
        <v>191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7" t="s">
        <v>77</v>
      </c>
      <c r="BK185" s="141">
        <f>ROUND(I185*H185,2)</f>
        <v>0</v>
      </c>
      <c r="BL185" s="17" t="s">
        <v>197</v>
      </c>
      <c r="BM185" s="140" t="s">
        <v>1050</v>
      </c>
    </row>
    <row r="186" spans="2:65" s="1" customFormat="1">
      <c r="B186" s="29"/>
      <c r="D186" s="142" t="s">
        <v>199</v>
      </c>
      <c r="F186" s="143" t="s">
        <v>886</v>
      </c>
      <c r="L186" s="29"/>
      <c r="M186" s="144"/>
      <c r="T186" s="50"/>
      <c r="AT186" s="17" t="s">
        <v>199</v>
      </c>
      <c r="AU186" s="17" t="s">
        <v>79</v>
      </c>
    </row>
    <row r="187" spans="2:65" s="14" customFormat="1">
      <c r="B187" s="162"/>
      <c r="D187" s="146" t="s">
        <v>201</v>
      </c>
      <c r="E187" s="163" t="s">
        <v>3</v>
      </c>
      <c r="F187" s="164" t="s">
        <v>1016</v>
      </c>
      <c r="H187" s="163" t="s">
        <v>3</v>
      </c>
      <c r="L187" s="162"/>
      <c r="M187" s="165"/>
      <c r="T187" s="166"/>
      <c r="AT187" s="163" t="s">
        <v>201</v>
      </c>
      <c r="AU187" s="163" t="s">
        <v>79</v>
      </c>
      <c r="AV187" s="14" t="s">
        <v>77</v>
      </c>
      <c r="AW187" s="14" t="s">
        <v>30</v>
      </c>
      <c r="AX187" s="14" t="s">
        <v>69</v>
      </c>
      <c r="AY187" s="163" t="s">
        <v>191</v>
      </c>
    </row>
    <row r="188" spans="2:65" s="12" customFormat="1">
      <c r="B188" s="145"/>
      <c r="D188" s="146" t="s">
        <v>201</v>
      </c>
      <c r="E188" s="147" t="s">
        <v>3</v>
      </c>
      <c r="F188" s="148" t="s">
        <v>990</v>
      </c>
      <c r="H188" s="149">
        <v>20</v>
      </c>
      <c r="L188" s="145"/>
      <c r="M188" s="150"/>
      <c r="T188" s="151"/>
      <c r="AT188" s="147" t="s">
        <v>201</v>
      </c>
      <c r="AU188" s="147" t="s">
        <v>79</v>
      </c>
      <c r="AV188" s="12" t="s">
        <v>79</v>
      </c>
      <c r="AW188" s="12" t="s">
        <v>30</v>
      </c>
      <c r="AX188" s="12" t="s">
        <v>69</v>
      </c>
      <c r="AY188" s="147" t="s">
        <v>191</v>
      </c>
    </row>
    <row r="189" spans="2:65" s="14" customFormat="1">
      <c r="B189" s="162"/>
      <c r="D189" s="146" t="s">
        <v>201</v>
      </c>
      <c r="E189" s="163" t="s">
        <v>3</v>
      </c>
      <c r="F189" s="164" t="s">
        <v>1018</v>
      </c>
      <c r="H189" s="163" t="s">
        <v>3</v>
      </c>
      <c r="L189" s="162"/>
      <c r="M189" s="165"/>
      <c r="T189" s="166"/>
      <c r="AT189" s="163" t="s">
        <v>201</v>
      </c>
      <c r="AU189" s="163" t="s">
        <v>79</v>
      </c>
      <c r="AV189" s="14" t="s">
        <v>77</v>
      </c>
      <c r="AW189" s="14" t="s">
        <v>30</v>
      </c>
      <c r="AX189" s="14" t="s">
        <v>69</v>
      </c>
      <c r="AY189" s="163" t="s">
        <v>191</v>
      </c>
    </row>
    <row r="190" spans="2:65" s="12" customFormat="1">
      <c r="B190" s="145"/>
      <c r="D190" s="146" t="s">
        <v>201</v>
      </c>
      <c r="E190" s="147" t="s">
        <v>3</v>
      </c>
      <c r="F190" s="148" t="s">
        <v>990</v>
      </c>
      <c r="H190" s="149">
        <v>20</v>
      </c>
      <c r="L190" s="145"/>
      <c r="M190" s="150"/>
      <c r="T190" s="151"/>
      <c r="AT190" s="147" t="s">
        <v>201</v>
      </c>
      <c r="AU190" s="147" t="s">
        <v>79</v>
      </c>
      <c r="AV190" s="12" t="s">
        <v>79</v>
      </c>
      <c r="AW190" s="12" t="s">
        <v>30</v>
      </c>
      <c r="AX190" s="12" t="s">
        <v>69</v>
      </c>
      <c r="AY190" s="147" t="s">
        <v>191</v>
      </c>
    </row>
    <row r="191" spans="2:65" s="14" customFormat="1">
      <c r="B191" s="162"/>
      <c r="D191" s="146" t="s">
        <v>201</v>
      </c>
      <c r="E191" s="163" t="s">
        <v>3</v>
      </c>
      <c r="F191" s="164" t="s">
        <v>1019</v>
      </c>
      <c r="H191" s="163" t="s">
        <v>3</v>
      </c>
      <c r="L191" s="162"/>
      <c r="M191" s="165"/>
      <c r="T191" s="166"/>
      <c r="AT191" s="163" t="s">
        <v>201</v>
      </c>
      <c r="AU191" s="163" t="s">
        <v>79</v>
      </c>
      <c r="AV191" s="14" t="s">
        <v>77</v>
      </c>
      <c r="AW191" s="14" t="s">
        <v>30</v>
      </c>
      <c r="AX191" s="14" t="s">
        <v>69</v>
      </c>
      <c r="AY191" s="163" t="s">
        <v>191</v>
      </c>
    </row>
    <row r="192" spans="2:65" s="12" customFormat="1">
      <c r="B192" s="145"/>
      <c r="D192" s="146" t="s">
        <v>201</v>
      </c>
      <c r="E192" s="147" t="s">
        <v>3</v>
      </c>
      <c r="F192" s="148" t="s">
        <v>1051</v>
      </c>
      <c r="H192" s="149">
        <v>13</v>
      </c>
      <c r="L192" s="145"/>
      <c r="M192" s="150"/>
      <c r="T192" s="151"/>
      <c r="AT192" s="147" t="s">
        <v>201</v>
      </c>
      <c r="AU192" s="147" t="s">
        <v>79</v>
      </c>
      <c r="AV192" s="12" t="s">
        <v>79</v>
      </c>
      <c r="AW192" s="12" t="s">
        <v>30</v>
      </c>
      <c r="AX192" s="12" t="s">
        <v>69</v>
      </c>
      <c r="AY192" s="147" t="s">
        <v>191</v>
      </c>
    </row>
    <row r="193" spans="2:65" s="13" customFormat="1">
      <c r="B193" s="156"/>
      <c r="D193" s="146" t="s">
        <v>201</v>
      </c>
      <c r="E193" s="157" t="s">
        <v>3</v>
      </c>
      <c r="F193" s="158" t="s">
        <v>272</v>
      </c>
      <c r="H193" s="159">
        <v>53</v>
      </c>
      <c r="L193" s="156"/>
      <c r="M193" s="160"/>
      <c r="T193" s="161"/>
      <c r="AT193" s="157" t="s">
        <v>201</v>
      </c>
      <c r="AU193" s="157" t="s">
        <v>79</v>
      </c>
      <c r="AV193" s="13" t="s">
        <v>197</v>
      </c>
      <c r="AW193" s="13" t="s">
        <v>30</v>
      </c>
      <c r="AX193" s="13" t="s">
        <v>77</v>
      </c>
      <c r="AY193" s="157" t="s">
        <v>191</v>
      </c>
    </row>
    <row r="194" spans="2:65" s="1" customFormat="1" ht="23.4" customHeight="1">
      <c r="B194" s="128"/>
      <c r="C194" s="129" t="s">
        <v>342</v>
      </c>
      <c r="D194" s="129" t="s">
        <v>193</v>
      </c>
      <c r="E194" s="130" t="s">
        <v>889</v>
      </c>
      <c r="F194" s="131" t="s">
        <v>890</v>
      </c>
      <c r="G194" s="132" t="s">
        <v>268</v>
      </c>
      <c r="H194" s="133">
        <v>53</v>
      </c>
      <c r="I194" s="134">
        <v>0</v>
      </c>
      <c r="J194" s="134">
        <f>ROUND(I194*H194,2)</f>
        <v>0</v>
      </c>
      <c r="K194" s="135"/>
      <c r="L194" s="29"/>
      <c r="M194" s="136" t="s">
        <v>3</v>
      </c>
      <c r="N194" s="137" t="s">
        <v>40</v>
      </c>
      <c r="O194" s="138">
        <v>0.17599999999999999</v>
      </c>
      <c r="P194" s="138">
        <f>O194*H194</f>
        <v>9.3279999999999994</v>
      </c>
      <c r="Q194" s="138">
        <v>0</v>
      </c>
      <c r="R194" s="138">
        <f>Q194*H194</f>
        <v>0</v>
      </c>
      <c r="S194" s="138">
        <v>0</v>
      </c>
      <c r="T194" s="139">
        <f>S194*H194</f>
        <v>0</v>
      </c>
      <c r="AR194" s="140" t="s">
        <v>197</v>
      </c>
      <c r="AT194" s="140" t="s">
        <v>193</v>
      </c>
      <c r="AU194" s="140" t="s">
        <v>79</v>
      </c>
      <c r="AY194" s="17" t="s">
        <v>191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7" t="s">
        <v>77</v>
      </c>
      <c r="BK194" s="141">
        <f>ROUND(I194*H194,2)</f>
        <v>0</v>
      </c>
      <c r="BL194" s="17" t="s">
        <v>197</v>
      </c>
      <c r="BM194" s="140" t="s">
        <v>1052</v>
      </c>
    </row>
    <row r="195" spans="2:65" s="1" customFormat="1">
      <c r="B195" s="29"/>
      <c r="D195" s="142" t="s">
        <v>199</v>
      </c>
      <c r="F195" s="143" t="s">
        <v>892</v>
      </c>
      <c r="L195" s="29"/>
      <c r="M195" s="144"/>
      <c r="T195" s="50"/>
      <c r="AT195" s="17" t="s">
        <v>199</v>
      </c>
      <c r="AU195" s="17" t="s">
        <v>79</v>
      </c>
    </row>
    <row r="196" spans="2:65" s="1" customFormat="1" ht="23.4" customHeight="1">
      <c r="B196" s="128"/>
      <c r="C196" s="129" t="s">
        <v>9</v>
      </c>
      <c r="D196" s="129" t="s">
        <v>193</v>
      </c>
      <c r="E196" s="130" t="s">
        <v>893</v>
      </c>
      <c r="F196" s="131" t="s">
        <v>894</v>
      </c>
      <c r="G196" s="132" t="s">
        <v>268</v>
      </c>
      <c r="H196" s="133">
        <v>26.5</v>
      </c>
      <c r="I196" s="134">
        <v>0</v>
      </c>
      <c r="J196" s="134">
        <f>ROUND(I196*H196,2)</f>
        <v>0</v>
      </c>
      <c r="K196" s="135"/>
      <c r="L196" s="29"/>
      <c r="M196" s="136" t="s">
        <v>3</v>
      </c>
      <c r="N196" s="137" t="s">
        <v>40</v>
      </c>
      <c r="O196" s="138">
        <v>5.2999999999999999E-2</v>
      </c>
      <c r="P196" s="138">
        <f>O196*H196</f>
        <v>1.4044999999999999</v>
      </c>
      <c r="Q196" s="138">
        <v>2.5999999999999999E-3</v>
      </c>
      <c r="R196" s="138">
        <f>Q196*H196</f>
        <v>6.8900000000000003E-2</v>
      </c>
      <c r="S196" s="138">
        <v>0</v>
      </c>
      <c r="T196" s="139">
        <f>S196*H196</f>
        <v>0</v>
      </c>
      <c r="AR196" s="140" t="s">
        <v>197</v>
      </c>
      <c r="AT196" s="140" t="s">
        <v>193</v>
      </c>
      <c r="AU196" s="140" t="s">
        <v>79</v>
      </c>
      <c r="AY196" s="17" t="s">
        <v>191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7" t="s">
        <v>77</v>
      </c>
      <c r="BK196" s="141">
        <f>ROUND(I196*H196,2)</f>
        <v>0</v>
      </c>
      <c r="BL196" s="17" t="s">
        <v>197</v>
      </c>
      <c r="BM196" s="140" t="s">
        <v>1053</v>
      </c>
    </row>
    <row r="197" spans="2:65" s="1" customFormat="1">
      <c r="B197" s="29"/>
      <c r="D197" s="142" t="s">
        <v>199</v>
      </c>
      <c r="F197" s="143" t="s">
        <v>896</v>
      </c>
      <c r="L197" s="29"/>
      <c r="M197" s="144"/>
      <c r="T197" s="50"/>
      <c r="AT197" s="17" t="s">
        <v>199</v>
      </c>
      <c r="AU197" s="17" t="s">
        <v>79</v>
      </c>
    </row>
    <row r="198" spans="2:65" s="14" customFormat="1">
      <c r="B198" s="162"/>
      <c r="D198" s="146" t="s">
        <v>201</v>
      </c>
      <c r="E198" s="163" t="s">
        <v>3</v>
      </c>
      <c r="F198" s="164" t="s">
        <v>1016</v>
      </c>
      <c r="H198" s="163" t="s">
        <v>3</v>
      </c>
      <c r="L198" s="162"/>
      <c r="M198" s="165"/>
      <c r="T198" s="166"/>
      <c r="AT198" s="163" t="s">
        <v>201</v>
      </c>
      <c r="AU198" s="163" t="s">
        <v>79</v>
      </c>
      <c r="AV198" s="14" t="s">
        <v>77</v>
      </c>
      <c r="AW198" s="14" t="s">
        <v>30</v>
      </c>
      <c r="AX198" s="14" t="s">
        <v>69</v>
      </c>
      <c r="AY198" s="163" t="s">
        <v>191</v>
      </c>
    </row>
    <row r="199" spans="2:65" s="12" customFormat="1">
      <c r="B199" s="145"/>
      <c r="D199" s="146" t="s">
        <v>201</v>
      </c>
      <c r="E199" s="147" t="s">
        <v>3</v>
      </c>
      <c r="F199" s="148" t="s">
        <v>994</v>
      </c>
      <c r="H199" s="149">
        <v>10</v>
      </c>
      <c r="L199" s="145"/>
      <c r="M199" s="150"/>
      <c r="T199" s="151"/>
      <c r="AT199" s="147" t="s">
        <v>201</v>
      </c>
      <c r="AU199" s="147" t="s">
        <v>79</v>
      </c>
      <c r="AV199" s="12" t="s">
        <v>79</v>
      </c>
      <c r="AW199" s="12" t="s">
        <v>30</v>
      </c>
      <c r="AX199" s="12" t="s">
        <v>69</v>
      </c>
      <c r="AY199" s="147" t="s">
        <v>191</v>
      </c>
    </row>
    <row r="200" spans="2:65" s="14" customFormat="1">
      <c r="B200" s="162"/>
      <c r="D200" s="146" t="s">
        <v>201</v>
      </c>
      <c r="E200" s="163" t="s">
        <v>3</v>
      </c>
      <c r="F200" s="164" t="s">
        <v>1018</v>
      </c>
      <c r="H200" s="163" t="s">
        <v>3</v>
      </c>
      <c r="L200" s="162"/>
      <c r="M200" s="165"/>
      <c r="T200" s="166"/>
      <c r="AT200" s="163" t="s">
        <v>201</v>
      </c>
      <c r="AU200" s="163" t="s">
        <v>79</v>
      </c>
      <c r="AV200" s="14" t="s">
        <v>77</v>
      </c>
      <c r="AW200" s="14" t="s">
        <v>30</v>
      </c>
      <c r="AX200" s="14" t="s">
        <v>69</v>
      </c>
      <c r="AY200" s="163" t="s">
        <v>191</v>
      </c>
    </row>
    <row r="201" spans="2:65" s="12" customFormat="1">
      <c r="B201" s="145"/>
      <c r="D201" s="146" t="s">
        <v>201</v>
      </c>
      <c r="E201" s="147" t="s">
        <v>3</v>
      </c>
      <c r="F201" s="148" t="s">
        <v>994</v>
      </c>
      <c r="H201" s="149">
        <v>10</v>
      </c>
      <c r="L201" s="145"/>
      <c r="M201" s="150"/>
      <c r="T201" s="151"/>
      <c r="AT201" s="147" t="s">
        <v>201</v>
      </c>
      <c r="AU201" s="147" t="s">
        <v>79</v>
      </c>
      <c r="AV201" s="12" t="s">
        <v>79</v>
      </c>
      <c r="AW201" s="12" t="s">
        <v>30</v>
      </c>
      <c r="AX201" s="12" t="s">
        <v>69</v>
      </c>
      <c r="AY201" s="147" t="s">
        <v>191</v>
      </c>
    </row>
    <row r="202" spans="2:65" s="14" customFormat="1">
      <c r="B202" s="162"/>
      <c r="D202" s="146" t="s">
        <v>201</v>
      </c>
      <c r="E202" s="163" t="s">
        <v>3</v>
      </c>
      <c r="F202" s="164" t="s">
        <v>1019</v>
      </c>
      <c r="H202" s="163" t="s">
        <v>3</v>
      </c>
      <c r="L202" s="162"/>
      <c r="M202" s="165"/>
      <c r="T202" s="166"/>
      <c r="AT202" s="163" t="s">
        <v>201</v>
      </c>
      <c r="AU202" s="163" t="s">
        <v>79</v>
      </c>
      <c r="AV202" s="14" t="s">
        <v>77</v>
      </c>
      <c r="AW202" s="14" t="s">
        <v>30</v>
      </c>
      <c r="AX202" s="14" t="s">
        <v>69</v>
      </c>
      <c r="AY202" s="163" t="s">
        <v>191</v>
      </c>
    </row>
    <row r="203" spans="2:65" s="12" customFormat="1">
      <c r="B203" s="145"/>
      <c r="D203" s="146" t="s">
        <v>201</v>
      </c>
      <c r="E203" s="147" t="s">
        <v>3</v>
      </c>
      <c r="F203" s="148" t="s">
        <v>1054</v>
      </c>
      <c r="H203" s="149">
        <v>6.5</v>
      </c>
      <c r="L203" s="145"/>
      <c r="M203" s="150"/>
      <c r="T203" s="151"/>
      <c r="AT203" s="147" t="s">
        <v>201</v>
      </c>
      <c r="AU203" s="147" t="s">
        <v>79</v>
      </c>
      <c r="AV203" s="12" t="s">
        <v>79</v>
      </c>
      <c r="AW203" s="12" t="s">
        <v>30</v>
      </c>
      <c r="AX203" s="12" t="s">
        <v>69</v>
      </c>
      <c r="AY203" s="147" t="s">
        <v>191</v>
      </c>
    </row>
    <row r="204" spans="2:65" s="13" customFormat="1">
      <c r="B204" s="156"/>
      <c r="D204" s="146" t="s">
        <v>201</v>
      </c>
      <c r="E204" s="157" t="s">
        <v>3</v>
      </c>
      <c r="F204" s="158" t="s">
        <v>272</v>
      </c>
      <c r="H204" s="159">
        <v>26.5</v>
      </c>
      <c r="L204" s="156"/>
      <c r="M204" s="160"/>
      <c r="T204" s="161"/>
      <c r="AT204" s="157" t="s">
        <v>201</v>
      </c>
      <c r="AU204" s="157" t="s">
        <v>79</v>
      </c>
      <c r="AV204" s="13" t="s">
        <v>197</v>
      </c>
      <c r="AW204" s="13" t="s">
        <v>30</v>
      </c>
      <c r="AX204" s="13" t="s">
        <v>77</v>
      </c>
      <c r="AY204" s="157" t="s">
        <v>191</v>
      </c>
    </row>
    <row r="205" spans="2:65" s="1" customFormat="1" ht="36.75" customHeight="1">
      <c r="B205" s="128"/>
      <c r="C205" s="129" t="s">
        <v>353</v>
      </c>
      <c r="D205" s="129" t="s">
        <v>193</v>
      </c>
      <c r="E205" s="130" t="s">
        <v>898</v>
      </c>
      <c r="F205" s="131" t="s">
        <v>899</v>
      </c>
      <c r="G205" s="132" t="s">
        <v>327</v>
      </c>
      <c r="H205" s="133">
        <v>0.26500000000000001</v>
      </c>
      <c r="I205" s="134">
        <v>0</v>
      </c>
      <c r="J205" s="134">
        <f>ROUND(I205*H205,2)</f>
        <v>0</v>
      </c>
      <c r="K205" s="135"/>
      <c r="L205" s="29"/>
      <c r="M205" s="136" t="s">
        <v>3</v>
      </c>
      <c r="N205" s="137" t="s">
        <v>40</v>
      </c>
      <c r="O205" s="138">
        <v>25.327000000000002</v>
      </c>
      <c r="P205" s="138">
        <f>O205*H205</f>
        <v>6.7116550000000004</v>
      </c>
      <c r="Q205" s="138">
        <v>1.0463199999999999</v>
      </c>
      <c r="R205" s="138">
        <f>Q205*H205</f>
        <v>0.27727479999999999</v>
      </c>
      <c r="S205" s="138">
        <v>0</v>
      </c>
      <c r="T205" s="139">
        <f>S205*H205</f>
        <v>0</v>
      </c>
      <c r="AR205" s="140" t="s">
        <v>197</v>
      </c>
      <c r="AT205" s="140" t="s">
        <v>193</v>
      </c>
      <c r="AU205" s="140" t="s">
        <v>79</v>
      </c>
      <c r="AY205" s="17" t="s">
        <v>191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7" t="s">
        <v>77</v>
      </c>
      <c r="BK205" s="141">
        <f>ROUND(I205*H205,2)</f>
        <v>0</v>
      </c>
      <c r="BL205" s="17" t="s">
        <v>197</v>
      </c>
      <c r="BM205" s="140" t="s">
        <v>1055</v>
      </c>
    </row>
    <row r="206" spans="2:65" s="1" customFormat="1">
      <c r="B206" s="29"/>
      <c r="D206" s="142" t="s">
        <v>199</v>
      </c>
      <c r="F206" s="143" t="s">
        <v>901</v>
      </c>
      <c r="L206" s="29"/>
      <c r="M206" s="144"/>
      <c r="T206" s="50"/>
      <c r="AT206" s="17" t="s">
        <v>199</v>
      </c>
      <c r="AU206" s="17" t="s">
        <v>79</v>
      </c>
    </row>
    <row r="207" spans="2:65" s="12" customFormat="1">
      <c r="B207" s="145"/>
      <c r="D207" s="146" t="s">
        <v>201</v>
      </c>
      <c r="E207" s="147" t="s">
        <v>3</v>
      </c>
      <c r="F207" s="148" t="s">
        <v>1056</v>
      </c>
      <c r="H207" s="149">
        <v>0.26500000000000001</v>
      </c>
      <c r="L207" s="145"/>
      <c r="M207" s="150"/>
      <c r="T207" s="151"/>
      <c r="AT207" s="147" t="s">
        <v>201</v>
      </c>
      <c r="AU207" s="147" t="s">
        <v>79</v>
      </c>
      <c r="AV207" s="12" t="s">
        <v>79</v>
      </c>
      <c r="AW207" s="12" t="s">
        <v>30</v>
      </c>
      <c r="AX207" s="12" t="s">
        <v>77</v>
      </c>
      <c r="AY207" s="147" t="s">
        <v>191</v>
      </c>
    </row>
    <row r="208" spans="2:65" s="11" customFormat="1" ht="22.8" customHeight="1">
      <c r="B208" s="117"/>
      <c r="D208" s="118" t="s">
        <v>68</v>
      </c>
      <c r="E208" s="126" t="s">
        <v>229</v>
      </c>
      <c r="F208" s="126" t="s">
        <v>367</v>
      </c>
      <c r="J208" s="127">
        <f>BK208</f>
        <v>0</v>
      </c>
      <c r="L208" s="117"/>
      <c r="M208" s="121"/>
      <c r="P208" s="122">
        <f>SUM(P209:P234)</f>
        <v>40.36392</v>
      </c>
      <c r="R208" s="122">
        <f>SUM(R209:R234)</f>
        <v>31.799909900000003</v>
      </c>
      <c r="T208" s="123">
        <f>SUM(T209:T234)</f>
        <v>0</v>
      </c>
      <c r="AR208" s="118" t="s">
        <v>77</v>
      </c>
      <c r="AT208" s="124" t="s">
        <v>68</v>
      </c>
      <c r="AU208" s="124" t="s">
        <v>77</v>
      </c>
      <c r="AY208" s="118" t="s">
        <v>191</v>
      </c>
      <c r="BK208" s="125">
        <f>SUM(BK209:BK234)</f>
        <v>0</v>
      </c>
    </row>
    <row r="209" spans="2:65" s="1" customFormat="1" ht="16.350000000000001" customHeight="1">
      <c r="B209" s="128"/>
      <c r="C209" s="129" t="s">
        <v>360</v>
      </c>
      <c r="D209" s="129" t="s">
        <v>193</v>
      </c>
      <c r="E209" s="130" t="s">
        <v>369</v>
      </c>
      <c r="F209" s="131" t="s">
        <v>370</v>
      </c>
      <c r="G209" s="132" t="s">
        <v>268</v>
      </c>
      <c r="H209" s="133">
        <v>1.87</v>
      </c>
      <c r="I209" s="134">
        <v>0</v>
      </c>
      <c r="J209" s="134">
        <f>ROUND(I209*H209,2)</f>
        <v>0</v>
      </c>
      <c r="K209" s="135"/>
      <c r="L209" s="29"/>
      <c r="M209" s="136" t="s">
        <v>3</v>
      </c>
      <c r="N209" s="137" t="s">
        <v>40</v>
      </c>
      <c r="O209" s="138">
        <v>0.39600000000000002</v>
      </c>
      <c r="P209" s="138">
        <f>O209*H209</f>
        <v>0.74052000000000007</v>
      </c>
      <c r="Q209" s="138">
        <v>1.3520000000000001E-2</v>
      </c>
      <c r="R209" s="138">
        <f>Q209*H209</f>
        <v>2.5282400000000003E-2</v>
      </c>
      <c r="S209" s="138">
        <v>0</v>
      </c>
      <c r="T209" s="139">
        <f>S209*H209</f>
        <v>0</v>
      </c>
      <c r="AR209" s="140" t="s">
        <v>197</v>
      </c>
      <c r="AT209" s="140" t="s">
        <v>193</v>
      </c>
      <c r="AU209" s="140" t="s">
        <v>79</v>
      </c>
      <c r="AY209" s="17" t="s">
        <v>191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7" t="s">
        <v>77</v>
      </c>
      <c r="BK209" s="141">
        <f>ROUND(I209*H209,2)</f>
        <v>0</v>
      </c>
      <c r="BL209" s="17" t="s">
        <v>197</v>
      </c>
      <c r="BM209" s="140" t="s">
        <v>1057</v>
      </c>
    </row>
    <row r="210" spans="2:65" s="1" customFormat="1">
      <c r="B210" s="29"/>
      <c r="D210" s="142" t="s">
        <v>199</v>
      </c>
      <c r="F210" s="143" t="s">
        <v>372</v>
      </c>
      <c r="L210" s="29"/>
      <c r="M210" s="144"/>
      <c r="T210" s="50"/>
      <c r="AT210" s="17" t="s">
        <v>199</v>
      </c>
      <c r="AU210" s="17" t="s">
        <v>79</v>
      </c>
    </row>
    <row r="211" spans="2:65" s="12" customFormat="1">
      <c r="B211" s="145"/>
      <c r="D211" s="146" t="s">
        <v>201</v>
      </c>
      <c r="E211" s="147" t="s">
        <v>3</v>
      </c>
      <c r="F211" s="148" t="s">
        <v>1058</v>
      </c>
      <c r="H211" s="149">
        <v>1.87</v>
      </c>
      <c r="L211" s="145"/>
      <c r="M211" s="150"/>
      <c r="T211" s="151"/>
      <c r="AT211" s="147" t="s">
        <v>201</v>
      </c>
      <c r="AU211" s="147" t="s">
        <v>79</v>
      </c>
      <c r="AV211" s="12" t="s">
        <v>79</v>
      </c>
      <c r="AW211" s="12" t="s">
        <v>30</v>
      </c>
      <c r="AX211" s="12" t="s">
        <v>69</v>
      </c>
      <c r="AY211" s="147" t="s">
        <v>191</v>
      </c>
    </row>
    <row r="212" spans="2:65" s="13" customFormat="1">
      <c r="B212" s="156"/>
      <c r="D212" s="146" t="s">
        <v>201</v>
      </c>
      <c r="E212" s="157" t="s">
        <v>3</v>
      </c>
      <c r="F212" s="158" t="s">
        <v>272</v>
      </c>
      <c r="H212" s="159">
        <v>1.87</v>
      </c>
      <c r="L212" s="156"/>
      <c r="M212" s="160"/>
      <c r="T212" s="161"/>
      <c r="AT212" s="157" t="s">
        <v>201</v>
      </c>
      <c r="AU212" s="157" t="s">
        <v>79</v>
      </c>
      <c r="AV212" s="13" t="s">
        <v>197</v>
      </c>
      <c r="AW212" s="13" t="s">
        <v>30</v>
      </c>
      <c r="AX212" s="13" t="s">
        <v>77</v>
      </c>
      <c r="AY212" s="157" t="s">
        <v>191</v>
      </c>
    </row>
    <row r="213" spans="2:65" s="1" customFormat="1" ht="16.350000000000001" customHeight="1">
      <c r="B213" s="128"/>
      <c r="C213" s="129" t="s">
        <v>368</v>
      </c>
      <c r="D213" s="129" t="s">
        <v>193</v>
      </c>
      <c r="E213" s="130" t="s">
        <v>375</v>
      </c>
      <c r="F213" s="131" t="s">
        <v>376</v>
      </c>
      <c r="G213" s="132" t="s">
        <v>268</v>
      </c>
      <c r="H213" s="133">
        <v>1.87</v>
      </c>
      <c r="I213" s="134">
        <v>0</v>
      </c>
      <c r="J213" s="134">
        <f>ROUND(I213*H213,2)</f>
        <v>0</v>
      </c>
      <c r="K213" s="135"/>
      <c r="L213" s="29"/>
      <c r="M213" s="136" t="s">
        <v>3</v>
      </c>
      <c r="N213" s="137" t="s">
        <v>40</v>
      </c>
      <c r="O213" s="138">
        <v>0.24</v>
      </c>
      <c r="P213" s="138">
        <f>O213*H213</f>
        <v>0.44880000000000003</v>
      </c>
      <c r="Q213" s="138">
        <v>0</v>
      </c>
      <c r="R213" s="138">
        <f>Q213*H213</f>
        <v>0</v>
      </c>
      <c r="S213" s="138">
        <v>0</v>
      </c>
      <c r="T213" s="139">
        <f>S213*H213</f>
        <v>0</v>
      </c>
      <c r="AR213" s="140" t="s">
        <v>197</v>
      </c>
      <c r="AT213" s="140" t="s">
        <v>193</v>
      </c>
      <c r="AU213" s="140" t="s">
        <v>79</v>
      </c>
      <c r="AY213" s="17" t="s">
        <v>191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7" t="s">
        <v>77</v>
      </c>
      <c r="BK213" s="141">
        <f>ROUND(I213*H213,2)</f>
        <v>0</v>
      </c>
      <c r="BL213" s="17" t="s">
        <v>197</v>
      </c>
      <c r="BM213" s="140" t="s">
        <v>1059</v>
      </c>
    </row>
    <row r="214" spans="2:65" s="1" customFormat="1">
      <c r="B214" s="29"/>
      <c r="D214" s="142" t="s">
        <v>199</v>
      </c>
      <c r="F214" s="143" t="s">
        <v>378</v>
      </c>
      <c r="L214" s="29"/>
      <c r="M214" s="144"/>
      <c r="T214" s="50"/>
      <c r="AT214" s="17" t="s">
        <v>199</v>
      </c>
      <c r="AU214" s="17" t="s">
        <v>79</v>
      </c>
    </row>
    <row r="215" spans="2:65" s="1" customFormat="1" ht="23.4" customHeight="1">
      <c r="B215" s="128"/>
      <c r="C215" s="129" t="s">
        <v>374</v>
      </c>
      <c r="D215" s="129" t="s">
        <v>193</v>
      </c>
      <c r="E215" s="130" t="s">
        <v>911</v>
      </c>
      <c r="F215" s="131" t="s">
        <v>912</v>
      </c>
      <c r="G215" s="132" t="s">
        <v>268</v>
      </c>
      <c r="H215" s="133">
        <v>20.324999999999999</v>
      </c>
      <c r="I215" s="134">
        <v>0</v>
      </c>
      <c r="J215" s="134">
        <f>ROUND(I215*H215,2)</f>
        <v>0</v>
      </c>
      <c r="K215" s="135"/>
      <c r="L215" s="29"/>
      <c r="M215" s="136" t="s">
        <v>3</v>
      </c>
      <c r="N215" s="137" t="s">
        <v>40</v>
      </c>
      <c r="O215" s="138">
        <v>0.443</v>
      </c>
      <c r="P215" s="138">
        <f>O215*H215</f>
        <v>9.0039750000000005</v>
      </c>
      <c r="Q215" s="138">
        <v>0.11169999999999999</v>
      </c>
      <c r="R215" s="138">
        <f>Q215*H215</f>
        <v>2.2703024999999997</v>
      </c>
      <c r="S215" s="138">
        <v>0</v>
      </c>
      <c r="T215" s="139">
        <f>S215*H215</f>
        <v>0</v>
      </c>
      <c r="AR215" s="140" t="s">
        <v>197</v>
      </c>
      <c r="AT215" s="140" t="s">
        <v>193</v>
      </c>
      <c r="AU215" s="140" t="s">
        <v>79</v>
      </c>
      <c r="AY215" s="17" t="s">
        <v>191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7" t="s">
        <v>77</v>
      </c>
      <c r="BK215" s="141">
        <f>ROUND(I215*H215,2)</f>
        <v>0</v>
      </c>
      <c r="BL215" s="17" t="s">
        <v>197</v>
      </c>
      <c r="BM215" s="140" t="s">
        <v>1060</v>
      </c>
    </row>
    <row r="216" spans="2:65" s="1" customFormat="1">
      <c r="B216" s="29"/>
      <c r="D216" s="142" t="s">
        <v>199</v>
      </c>
      <c r="F216" s="143" t="s">
        <v>914</v>
      </c>
      <c r="L216" s="29"/>
      <c r="M216" s="144"/>
      <c r="T216" s="50"/>
      <c r="AT216" s="17" t="s">
        <v>199</v>
      </c>
      <c r="AU216" s="17" t="s">
        <v>79</v>
      </c>
    </row>
    <row r="217" spans="2:65" s="14" customFormat="1">
      <c r="B217" s="162"/>
      <c r="D217" s="146" t="s">
        <v>201</v>
      </c>
      <c r="E217" s="163" t="s">
        <v>3</v>
      </c>
      <c r="F217" s="164" t="s">
        <v>1016</v>
      </c>
      <c r="H217" s="163" t="s">
        <v>3</v>
      </c>
      <c r="L217" s="162"/>
      <c r="M217" s="165"/>
      <c r="T217" s="166"/>
      <c r="AT217" s="163" t="s">
        <v>201</v>
      </c>
      <c r="AU217" s="163" t="s">
        <v>79</v>
      </c>
      <c r="AV217" s="14" t="s">
        <v>77</v>
      </c>
      <c r="AW217" s="14" t="s">
        <v>30</v>
      </c>
      <c r="AX217" s="14" t="s">
        <v>69</v>
      </c>
      <c r="AY217" s="163" t="s">
        <v>191</v>
      </c>
    </row>
    <row r="218" spans="2:65" s="12" customFormat="1">
      <c r="B218" s="145"/>
      <c r="D218" s="146" t="s">
        <v>201</v>
      </c>
      <c r="E218" s="147" t="s">
        <v>3</v>
      </c>
      <c r="F218" s="148" t="s">
        <v>1002</v>
      </c>
      <c r="H218" s="149">
        <v>7.65</v>
      </c>
      <c r="L218" s="145"/>
      <c r="M218" s="150"/>
      <c r="T218" s="151"/>
      <c r="AT218" s="147" t="s">
        <v>201</v>
      </c>
      <c r="AU218" s="147" t="s">
        <v>79</v>
      </c>
      <c r="AV218" s="12" t="s">
        <v>79</v>
      </c>
      <c r="AW218" s="12" t="s">
        <v>30</v>
      </c>
      <c r="AX218" s="12" t="s">
        <v>69</v>
      </c>
      <c r="AY218" s="147" t="s">
        <v>191</v>
      </c>
    </row>
    <row r="219" spans="2:65" s="14" customFormat="1">
      <c r="B219" s="162"/>
      <c r="D219" s="146" t="s">
        <v>201</v>
      </c>
      <c r="E219" s="163" t="s">
        <v>3</v>
      </c>
      <c r="F219" s="164" t="s">
        <v>1018</v>
      </c>
      <c r="H219" s="163" t="s">
        <v>3</v>
      </c>
      <c r="L219" s="162"/>
      <c r="M219" s="165"/>
      <c r="T219" s="166"/>
      <c r="AT219" s="163" t="s">
        <v>201</v>
      </c>
      <c r="AU219" s="163" t="s">
        <v>79</v>
      </c>
      <c r="AV219" s="14" t="s">
        <v>77</v>
      </c>
      <c r="AW219" s="14" t="s">
        <v>30</v>
      </c>
      <c r="AX219" s="14" t="s">
        <v>69</v>
      </c>
      <c r="AY219" s="163" t="s">
        <v>191</v>
      </c>
    </row>
    <row r="220" spans="2:65" s="12" customFormat="1">
      <c r="B220" s="145"/>
      <c r="D220" s="146" t="s">
        <v>201</v>
      </c>
      <c r="E220" s="147" t="s">
        <v>3</v>
      </c>
      <c r="F220" s="148" t="s">
        <v>1002</v>
      </c>
      <c r="H220" s="149">
        <v>7.65</v>
      </c>
      <c r="L220" s="145"/>
      <c r="M220" s="150"/>
      <c r="T220" s="151"/>
      <c r="AT220" s="147" t="s">
        <v>201</v>
      </c>
      <c r="AU220" s="147" t="s">
        <v>79</v>
      </c>
      <c r="AV220" s="12" t="s">
        <v>79</v>
      </c>
      <c r="AW220" s="12" t="s">
        <v>30</v>
      </c>
      <c r="AX220" s="12" t="s">
        <v>69</v>
      </c>
      <c r="AY220" s="147" t="s">
        <v>191</v>
      </c>
    </row>
    <row r="221" spans="2:65" s="14" customFormat="1">
      <c r="B221" s="162"/>
      <c r="D221" s="146" t="s">
        <v>201</v>
      </c>
      <c r="E221" s="163" t="s">
        <v>3</v>
      </c>
      <c r="F221" s="164" t="s">
        <v>1019</v>
      </c>
      <c r="H221" s="163" t="s">
        <v>3</v>
      </c>
      <c r="L221" s="162"/>
      <c r="M221" s="165"/>
      <c r="T221" s="166"/>
      <c r="AT221" s="163" t="s">
        <v>201</v>
      </c>
      <c r="AU221" s="163" t="s">
        <v>79</v>
      </c>
      <c r="AV221" s="14" t="s">
        <v>77</v>
      </c>
      <c r="AW221" s="14" t="s">
        <v>30</v>
      </c>
      <c r="AX221" s="14" t="s">
        <v>69</v>
      </c>
      <c r="AY221" s="163" t="s">
        <v>191</v>
      </c>
    </row>
    <row r="222" spans="2:65" s="12" customFormat="1">
      <c r="B222" s="145"/>
      <c r="D222" s="146" t="s">
        <v>201</v>
      </c>
      <c r="E222" s="147" t="s">
        <v>3</v>
      </c>
      <c r="F222" s="148" t="s">
        <v>1061</v>
      </c>
      <c r="H222" s="149">
        <v>5.0250000000000004</v>
      </c>
      <c r="L222" s="145"/>
      <c r="M222" s="150"/>
      <c r="T222" s="151"/>
      <c r="AT222" s="147" t="s">
        <v>201</v>
      </c>
      <c r="AU222" s="147" t="s">
        <v>79</v>
      </c>
      <c r="AV222" s="12" t="s">
        <v>79</v>
      </c>
      <c r="AW222" s="12" t="s">
        <v>30</v>
      </c>
      <c r="AX222" s="12" t="s">
        <v>69</v>
      </c>
      <c r="AY222" s="147" t="s">
        <v>191</v>
      </c>
    </row>
    <row r="223" spans="2:65" s="13" customFormat="1">
      <c r="B223" s="156"/>
      <c r="D223" s="146" t="s">
        <v>201</v>
      </c>
      <c r="E223" s="157" t="s">
        <v>3</v>
      </c>
      <c r="F223" s="158" t="s">
        <v>272</v>
      </c>
      <c r="H223" s="159">
        <v>20.324999999999999</v>
      </c>
      <c r="L223" s="156"/>
      <c r="M223" s="160"/>
      <c r="T223" s="161"/>
      <c r="AT223" s="157" t="s">
        <v>201</v>
      </c>
      <c r="AU223" s="157" t="s">
        <v>79</v>
      </c>
      <c r="AV223" s="13" t="s">
        <v>197</v>
      </c>
      <c r="AW223" s="13" t="s">
        <v>30</v>
      </c>
      <c r="AX223" s="13" t="s">
        <v>77</v>
      </c>
      <c r="AY223" s="157" t="s">
        <v>191</v>
      </c>
    </row>
    <row r="224" spans="2:65" s="1" customFormat="1" ht="23.4" customHeight="1">
      <c r="B224" s="128"/>
      <c r="C224" s="129" t="s">
        <v>310</v>
      </c>
      <c r="D224" s="129" t="s">
        <v>193</v>
      </c>
      <c r="E224" s="130" t="s">
        <v>916</v>
      </c>
      <c r="F224" s="131" t="s">
        <v>917</v>
      </c>
      <c r="G224" s="132" t="s">
        <v>268</v>
      </c>
      <c r="H224" s="133">
        <v>20.324999999999999</v>
      </c>
      <c r="I224" s="134">
        <v>0</v>
      </c>
      <c r="J224" s="134">
        <f>ROUND(I224*H224,2)</f>
        <v>0</v>
      </c>
      <c r="K224" s="135"/>
      <c r="L224" s="29"/>
      <c r="M224" s="136" t="s">
        <v>3</v>
      </c>
      <c r="N224" s="137" t="s">
        <v>40</v>
      </c>
      <c r="O224" s="138">
        <v>0.109</v>
      </c>
      <c r="P224" s="138">
        <f>O224*H224</f>
        <v>2.2154249999999998</v>
      </c>
      <c r="Q224" s="138">
        <v>1E-3</v>
      </c>
      <c r="R224" s="138">
        <f>Q224*H224</f>
        <v>2.0324999999999999E-2</v>
      </c>
      <c r="S224" s="138">
        <v>0</v>
      </c>
      <c r="T224" s="139">
        <f>S224*H224</f>
        <v>0</v>
      </c>
      <c r="AR224" s="140" t="s">
        <v>197</v>
      </c>
      <c r="AT224" s="140" t="s">
        <v>193</v>
      </c>
      <c r="AU224" s="140" t="s">
        <v>79</v>
      </c>
      <c r="AY224" s="17" t="s">
        <v>191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7" t="s">
        <v>77</v>
      </c>
      <c r="BK224" s="141">
        <f>ROUND(I224*H224,2)</f>
        <v>0</v>
      </c>
      <c r="BL224" s="17" t="s">
        <v>197</v>
      </c>
      <c r="BM224" s="140" t="s">
        <v>1062</v>
      </c>
    </row>
    <row r="225" spans="2:65" s="1" customFormat="1">
      <c r="B225" s="29"/>
      <c r="D225" s="142" t="s">
        <v>199</v>
      </c>
      <c r="F225" s="143" t="s">
        <v>919</v>
      </c>
      <c r="L225" s="29"/>
      <c r="M225" s="144"/>
      <c r="T225" s="50"/>
      <c r="AT225" s="17" t="s">
        <v>199</v>
      </c>
      <c r="AU225" s="17" t="s">
        <v>79</v>
      </c>
    </row>
    <row r="226" spans="2:65" s="1" customFormat="1" ht="23.4" customHeight="1">
      <c r="B226" s="128"/>
      <c r="C226" s="129" t="s">
        <v>8</v>
      </c>
      <c r="D226" s="129" t="s">
        <v>193</v>
      </c>
      <c r="E226" s="130" t="s">
        <v>573</v>
      </c>
      <c r="F226" s="131" t="s">
        <v>574</v>
      </c>
      <c r="G226" s="132" t="s">
        <v>275</v>
      </c>
      <c r="H226" s="133">
        <v>13.65</v>
      </c>
      <c r="I226" s="134">
        <v>0</v>
      </c>
      <c r="J226" s="134">
        <f>ROUND(I226*H226,2)</f>
        <v>0</v>
      </c>
      <c r="K226" s="135"/>
      <c r="L226" s="29"/>
      <c r="M226" s="136" t="s">
        <v>3</v>
      </c>
      <c r="N226" s="137" t="s">
        <v>40</v>
      </c>
      <c r="O226" s="138">
        <v>2.048</v>
      </c>
      <c r="P226" s="138">
        <f>O226*H226</f>
        <v>27.955200000000001</v>
      </c>
      <c r="Q226" s="138">
        <v>2.16</v>
      </c>
      <c r="R226" s="138">
        <f>Q226*H226</f>
        <v>29.484000000000002</v>
      </c>
      <c r="S226" s="138">
        <v>0</v>
      </c>
      <c r="T226" s="139">
        <f>S226*H226</f>
        <v>0</v>
      </c>
      <c r="AR226" s="140" t="s">
        <v>197</v>
      </c>
      <c r="AT226" s="140" t="s">
        <v>193</v>
      </c>
      <c r="AU226" s="140" t="s">
        <v>79</v>
      </c>
      <c r="AY226" s="17" t="s">
        <v>191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7" t="s">
        <v>77</v>
      </c>
      <c r="BK226" s="141">
        <f>ROUND(I226*H226,2)</f>
        <v>0</v>
      </c>
      <c r="BL226" s="17" t="s">
        <v>197</v>
      </c>
      <c r="BM226" s="140" t="s">
        <v>1063</v>
      </c>
    </row>
    <row r="227" spans="2:65" s="1" customFormat="1">
      <c r="B227" s="29"/>
      <c r="D227" s="142" t="s">
        <v>199</v>
      </c>
      <c r="F227" s="143" t="s">
        <v>576</v>
      </c>
      <c r="L227" s="29"/>
      <c r="M227" s="144"/>
      <c r="T227" s="50"/>
      <c r="AT227" s="17" t="s">
        <v>199</v>
      </c>
      <c r="AU227" s="17" t="s">
        <v>79</v>
      </c>
    </row>
    <row r="228" spans="2:65" s="14" customFormat="1">
      <c r="B228" s="162"/>
      <c r="D228" s="146" t="s">
        <v>201</v>
      </c>
      <c r="E228" s="163" t="s">
        <v>3</v>
      </c>
      <c r="F228" s="164" t="s">
        <v>1016</v>
      </c>
      <c r="H228" s="163" t="s">
        <v>3</v>
      </c>
      <c r="L228" s="162"/>
      <c r="M228" s="165"/>
      <c r="T228" s="166"/>
      <c r="AT228" s="163" t="s">
        <v>201</v>
      </c>
      <c r="AU228" s="163" t="s">
        <v>79</v>
      </c>
      <c r="AV228" s="14" t="s">
        <v>77</v>
      </c>
      <c r="AW228" s="14" t="s">
        <v>30</v>
      </c>
      <c r="AX228" s="14" t="s">
        <v>69</v>
      </c>
      <c r="AY228" s="163" t="s">
        <v>191</v>
      </c>
    </row>
    <row r="229" spans="2:65" s="12" customFormat="1">
      <c r="B229" s="145"/>
      <c r="D229" s="146" t="s">
        <v>201</v>
      </c>
      <c r="E229" s="147" t="s">
        <v>3</v>
      </c>
      <c r="F229" s="148" t="s">
        <v>1006</v>
      </c>
      <c r="H229" s="149">
        <v>5.15</v>
      </c>
      <c r="L229" s="145"/>
      <c r="M229" s="150"/>
      <c r="T229" s="151"/>
      <c r="AT229" s="147" t="s">
        <v>201</v>
      </c>
      <c r="AU229" s="147" t="s">
        <v>79</v>
      </c>
      <c r="AV229" s="12" t="s">
        <v>79</v>
      </c>
      <c r="AW229" s="12" t="s">
        <v>30</v>
      </c>
      <c r="AX229" s="12" t="s">
        <v>69</v>
      </c>
      <c r="AY229" s="147" t="s">
        <v>191</v>
      </c>
    </row>
    <row r="230" spans="2:65" s="14" customFormat="1">
      <c r="B230" s="162"/>
      <c r="D230" s="146" t="s">
        <v>201</v>
      </c>
      <c r="E230" s="163" t="s">
        <v>3</v>
      </c>
      <c r="F230" s="164" t="s">
        <v>1018</v>
      </c>
      <c r="H230" s="163" t="s">
        <v>3</v>
      </c>
      <c r="L230" s="162"/>
      <c r="M230" s="165"/>
      <c r="T230" s="166"/>
      <c r="AT230" s="163" t="s">
        <v>201</v>
      </c>
      <c r="AU230" s="163" t="s">
        <v>79</v>
      </c>
      <c r="AV230" s="14" t="s">
        <v>77</v>
      </c>
      <c r="AW230" s="14" t="s">
        <v>30</v>
      </c>
      <c r="AX230" s="14" t="s">
        <v>69</v>
      </c>
      <c r="AY230" s="163" t="s">
        <v>191</v>
      </c>
    </row>
    <row r="231" spans="2:65" s="12" customFormat="1">
      <c r="B231" s="145"/>
      <c r="D231" s="146" t="s">
        <v>201</v>
      </c>
      <c r="E231" s="147" t="s">
        <v>3</v>
      </c>
      <c r="F231" s="148" t="s">
        <v>1006</v>
      </c>
      <c r="H231" s="149">
        <v>5.15</v>
      </c>
      <c r="L231" s="145"/>
      <c r="M231" s="150"/>
      <c r="T231" s="151"/>
      <c r="AT231" s="147" t="s">
        <v>201</v>
      </c>
      <c r="AU231" s="147" t="s">
        <v>79</v>
      </c>
      <c r="AV231" s="12" t="s">
        <v>79</v>
      </c>
      <c r="AW231" s="12" t="s">
        <v>30</v>
      </c>
      <c r="AX231" s="12" t="s">
        <v>69</v>
      </c>
      <c r="AY231" s="147" t="s">
        <v>191</v>
      </c>
    </row>
    <row r="232" spans="2:65" s="14" customFormat="1">
      <c r="B232" s="162"/>
      <c r="D232" s="146" t="s">
        <v>201</v>
      </c>
      <c r="E232" s="163" t="s">
        <v>3</v>
      </c>
      <c r="F232" s="164" t="s">
        <v>1019</v>
      </c>
      <c r="H232" s="163" t="s">
        <v>3</v>
      </c>
      <c r="L232" s="162"/>
      <c r="M232" s="165"/>
      <c r="T232" s="166"/>
      <c r="AT232" s="163" t="s">
        <v>201</v>
      </c>
      <c r="AU232" s="163" t="s">
        <v>79</v>
      </c>
      <c r="AV232" s="14" t="s">
        <v>77</v>
      </c>
      <c r="AW232" s="14" t="s">
        <v>30</v>
      </c>
      <c r="AX232" s="14" t="s">
        <v>69</v>
      </c>
      <c r="AY232" s="163" t="s">
        <v>191</v>
      </c>
    </row>
    <row r="233" spans="2:65" s="12" customFormat="1">
      <c r="B233" s="145"/>
      <c r="D233" s="146" t="s">
        <v>201</v>
      </c>
      <c r="E233" s="147" t="s">
        <v>3</v>
      </c>
      <c r="F233" s="148" t="s">
        <v>1064</v>
      </c>
      <c r="H233" s="149">
        <v>3.35</v>
      </c>
      <c r="L233" s="145"/>
      <c r="M233" s="150"/>
      <c r="T233" s="151"/>
      <c r="AT233" s="147" t="s">
        <v>201</v>
      </c>
      <c r="AU233" s="147" t="s">
        <v>79</v>
      </c>
      <c r="AV233" s="12" t="s">
        <v>79</v>
      </c>
      <c r="AW233" s="12" t="s">
        <v>30</v>
      </c>
      <c r="AX233" s="12" t="s">
        <v>69</v>
      </c>
      <c r="AY233" s="147" t="s">
        <v>191</v>
      </c>
    </row>
    <row r="234" spans="2:65" s="13" customFormat="1">
      <c r="B234" s="156"/>
      <c r="D234" s="146" t="s">
        <v>201</v>
      </c>
      <c r="E234" s="157" t="s">
        <v>3</v>
      </c>
      <c r="F234" s="158" t="s">
        <v>272</v>
      </c>
      <c r="H234" s="159">
        <v>13.65</v>
      </c>
      <c r="L234" s="156"/>
      <c r="M234" s="160"/>
      <c r="T234" s="161"/>
      <c r="AT234" s="157" t="s">
        <v>201</v>
      </c>
      <c r="AU234" s="157" t="s">
        <v>79</v>
      </c>
      <c r="AV234" s="13" t="s">
        <v>197</v>
      </c>
      <c r="AW234" s="13" t="s">
        <v>30</v>
      </c>
      <c r="AX234" s="13" t="s">
        <v>77</v>
      </c>
      <c r="AY234" s="157" t="s">
        <v>191</v>
      </c>
    </row>
    <row r="235" spans="2:65" s="11" customFormat="1" ht="22.8" customHeight="1">
      <c r="B235" s="117"/>
      <c r="D235" s="118" t="s">
        <v>68</v>
      </c>
      <c r="E235" s="126" t="s">
        <v>464</v>
      </c>
      <c r="F235" s="126" t="s">
        <v>465</v>
      </c>
      <c r="J235" s="127">
        <f>BK235</f>
        <v>0</v>
      </c>
      <c r="L235" s="117"/>
      <c r="M235" s="121"/>
      <c r="P235" s="122">
        <f>SUM(P236:P237)</f>
        <v>60.141131999999999</v>
      </c>
      <c r="R235" s="122">
        <f>SUM(R236:R237)</f>
        <v>0</v>
      </c>
      <c r="T235" s="123">
        <f>SUM(T236:T237)</f>
        <v>0</v>
      </c>
      <c r="AR235" s="118" t="s">
        <v>77</v>
      </c>
      <c r="AT235" s="124" t="s">
        <v>68</v>
      </c>
      <c r="AU235" s="124" t="s">
        <v>77</v>
      </c>
      <c r="AY235" s="118" t="s">
        <v>191</v>
      </c>
      <c r="BK235" s="125">
        <f>SUM(BK236:BK237)</f>
        <v>0</v>
      </c>
    </row>
    <row r="236" spans="2:65" s="1" customFormat="1" ht="53.7" customHeight="1">
      <c r="B236" s="128"/>
      <c r="C236" s="129" t="s">
        <v>388</v>
      </c>
      <c r="D236" s="129" t="s">
        <v>193</v>
      </c>
      <c r="E236" s="130" t="s">
        <v>581</v>
      </c>
      <c r="F236" s="131" t="s">
        <v>582</v>
      </c>
      <c r="G236" s="132" t="s">
        <v>327</v>
      </c>
      <c r="H236" s="133">
        <v>72.372</v>
      </c>
      <c r="I236" s="134">
        <v>0</v>
      </c>
      <c r="J236" s="134">
        <f>ROUND(I236*H236,2)</f>
        <v>0</v>
      </c>
      <c r="K236" s="135"/>
      <c r="L236" s="29"/>
      <c r="M236" s="136" t="s">
        <v>3</v>
      </c>
      <c r="N236" s="137" t="s">
        <v>40</v>
      </c>
      <c r="O236" s="138">
        <v>0.83099999999999996</v>
      </c>
      <c r="P236" s="138">
        <f>O236*H236</f>
        <v>60.141131999999999</v>
      </c>
      <c r="Q236" s="138">
        <v>0</v>
      </c>
      <c r="R236" s="138">
        <f>Q236*H236</f>
        <v>0</v>
      </c>
      <c r="S236" s="138">
        <v>0</v>
      </c>
      <c r="T236" s="139">
        <f>S236*H236</f>
        <v>0</v>
      </c>
      <c r="AR236" s="140" t="s">
        <v>197</v>
      </c>
      <c r="AT236" s="140" t="s">
        <v>193</v>
      </c>
      <c r="AU236" s="140" t="s">
        <v>79</v>
      </c>
      <c r="AY236" s="17" t="s">
        <v>191</v>
      </c>
      <c r="BE236" s="141">
        <f>IF(N236="základní",J236,0)</f>
        <v>0</v>
      </c>
      <c r="BF236" s="141">
        <f>IF(N236="snížená",J236,0)</f>
        <v>0</v>
      </c>
      <c r="BG236" s="141">
        <f>IF(N236="zákl. přenesená",J236,0)</f>
        <v>0</v>
      </c>
      <c r="BH236" s="141">
        <f>IF(N236="sníž. přenesená",J236,0)</f>
        <v>0</v>
      </c>
      <c r="BI236" s="141">
        <f>IF(N236="nulová",J236,0)</f>
        <v>0</v>
      </c>
      <c r="BJ236" s="17" t="s">
        <v>77</v>
      </c>
      <c r="BK236" s="141">
        <f>ROUND(I236*H236,2)</f>
        <v>0</v>
      </c>
      <c r="BL236" s="17" t="s">
        <v>197</v>
      </c>
      <c r="BM236" s="140" t="s">
        <v>1065</v>
      </c>
    </row>
    <row r="237" spans="2:65" s="1" customFormat="1">
      <c r="B237" s="29"/>
      <c r="D237" s="142" t="s">
        <v>199</v>
      </c>
      <c r="F237" s="143" t="s">
        <v>584</v>
      </c>
      <c r="L237" s="29"/>
      <c r="M237" s="152"/>
      <c r="N237" s="153"/>
      <c r="O237" s="153"/>
      <c r="P237" s="153"/>
      <c r="Q237" s="153"/>
      <c r="R237" s="153"/>
      <c r="S237" s="153"/>
      <c r="T237" s="154"/>
      <c r="AT237" s="17" t="s">
        <v>199</v>
      </c>
      <c r="AU237" s="17" t="s">
        <v>79</v>
      </c>
    </row>
    <row r="238" spans="2:65" s="1" customFormat="1" ht="6.9" customHeight="1">
      <c r="B238" s="38"/>
      <c r="C238" s="39"/>
      <c r="D238" s="39"/>
      <c r="E238" s="39"/>
      <c r="F238" s="39"/>
      <c r="G238" s="39"/>
      <c r="H238" s="39"/>
      <c r="I238" s="39"/>
      <c r="J238" s="39"/>
      <c r="K238" s="39"/>
      <c r="L238" s="29"/>
    </row>
  </sheetData>
  <autoFilter ref="C90:K237" xr:uid="{00000000-0009-0000-0000-00000E000000}"/>
  <mergeCells count="11">
    <mergeCell ref="E83:H83"/>
    <mergeCell ref="E7:H7"/>
    <mergeCell ref="E9:H9"/>
    <mergeCell ref="E11:H11"/>
    <mergeCell ref="E29:H29"/>
    <mergeCell ref="E50:H50"/>
    <mergeCell ref="L2:V2"/>
    <mergeCell ref="E52:H52"/>
    <mergeCell ref="E54:H54"/>
    <mergeCell ref="E79:H79"/>
    <mergeCell ref="E81:H81"/>
  </mergeCells>
  <hyperlinks>
    <hyperlink ref="F95" r:id="rId1" xr:uid="{00000000-0004-0000-0E00-000000000000}"/>
    <hyperlink ref="F104" r:id="rId2" xr:uid="{00000000-0004-0000-0E00-000001000000}"/>
    <hyperlink ref="F113" r:id="rId3" xr:uid="{00000000-0004-0000-0E00-000002000000}"/>
    <hyperlink ref="F122" r:id="rId4" xr:uid="{00000000-0004-0000-0E00-000003000000}"/>
    <hyperlink ref="F126" r:id="rId5" xr:uid="{00000000-0004-0000-0E00-000004000000}"/>
    <hyperlink ref="F129" r:id="rId6" xr:uid="{00000000-0004-0000-0E00-000005000000}"/>
    <hyperlink ref="F144" r:id="rId7" xr:uid="{00000000-0004-0000-0E00-000006000000}"/>
    <hyperlink ref="F156" r:id="rId8" xr:uid="{00000000-0004-0000-0E00-000007000000}"/>
    <hyperlink ref="F165" r:id="rId9" xr:uid="{00000000-0004-0000-0E00-000008000000}"/>
    <hyperlink ref="F174" r:id="rId10" xr:uid="{00000000-0004-0000-0E00-000009000000}"/>
    <hyperlink ref="F177" r:id="rId11" xr:uid="{00000000-0004-0000-0E00-00000A000000}"/>
    <hyperlink ref="F186" r:id="rId12" xr:uid="{00000000-0004-0000-0E00-00000B000000}"/>
    <hyperlink ref="F195" r:id="rId13" xr:uid="{00000000-0004-0000-0E00-00000C000000}"/>
    <hyperlink ref="F197" r:id="rId14" xr:uid="{00000000-0004-0000-0E00-00000D000000}"/>
    <hyperlink ref="F206" r:id="rId15" xr:uid="{00000000-0004-0000-0E00-00000E000000}"/>
    <hyperlink ref="F210" r:id="rId16" xr:uid="{00000000-0004-0000-0E00-00000F000000}"/>
    <hyperlink ref="F214" r:id="rId17" xr:uid="{00000000-0004-0000-0E00-000010000000}"/>
    <hyperlink ref="F216" r:id="rId18" xr:uid="{00000000-0004-0000-0E00-000011000000}"/>
    <hyperlink ref="F225" r:id="rId19" xr:uid="{00000000-0004-0000-0E00-000012000000}"/>
    <hyperlink ref="F227" r:id="rId20" xr:uid="{00000000-0004-0000-0E00-000013000000}"/>
    <hyperlink ref="F237" r:id="rId21" xr:uid="{00000000-0004-0000-0E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83"/>
  <sheetViews>
    <sheetView showGridLines="0" topLeftCell="A145" workbookViewId="0">
      <selection activeCell="I183" sqref="I183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130</v>
      </c>
      <c r="AZ2" s="155" t="s">
        <v>250</v>
      </c>
      <c r="BA2" s="155" t="s">
        <v>251</v>
      </c>
      <c r="BB2" s="155" t="s">
        <v>3</v>
      </c>
      <c r="BC2" s="155" t="s">
        <v>1066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838</v>
      </c>
      <c r="BA3" s="155" t="s">
        <v>839</v>
      </c>
      <c r="BB3" s="155" t="s">
        <v>3</v>
      </c>
      <c r="BC3" s="155" t="s">
        <v>1067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244</v>
      </c>
      <c r="BA4" s="155" t="s">
        <v>245</v>
      </c>
      <c r="BB4" s="155" t="s">
        <v>3</v>
      </c>
      <c r="BC4" s="155" t="s">
        <v>1068</v>
      </c>
      <c r="BD4" s="155" t="s">
        <v>79</v>
      </c>
    </row>
    <row r="5" spans="2:56" ht="6.9" customHeight="1">
      <c r="B5" s="20"/>
      <c r="L5" s="20"/>
      <c r="AZ5" s="155" t="s">
        <v>247</v>
      </c>
      <c r="BA5" s="155" t="s">
        <v>248</v>
      </c>
      <c r="BB5" s="155" t="s">
        <v>3</v>
      </c>
      <c r="BC5" s="155" t="s">
        <v>1069</v>
      </c>
      <c r="BD5" s="155" t="s">
        <v>79</v>
      </c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843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309" t="s">
        <v>1070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285" t="s">
        <v>3</v>
      </c>
      <c r="F29" s="285"/>
      <c r="G29" s="285"/>
      <c r="H29" s="285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ROUND(J91,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ROUND((SUM(BE91:BE182)),  2)</f>
        <v>0</v>
      </c>
      <c r="I35" s="90">
        <v>0.21</v>
      </c>
      <c r="J35" s="80">
        <f>ROUND(((SUM(BE91:BE182))*I35),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ROUND((SUM(BF91:BF182)),  2)</f>
        <v>0</v>
      </c>
      <c r="I36" s="90">
        <v>0.15</v>
      </c>
      <c r="J36" s="80">
        <f>ROUND(((SUM(BF91:BF182))*I36),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ROUND((SUM(BG91:BG182)),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ROUND((SUM(BH91:BH182)),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ROUND((SUM(BI91:BI182)),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843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309" t="str">
        <f>E11</f>
        <v xml:space="preserve">SO 404 - Opěrná zeď v.0,5 m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J91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J92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J93</f>
        <v>0</v>
      </c>
      <c r="L65" s="104"/>
    </row>
    <row r="66" spans="2:12" s="9" customFormat="1" ht="19.95" customHeight="1">
      <c r="B66" s="104"/>
      <c r="D66" s="105" t="s">
        <v>256</v>
      </c>
      <c r="E66" s="106"/>
      <c r="F66" s="106"/>
      <c r="G66" s="106"/>
      <c r="H66" s="106"/>
      <c r="I66" s="106"/>
      <c r="J66" s="107">
        <f>J130</f>
        <v>0</v>
      </c>
      <c r="L66" s="104"/>
    </row>
    <row r="67" spans="2:12" s="9" customFormat="1" ht="19.95" customHeight="1">
      <c r="B67" s="104"/>
      <c r="D67" s="105" t="s">
        <v>257</v>
      </c>
      <c r="E67" s="106"/>
      <c r="F67" s="106"/>
      <c r="G67" s="106"/>
      <c r="H67" s="106"/>
      <c r="I67" s="106"/>
      <c r="J67" s="107">
        <f>J143</f>
        <v>0</v>
      </c>
      <c r="L67" s="104"/>
    </row>
    <row r="68" spans="2:12" s="9" customFormat="1" ht="19.95" customHeight="1">
      <c r="B68" s="104"/>
      <c r="D68" s="105" t="s">
        <v>514</v>
      </c>
      <c r="E68" s="106"/>
      <c r="F68" s="106"/>
      <c r="G68" s="106"/>
      <c r="H68" s="106"/>
      <c r="I68" s="106"/>
      <c r="J68" s="107">
        <f>J161</f>
        <v>0</v>
      </c>
      <c r="L68" s="104"/>
    </row>
    <row r="69" spans="2:12" s="9" customFormat="1" ht="19.95" customHeight="1">
      <c r="B69" s="104"/>
      <c r="D69" s="105" t="s">
        <v>262</v>
      </c>
      <c r="E69" s="106"/>
      <c r="F69" s="106"/>
      <c r="G69" s="106"/>
      <c r="H69" s="106"/>
      <c r="I69" s="106"/>
      <c r="J69" s="107">
        <f>J180</f>
        <v>0</v>
      </c>
      <c r="L69" s="104"/>
    </row>
    <row r="70" spans="2:12" s="1" customFormat="1" ht="21.75" customHeight="1">
      <c r="B70" s="29"/>
      <c r="L70" s="29"/>
    </row>
    <row r="71" spans="2:12" s="1" customFormat="1" ht="6.9" customHeight="1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29"/>
    </row>
    <row r="75" spans="2:12" s="1" customFormat="1" ht="6.9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29"/>
    </row>
    <row r="76" spans="2:12" s="1" customFormat="1" ht="24.9" customHeight="1">
      <c r="B76" s="29"/>
      <c r="C76" s="21" t="s">
        <v>176</v>
      </c>
      <c r="L76" s="29"/>
    </row>
    <row r="77" spans="2:12" s="1" customFormat="1" ht="6.9" customHeight="1">
      <c r="B77" s="29"/>
      <c r="L77" s="29"/>
    </row>
    <row r="78" spans="2:12" s="1" customFormat="1" ht="12" customHeight="1">
      <c r="B78" s="29"/>
      <c r="C78" s="26" t="s">
        <v>15</v>
      </c>
      <c r="L78" s="29"/>
    </row>
    <row r="79" spans="2:12" s="1" customFormat="1" ht="16.350000000000001" customHeight="1">
      <c r="B79" s="29"/>
      <c r="E79" s="311" t="str">
        <f>E7</f>
        <v>REVITALIZACE SPORTOVNÍ ZÓNY STREETPARK</v>
      </c>
      <c r="F79" s="312"/>
      <c r="G79" s="312"/>
      <c r="H79" s="312"/>
      <c r="L79" s="29"/>
    </row>
    <row r="80" spans="2:12" ht="12" customHeight="1">
      <c r="B80" s="20"/>
      <c r="C80" s="26" t="s">
        <v>164</v>
      </c>
      <c r="L80" s="20"/>
    </row>
    <row r="81" spans="2:65" s="1" customFormat="1" ht="16.350000000000001" customHeight="1">
      <c r="B81" s="29"/>
      <c r="E81" s="311" t="s">
        <v>843</v>
      </c>
      <c r="F81" s="313"/>
      <c r="G81" s="313"/>
      <c r="H81" s="313"/>
      <c r="L81" s="29"/>
    </row>
    <row r="82" spans="2:65" s="1" customFormat="1" ht="12" customHeight="1">
      <c r="B82" s="29"/>
      <c r="C82" s="26" t="s">
        <v>254</v>
      </c>
      <c r="L82" s="29"/>
    </row>
    <row r="83" spans="2:65" s="1" customFormat="1" ht="16.350000000000001" customHeight="1">
      <c r="B83" s="29"/>
      <c r="E83" s="309" t="str">
        <f>E11</f>
        <v xml:space="preserve">SO 404 - Opěrná zeď v.0,5 m </v>
      </c>
      <c r="F83" s="313"/>
      <c r="G83" s="313"/>
      <c r="H83" s="313"/>
      <c r="L83" s="29"/>
    </row>
    <row r="84" spans="2:65" s="1" customFormat="1" ht="6.9" customHeight="1">
      <c r="B84" s="29"/>
      <c r="L84" s="29"/>
    </row>
    <row r="85" spans="2:65" s="1" customFormat="1" ht="12" customHeight="1">
      <c r="B85" s="29"/>
      <c r="C85" s="26" t="s">
        <v>19</v>
      </c>
      <c r="F85" s="24" t="str">
        <f>F14</f>
        <v xml:space="preserve"> Žďár nad Sázavou</v>
      </c>
      <c r="I85" s="26" t="s">
        <v>21</v>
      </c>
      <c r="J85" s="46" t="str">
        <f>IF(J14="","",J14)</f>
        <v>26. 9. 2022</v>
      </c>
      <c r="L85" s="29"/>
    </row>
    <row r="86" spans="2:65" s="1" customFormat="1" ht="6.9" customHeight="1">
      <c r="B86" s="29"/>
      <c r="L86" s="29"/>
    </row>
    <row r="87" spans="2:65" s="1" customFormat="1" ht="24.75" customHeight="1">
      <c r="B87" s="29"/>
      <c r="C87" s="26" t="s">
        <v>23</v>
      </c>
      <c r="F87" s="24" t="str">
        <f>E17</f>
        <v>Město Žďár nad Sázavou</v>
      </c>
      <c r="I87" s="26" t="s">
        <v>28</v>
      </c>
      <c r="J87" s="27" t="str">
        <f>E23</f>
        <v>Grimm Architekti s.r.o.</v>
      </c>
      <c r="L87" s="29"/>
    </row>
    <row r="88" spans="2:65" s="1" customFormat="1" ht="15.3" customHeight="1">
      <c r="B88" s="29"/>
      <c r="C88" s="26" t="s">
        <v>27</v>
      </c>
      <c r="F88" s="24" t="str">
        <f>IF(E20="","",E20)</f>
        <v>VZ</v>
      </c>
      <c r="I88" s="26" t="s">
        <v>31</v>
      </c>
      <c r="J88" s="27" t="str">
        <f>E26</f>
        <v xml:space="preserve"> </v>
      </c>
      <c r="L88" s="29"/>
    </row>
    <row r="89" spans="2:65" s="1" customFormat="1" ht="10.35" customHeight="1">
      <c r="B89" s="29"/>
      <c r="L89" s="29"/>
    </row>
    <row r="90" spans="2:65" s="10" customFormat="1" ht="29.25" customHeight="1">
      <c r="B90" s="108"/>
      <c r="C90" s="109" t="s">
        <v>177</v>
      </c>
      <c r="D90" s="110" t="s">
        <v>54</v>
      </c>
      <c r="E90" s="110" t="s">
        <v>50</v>
      </c>
      <c r="F90" s="110" t="s">
        <v>51</v>
      </c>
      <c r="G90" s="110" t="s">
        <v>178</v>
      </c>
      <c r="H90" s="110" t="s">
        <v>179</v>
      </c>
      <c r="I90" s="110" t="s">
        <v>180</v>
      </c>
      <c r="J90" s="111" t="s">
        <v>168</v>
      </c>
      <c r="K90" s="112" t="s">
        <v>181</v>
      </c>
      <c r="L90" s="108"/>
      <c r="M90" s="53" t="s">
        <v>3</v>
      </c>
      <c r="N90" s="54" t="s">
        <v>39</v>
      </c>
      <c r="O90" s="54" t="s">
        <v>182</v>
      </c>
      <c r="P90" s="54" t="s">
        <v>183</v>
      </c>
      <c r="Q90" s="54" t="s">
        <v>184</v>
      </c>
      <c r="R90" s="54" t="s">
        <v>185</v>
      </c>
      <c r="S90" s="54" t="s">
        <v>186</v>
      </c>
      <c r="T90" s="55" t="s">
        <v>187</v>
      </c>
    </row>
    <row r="91" spans="2:65" s="1" customFormat="1" ht="22.8" customHeight="1">
      <c r="B91" s="29"/>
      <c r="C91" s="58" t="s">
        <v>188</v>
      </c>
      <c r="J91" s="113">
        <f>BK91</f>
        <v>0</v>
      </c>
      <c r="L91" s="29"/>
      <c r="M91" s="56"/>
      <c r="N91" s="47"/>
      <c r="O91" s="47"/>
      <c r="P91" s="114">
        <f>P92</f>
        <v>138.77092500000001</v>
      </c>
      <c r="Q91" s="47"/>
      <c r="R91" s="114">
        <f>R92</f>
        <v>50.523896360000002</v>
      </c>
      <c r="S91" s="47"/>
      <c r="T91" s="115">
        <f>T92</f>
        <v>0</v>
      </c>
      <c r="AT91" s="17" t="s">
        <v>68</v>
      </c>
      <c r="AU91" s="17" t="s">
        <v>169</v>
      </c>
      <c r="BK91" s="116">
        <f>BK92</f>
        <v>0</v>
      </c>
    </row>
    <row r="92" spans="2:65" s="11" customFormat="1" ht="25.95" customHeight="1">
      <c r="B92" s="117"/>
      <c r="D92" s="118" t="s">
        <v>68</v>
      </c>
      <c r="E92" s="119" t="s">
        <v>189</v>
      </c>
      <c r="F92" s="119" t="s">
        <v>190</v>
      </c>
      <c r="J92" s="120">
        <f>BK92</f>
        <v>0</v>
      </c>
      <c r="L92" s="117"/>
      <c r="M92" s="121"/>
      <c r="P92" s="122">
        <f>P93+P130+P143+P161+P180</f>
        <v>138.77092500000001</v>
      </c>
      <c r="R92" s="122">
        <f>R93+R130+R143+R161+R180</f>
        <v>50.523896360000002</v>
      </c>
      <c r="T92" s="123">
        <f>T93+T130+T143+T161+T180</f>
        <v>0</v>
      </c>
      <c r="AR92" s="118" t="s">
        <v>77</v>
      </c>
      <c r="AT92" s="124" t="s">
        <v>68</v>
      </c>
      <c r="AU92" s="124" t="s">
        <v>69</v>
      </c>
      <c r="AY92" s="118" t="s">
        <v>191</v>
      </c>
      <c r="BK92" s="125">
        <f>BK93+BK130+BK143+BK161+BK180</f>
        <v>0</v>
      </c>
    </row>
    <row r="93" spans="2:65" s="11" customFormat="1" ht="22.8" customHeight="1">
      <c r="B93" s="117"/>
      <c r="D93" s="118" t="s">
        <v>68</v>
      </c>
      <c r="E93" s="126" t="s">
        <v>77</v>
      </c>
      <c r="F93" s="126" t="s">
        <v>192</v>
      </c>
      <c r="J93" s="127">
        <f>BK93</f>
        <v>0</v>
      </c>
      <c r="L93" s="117"/>
      <c r="M93" s="121"/>
      <c r="P93" s="122">
        <f>SUM(P94:P129)</f>
        <v>33.425176999999998</v>
      </c>
      <c r="R93" s="122">
        <f>SUM(R94:R129)</f>
        <v>6.6239999999999997</v>
      </c>
      <c r="T93" s="123">
        <f>SUM(T94:T129)</f>
        <v>0</v>
      </c>
      <c r="AR93" s="118" t="s">
        <v>77</v>
      </c>
      <c r="AT93" s="124" t="s">
        <v>68</v>
      </c>
      <c r="AU93" s="124" t="s">
        <v>77</v>
      </c>
      <c r="AY93" s="118" t="s">
        <v>191</v>
      </c>
      <c r="BK93" s="125">
        <f>SUM(BK94:BK129)</f>
        <v>0</v>
      </c>
    </row>
    <row r="94" spans="2:65" s="1" customFormat="1" ht="23.4" customHeight="1">
      <c r="B94" s="128"/>
      <c r="C94" s="129" t="s">
        <v>77</v>
      </c>
      <c r="D94" s="129" t="s">
        <v>193</v>
      </c>
      <c r="E94" s="130" t="s">
        <v>266</v>
      </c>
      <c r="F94" s="131" t="s">
        <v>267</v>
      </c>
      <c r="G94" s="132" t="s">
        <v>268</v>
      </c>
      <c r="H94" s="133">
        <v>73.5</v>
      </c>
      <c r="I94" s="134">
        <v>0</v>
      </c>
      <c r="J94" s="134">
        <f>ROUND(I94*H94,2)</f>
        <v>0</v>
      </c>
      <c r="K94" s="135"/>
      <c r="L94" s="29"/>
      <c r="M94" s="136" t="s">
        <v>3</v>
      </c>
      <c r="N94" s="137" t="s">
        <v>40</v>
      </c>
      <c r="O94" s="138">
        <v>2.5999999999999999E-2</v>
      </c>
      <c r="P94" s="138">
        <f>O94*H94</f>
        <v>1.9109999999999998</v>
      </c>
      <c r="Q94" s="138">
        <v>0</v>
      </c>
      <c r="R94" s="138">
        <f>Q94*H94</f>
        <v>0</v>
      </c>
      <c r="S94" s="138">
        <v>0</v>
      </c>
      <c r="T94" s="139">
        <f>S94*H94</f>
        <v>0</v>
      </c>
      <c r="AR94" s="140" t="s">
        <v>197</v>
      </c>
      <c r="AT94" s="140" t="s">
        <v>193</v>
      </c>
      <c r="AU94" s="140" t="s">
        <v>79</v>
      </c>
      <c r="AY94" s="17" t="s">
        <v>191</v>
      </c>
      <c r="BE94" s="141">
        <f>IF(N94="základní",J94,0)</f>
        <v>0</v>
      </c>
      <c r="BF94" s="141">
        <f>IF(N94="snížená",J94,0)</f>
        <v>0</v>
      </c>
      <c r="BG94" s="141">
        <f>IF(N94="zákl. přenesená",J94,0)</f>
        <v>0</v>
      </c>
      <c r="BH94" s="141">
        <f>IF(N94="sníž. přenesená",J94,0)</f>
        <v>0</v>
      </c>
      <c r="BI94" s="141">
        <f>IF(N94="nulová",J94,0)</f>
        <v>0</v>
      </c>
      <c r="BJ94" s="17" t="s">
        <v>77</v>
      </c>
      <c r="BK94" s="141">
        <f>ROUND(I94*H94,2)</f>
        <v>0</v>
      </c>
      <c r="BL94" s="17" t="s">
        <v>197</v>
      </c>
      <c r="BM94" s="140" t="s">
        <v>1071</v>
      </c>
    </row>
    <row r="95" spans="2:65" s="1" customFormat="1">
      <c r="B95" s="29"/>
      <c r="D95" s="142" t="s">
        <v>199</v>
      </c>
      <c r="F95" s="143" t="s">
        <v>270</v>
      </c>
      <c r="L95" s="29"/>
      <c r="M95" s="144"/>
      <c r="T95" s="50"/>
      <c r="AT95" s="17" t="s">
        <v>199</v>
      </c>
      <c r="AU95" s="17" t="s">
        <v>79</v>
      </c>
    </row>
    <row r="96" spans="2:65" s="14" customFormat="1">
      <c r="B96" s="162"/>
      <c r="D96" s="146" t="s">
        <v>201</v>
      </c>
      <c r="E96" s="163" t="s">
        <v>3</v>
      </c>
      <c r="F96" s="164" t="s">
        <v>1072</v>
      </c>
      <c r="H96" s="163" t="s">
        <v>3</v>
      </c>
      <c r="L96" s="162"/>
      <c r="M96" s="165"/>
      <c r="T96" s="166"/>
      <c r="AT96" s="163" t="s">
        <v>201</v>
      </c>
      <c r="AU96" s="163" t="s">
        <v>79</v>
      </c>
      <c r="AV96" s="14" t="s">
        <v>77</v>
      </c>
      <c r="AW96" s="14" t="s">
        <v>30</v>
      </c>
      <c r="AX96" s="14" t="s">
        <v>69</v>
      </c>
      <c r="AY96" s="163" t="s">
        <v>191</v>
      </c>
    </row>
    <row r="97" spans="2:65" s="12" customFormat="1">
      <c r="B97" s="145"/>
      <c r="D97" s="146" t="s">
        <v>201</v>
      </c>
      <c r="E97" s="147" t="s">
        <v>3</v>
      </c>
      <c r="F97" s="148" t="s">
        <v>1073</v>
      </c>
      <c r="H97" s="149">
        <v>73.5</v>
      </c>
      <c r="L97" s="145"/>
      <c r="M97" s="150"/>
      <c r="T97" s="151"/>
      <c r="AT97" s="147" t="s">
        <v>201</v>
      </c>
      <c r="AU97" s="147" t="s">
        <v>79</v>
      </c>
      <c r="AV97" s="12" t="s">
        <v>79</v>
      </c>
      <c r="AW97" s="12" t="s">
        <v>30</v>
      </c>
      <c r="AX97" s="12" t="s">
        <v>69</v>
      </c>
      <c r="AY97" s="147" t="s">
        <v>191</v>
      </c>
    </row>
    <row r="98" spans="2:65" s="13" customFormat="1">
      <c r="B98" s="156"/>
      <c r="D98" s="146" t="s">
        <v>201</v>
      </c>
      <c r="E98" s="157" t="s">
        <v>3</v>
      </c>
      <c r="F98" s="158" t="s">
        <v>272</v>
      </c>
      <c r="H98" s="159">
        <v>73.5</v>
      </c>
      <c r="L98" s="156"/>
      <c r="M98" s="160"/>
      <c r="T98" s="161"/>
      <c r="AT98" s="157" t="s">
        <v>201</v>
      </c>
      <c r="AU98" s="157" t="s">
        <v>79</v>
      </c>
      <c r="AV98" s="13" t="s">
        <v>197</v>
      </c>
      <c r="AW98" s="13" t="s">
        <v>30</v>
      </c>
      <c r="AX98" s="13" t="s">
        <v>77</v>
      </c>
      <c r="AY98" s="157" t="s">
        <v>191</v>
      </c>
    </row>
    <row r="99" spans="2:65" s="1" customFormat="1" ht="23.4" customHeight="1">
      <c r="B99" s="128"/>
      <c r="C99" s="129" t="s">
        <v>79</v>
      </c>
      <c r="D99" s="129" t="s">
        <v>193</v>
      </c>
      <c r="E99" s="130" t="s">
        <v>520</v>
      </c>
      <c r="F99" s="131" t="s">
        <v>521</v>
      </c>
      <c r="G99" s="132" t="s">
        <v>275</v>
      </c>
      <c r="H99" s="133">
        <v>11.52</v>
      </c>
      <c r="I99" s="134">
        <v>0</v>
      </c>
      <c r="J99" s="134">
        <f>ROUND(I99*H99,2)</f>
        <v>0</v>
      </c>
      <c r="K99" s="135"/>
      <c r="L99" s="29"/>
      <c r="M99" s="136" t="s">
        <v>3</v>
      </c>
      <c r="N99" s="137" t="s">
        <v>40</v>
      </c>
      <c r="O99" s="138">
        <v>0.40600000000000003</v>
      </c>
      <c r="P99" s="138">
        <f>O99*H99</f>
        <v>4.6771200000000004</v>
      </c>
      <c r="Q99" s="138">
        <v>0</v>
      </c>
      <c r="R99" s="138">
        <f>Q99*H99</f>
        <v>0</v>
      </c>
      <c r="S99" s="138">
        <v>0</v>
      </c>
      <c r="T99" s="139">
        <f>S99*H99</f>
        <v>0</v>
      </c>
      <c r="AR99" s="140" t="s">
        <v>197</v>
      </c>
      <c r="AT99" s="140" t="s">
        <v>193</v>
      </c>
      <c r="AU99" s="140" t="s">
        <v>79</v>
      </c>
      <c r="AY99" s="17" t="s">
        <v>191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7" t="s">
        <v>77</v>
      </c>
      <c r="BK99" s="141">
        <f>ROUND(I99*H99,2)</f>
        <v>0</v>
      </c>
      <c r="BL99" s="17" t="s">
        <v>197</v>
      </c>
      <c r="BM99" s="140" t="s">
        <v>1074</v>
      </c>
    </row>
    <row r="100" spans="2:65" s="1" customFormat="1">
      <c r="B100" s="29"/>
      <c r="D100" s="142" t="s">
        <v>199</v>
      </c>
      <c r="F100" s="143" t="s">
        <v>523</v>
      </c>
      <c r="L100" s="29"/>
      <c r="M100" s="144"/>
      <c r="T100" s="50"/>
      <c r="AT100" s="17" t="s">
        <v>199</v>
      </c>
      <c r="AU100" s="17" t="s">
        <v>79</v>
      </c>
    </row>
    <row r="101" spans="2:65" s="14" customFormat="1">
      <c r="B101" s="162"/>
      <c r="D101" s="146" t="s">
        <v>201</v>
      </c>
      <c r="E101" s="163" t="s">
        <v>3</v>
      </c>
      <c r="F101" s="164" t="s">
        <v>1072</v>
      </c>
      <c r="H101" s="163" t="s">
        <v>3</v>
      </c>
      <c r="L101" s="162"/>
      <c r="M101" s="165"/>
      <c r="T101" s="166"/>
      <c r="AT101" s="163" t="s">
        <v>201</v>
      </c>
      <c r="AU101" s="163" t="s">
        <v>79</v>
      </c>
      <c r="AV101" s="14" t="s">
        <v>77</v>
      </c>
      <c r="AW101" s="14" t="s">
        <v>30</v>
      </c>
      <c r="AX101" s="14" t="s">
        <v>69</v>
      </c>
      <c r="AY101" s="163" t="s">
        <v>191</v>
      </c>
    </row>
    <row r="102" spans="2:65" s="12" customFormat="1">
      <c r="B102" s="145"/>
      <c r="D102" s="146" t="s">
        <v>201</v>
      </c>
      <c r="E102" s="147" t="s">
        <v>3</v>
      </c>
      <c r="F102" s="148" t="s">
        <v>1075</v>
      </c>
      <c r="H102" s="149">
        <v>11.52</v>
      </c>
      <c r="L102" s="145"/>
      <c r="M102" s="150"/>
      <c r="T102" s="151"/>
      <c r="AT102" s="147" t="s">
        <v>201</v>
      </c>
      <c r="AU102" s="147" t="s">
        <v>79</v>
      </c>
      <c r="AV102" s="12" t="s">
        <v>79</v>
      </c>
      <c r="AW102" s="12" t="s">
        <v>30</v>
      </c>
      <c r="AX102" s="12" t="s">
        <v>69</v>
      </c>
      <c r="AY102" s="147" t="s">
        <v>191</v>
      </c>
    </row>
    <row r="103" spans="2:65" s="13" customFormat="1">
      <c r="B103" s="156"/>
      <c r="D103" s="146" t="s">
        <v>201</v>
      </c>
      <c r="E103" s="157" t="s">
        <v>247</v>
      </c>
      <c r="F103" s="158" t="s">
        <v>272</v>
      </c>
      <c r="H103" s="159">
        <v>11.52</v>
      </c>
      <c r="L103" s="156"/>
      <c r="M103" s="160"/>
      <c r="T103" s="161"/>
      <c r="AT103" s="157" t="s">
        <v>201</v>
      </c>
      <c r="AU103" s="157" t="s">
        <v>79</v>
      </c>
      <c r="AV103" s="13" t="s">
        <v>197</v>
      </c>
      <c r="AW103" s="13" t="s">
        <v>30</v>
      </c>
      <c r="AX103" s="13" t="s">
        <v>77</v>
      </c>
      <c r="AY103" s="157" t="s">
        <v>191</v>
      </c>
    </row>
    <row r="104" spans="2:65" s="1" customFormat="1" ht="47.55" customHeight="1">
      <c r="B104" s="128"/>
      <c r="C104" s="129" t="s">
        <v>212</v>
      </c>
      <c r="D104" s="129" t="s">
        <v>193</v>
      </c>
      <c r="E104" s="130" t="s">
        <v>849</v>
      </c>
      <c r="F104" s="131" t="s">
        <v>850</v>
      </c>
      <c r="G104" s="132" t="s">
        <v>275</v>
      </c>
      <c r="H104" s="133">
        <v>34.944000000000003</v>
      </c>
      <c r="I104" s="134">
        <v>0</v>
      </c>
      <c r="J104" s="134">
        <f>ROUND(I104*H104,2)</f>
        <v>0</v>
      </c>
      <c r="K104" s="135"/>
      <c r="L104" s="29"/>
      <c r="M104" s="136" t="s">
        <v>3</v>
      </c>
      <c r="N104" s="137" t="s">
        <v>40</v>
      </c>
      <c r="O104" s="138">
        <v>0.496</v>
      </c>
      <c r="P104" s="138">
        <f>O104*H104</f>
        <v>17.332224</v>
      </c>
      <c r="Q104" s="138">
        <v>0</v>
      </c>
      <c r="R104" s="138">
        <f>Q104*H104</f>
        <v>0</v>
      </c>
      <c r="S104" s="138">
        <v>0</v>
      </c>
      <c r="T104" s="139">
        <f>S104*H104</f>
        <v>0</v>
      </c>
      <c r="AR104" s="140" t="s">
        <v>197</v>
      </c>
      <c r="AT104" s="140" t="s">
        <v>193</v>
      </c>
      <c r="AU104" s="140" t="s">
        <v>79</v>
      </c>
      <c r="AY104" s="17" t="s">
        <v>191</v>
      </c>
      <c r="BE104" s="141">
        <f>IF(N104="základní",J104,0)</f>
        <v>0</v>
      </c>
      <c r="BF104" s="141">
        <f>IF(N104="snížená",J104,0)</f>
        <v>0</v>
      </c>
      <c r="BG104" s="141">
        <f>IF(N104="zákl. přenesená",J104,0)</f>
        <v>0</v>
      </c>
      <c r="BH104" s="141">
        <f>IF(N104="sníž. přenesená",J104,0)</f>
        <v>0</v>
      </c>
      <c r="BI104" s="141">
        <f>IF(N104="nulová",J104,0)</f>
        <v>0</v>
      </c>
      <c r="BJ104" s="17" t="s">
        <v>77</v>
      </c>
      <c r="BK104" s="141">
        <f>ROUND(I104*H104,2)</f>
        <v>0</v>
      </c>
      <c r="BL104" s="17" t="s">
        <v>197</v>
      </c>
      <c r="BM104" s="140" t="s">
        <v>1076</v>
      </c>
    </row>
    <row r="105" spans="2:65" s="1" customFormat="1">
      <c r="B105" s="29"/>
      <c r="D105" s="142" t="s">
        <v>199</v>
      </c>
      <c r="F105" s="143" t="s">
        <v>852</v>
      </c>
      <c r="L105" s="29"/>
      <c r="M105" s="144"/>
      <c r="T105" s="50"/>
      <c r="AT105" s="17" t="s">
        <v>199</v>
      </c>
      <c r="AU105" s="17" t="s">
        <v>79</v>
      </c>
    </row>
    <row r="106" spans="2:65" s="14" customFormat="1">
      <c r="B106" s="162"/>
      <c r="D106" s="146" t="s">
        <v>201</v>
      </c>
      <c r="E106" s="163" t="s">
        <v>3</v>
      </c>
      <c r="F106" s="164" t="s">
        <v>1072</v>
      </c>
      <c r="H106" s="163" t="s">
        <v>3</v>
      </c>
      <c r="L106" s="162"/>
      <c r="M106" s="165"/>
      <c r="T106" s="166"/>
      <c r="AT106" s="163" t="s">
        <v>201</v>
      </c>
      <c r="AU106" s="163" t="s">
        <v>79</v>
      </c>
      <c r="AV106" s="14" t="s">
        <v>77</v>
      </c>
      <c r="AW106" s="14" t="s">
        <v>30</v>
      </c>
      <c r="AX106" s="14" t="s">
        <v>69</v>
      </c>
      <c r="AY106" s="163" t="s">
        <v>191</v>
      </c>
    </row>
    <row r="107" spans="2:65" s="12" customFormat="1">
      <c r="B107" s="145"/>
      <c r="D107" s="146" t="s">
        <v>201</v>
      </c>
      <c r="E107" s="147" t="s">
        <v>3</v>
      </c>
      <c r="F107" s="148" t="s">
        <v>1077</v>
      </c>
      <c r="H107" s="149">
        <v>34.944000000000003</v>
      </c>
      <c r="L107" s="145"/>
      <c r="M107" s="150"/>
      <c r="T107" s="151"/>
      <c r="AT107" s="147" t="s">
        <v>201</v>
      </c>
      <c r="AU107" s="147" t="s">
        <v>79</v>
      </c>
      <c r="AV107" s="12" t="s">
        <v>79</v>
      </c>
      <c r="AW107" s="12" t="s">
        <v>30</v>
      </c>
      <c r="AX107" s="12" t="s">
        <v>69</v>
      </c>
      <c r="AY107" s="147" t="s">
        <v>191</v>
      </c>
    </row>
    <row r="108" spans="2:65" s="13" customFormat="1">
      <c r="B108" s="156"/>
      <c r="D108" s="146" t="s">
        <v>201</v>
      </c>
      <c r="E108" s="157" t="s">
        <v>250</v>
      </c>
      <c r="F108" s="158" t="s">
        <v>272</v>
      </c>
      <c r="H108" s="159">
        <v>34.944000000000003</v>
      </c>
      <c r="L108" s="156"/>
      <c r="M108" s="160"/>
      <c r="T108" s="161"/>
      <c r="AT108" s="157" t="s">
        <v>201</v>
      </c>
      <c r="AU108" s="157" t="s">
        <v>79</v>
      </c>
      <c r="AV108" s="13" t="s">
        <v>197</v>
      </c>
      <c r="AW108" s="13" t="s">
        <v>30</v>
      </c>
      <c r="AX108" s="13" t="s">
        <v>77</v>
      </c>
      <c r="AY108" s="157" t="s">
        <v>191</v>
      </c>
    </row>
    <row r="109" spans="2:65" s="1" customFormat="1" ht="60.9" customHeight="1">
      <c r="B109" s="128"/>
      <c r="C109" s="129" t="s">
        <v>197</v>
      </c>
      <c r="D109" s="129" t="s">
        <v>193</v>
      </c>
      <c r="E109" s="130" t="s">
        <v>284</v>
      </c>
      <c r="F109" s="131" t="s">
        <v>285</v>
      </c>
      <c r="G109" s="132" t="s">
        <v>275</v>
      </c>
      <c r="H109" s="133">
        <v>32.213000000000001</v>
      </c>
      <c r="I109" s="134">
        <v>0</v>
      </c>
      <c r="J109" s="134">
        <f>ROUND(I109*H109,2)</f>
        <v>0</v>
      </c>
      <c r="K109" s="135"/>
      <c r="L109" s="29"/>
      <c r="M109" s="136" t="s">
        <v>3</v>
      </c>
      <c r="N109" s="137" t="s">
        <v>40</v>
      </c>
      <c r="O109" s="138">
        <v>4.3999999999999997E-2</v>
      </c>
      <c r="P109" s="138">
        <f>O109*H109</f>
        <v>1.4173719999999999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197</v>
      </c>
      <c r="AT109" s="140" t="s">
        <v>193</v>
      </c>
      <c r="AU109" s="140" t="s">
        <v>79</v>
      </c>
      <c r="AY109" s="17" t="s">
        <v>191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7" t="s">
        <v>77</v>
      </c>
      <c r="BK109" s="141">
        <f>ROUND(I109*H109,2)</f>
        <v>0</v>
      </c>
      <c r="BL109" s="17" t="s">
        <v>197</v>
      </c>
      <c r="BM109" s="140" t="s">
        <v>1078</v>
      </c>
    </row>
    <row r="110" spans="2:65" s="1" customFormat="1">
      <c r="B110" s="29"/>
      <c r="D110" s="142" t="s">
        <v>199</v>
      </c>
      <c r="F110" s="143" t="s">
        <v>287</v>
      </c>
      <c r="L110" s="29"/>
      <c r="M110" s="144"/>
      <c r="T110" s="50"/>
      <c r="AT110" s="17" t="s">
        <v>199</v>
      </c>
      <c r="AU110" s="17" t="s">
        <v>79</v>
      </c>
    </row>
    <row r="111" spans="2:65" s="12" customFormat="1">
      <c r="B111" s="145"/>
      <c r="D111" s="146" t="s">
        <v>201</v>
      </c>
      <c r="E111" s="147" t="s">
        <v>3</v>
      </c>
      <c r="F111" s="148" t="s">
        <v>855</v>
      </c>
      <c r="H111" s="149">
        <v>32.213000000000001</v>
      </c>
      <c r="L111" s="145"/>
      <c r="M111" s="150"/>
      <c r="T111" s="151"/>
      <c r="AT111" s="147" t="s">
        <v>201</v>
      </c>
      <c r="AU111" s="147" t="s">
        <v>79</v>
      </c>
      <c r="AV111" s="12" t="s">
        <v>79</v>
      </c>
      <c r="AW111" s="12" t="s">
        <v>30</v>
      </c>
      <c r="AX111" s="12" t="s">
        <v>69</v>
      </c>
      <c r="AY111" s="147" t="s">
        <v>191</v>
      </c>
    </row>
    <row r="112" spans="2:65" s="13" customFormat="1">
      <c r="B112" s="156"/>
      <c r="D112" s="146" t="s">
        <v>201</v>
      </c>
      <c r="E112" s="157" t="s">
        <v>244</v>
      </c>
      <c r="F112" s="158" t="s">
        <v>272</v>
      </c>
      <c r="H112" s="159">
        <v>32.213000000000001</v>
      </c>
      <c r="L112" s="156"/>
      <c r="M112" s="160"/>
      <c r="T112" s="161"/>
      <c r="AT112" s="157" t="s">
        <v>201</v>
      </c>
      <c r="AU112" s="157" t="s">
        <v>79</v>
      </c>
      <c r="AV112" s="13" t="s">
        <v>197</v>
      </c>
      <c r="AW112" s="13" t="s">
        <v>30</v>
      </c>
      <c r="AX112" s="13" t="s">
        <v>77</v>
      </c>
      <c r="AY112" s="157" t="s">
        <v>191</v>
      </c>
    </row>
    <row r="113" spans="2:65" s="1" customFormat="1" ht="36.75" customHeight="1">
      <c r="B113" s="128"/>
      <c r="C113" s="129" t="s">
        <v>209</v>
      </c>
      <c r="D113" s="129" t="s">
        <v>193</v>
      </c>
      <c r="E113" s="130" t="s">
        <v>289</v>
      </c>
      <c r="F113" s="131" t="s">
        <v>290</v>
      </c>
      <c r="G113" s="132" t="s">
        <v>275</v>
      </c>
      <c r="H113" s="133">
        <v>32.213000000000001</v>
      </c>
      <c r="I113" s="134">
        <v>0</v>
      </c>
      <c r="J113" s="134">
        <f>ROUND(I113*H113,2)</f>
        <v>0</v>
      </c>
      <c r="K113" s="135"/>
      <c r="L113" s="29"/>
      <c r="M113" s="136" t="s">
        <v>3</v>
      </c>
      <c r="N113" s="137" t="s">
        <v>40</v>
      </c>
      <c r="O113" s="138">
        <v>8.9999999999999993E-3</v>
      </c>
      <c r="P113" s="138">
        <f>O113*H113</f>
        <v>0.28991699999999998</v>
      </c>
      <c r="Q113" s="138">
        <v>0</v>
      </c>
      <c r="R113" s="138">
        <f>Q113*H113</f>
        <v>0</v>
      </c>
      <c r="S113" s="138">
        <v>0</v>
      </c>
      <c r="T113" s="139">
        <f>S113*H113</f>
        <v>0</v>
      </c>
      <c r="AR113" s="140" t="s">
        <v>197</v>
      </c>
      <c r="AT113" s="140" t="s">
        <v>193</v>
      </c>
      <c r="AU113" s="140" t="s">
        <v>79</v>
      </c>
      <c r="AY113" s="17" t="s">
        <v>191</v>
      </c>
      <c r="BE113" s="141">
        <f>IF(N113="základní",J113,0)</f>
        <v>0</v>
      </c>
      <c r="BF113" s="141">
        <f>IF(N113="snížená",J113,0)</f>
        <v>0</v>
      </c>
      <c r="BG113" s="141">
        <f>IF(N113="zákl. přenesená",J113,0)</f>
        <v>0</v>
      </c>
      <c r="BH113" s="141">
        <f>IF(N113="sníž. přenesená",J113,0)</f>
        <v>0</v>
      </c>
      <c r="BI113" s="141">
        <f>IF(N113="nulová",J113,0)</f>
        <v>0</v>
      </c>
      <c r="BJ113" s="17" t="s">
        <v>77</v>
      </c>
      <c r="BK113" s="141">
        <f>ROUND(I113*H113,2)</f>
        <v>0</v>
      </c>
      <c r="BL113" s="17" t="s">
        <v>197</v>
      </c>
      <c r="BM113" s="140" t="s">
        <v>1079</v>
      </c>
    </row>
    <row r="114" spans="2:65" s="1" customFormat="1">
      <c r="B114" s="29"/>
      <c r="D114" s="142" t="s">
        <v>199</v>
      </c>
      <c r="F114" s="143" t="s">
        <v>292</v>
      </c>
      <c r="L114" s="29"/>
      <c r="M114" s="144"/>
      <c r="T114" s="50"/>
      <c r="AT114" s="17" t="s">
        <v>199</v>
      </c>
      <c r="AU114" s="17" t="s">
        <v>79</v>
      </c>
    </row>
    <row r="115" spans="2:65" s="12" customFormat="1">
      <c r="B115" s="145"/>
      <c r="D115" s="146" t="s">
        <v>201</v>
      </c>
      <c r="E115" s="147" t="s">
        <v>3</v>
      </c>
      <c r="F115" s="148" t="s">
        <v>244</v>
      </c>
      <c r="H115" s="149">
        <v>32.213000000000001</v>
      </c>
      <c r="L115" s="145"/>
      <c r="M115" s="150"/>
      <c r="T115" s="151"/>
      <c r="AT115" s="147" t="s">
        <v>201</v>
      </c>
      <c r="AU115" s="147" t="s">
        <v>79</v>
      </c>
      <c r="AV115" s="12" t="s">
        <v>79</v>
      </c>
      <c r="AW115" s="12" t="s">
        <v>30</v>
      </c>
      <c r="AX115" s="12" t="s">
        <v>77</v>
      </c>
      <c r="AY115" s="147" t="s">
        <v>191</v>
      </c>
    </row>
    <row r="116" spans="2:65" s="1" customFormat="1" ht="42.75" customHeight="1">
      <c r="B116" s="128"/>
      <c r="C116" s="129" t="s">
        <v>229</v>
      </c>
      <c r="D116" s="129" t="s">
        <v>193</v>
      </c>
      <c r="E116" s="130" t="s">
        <v>857</v>
      </c>
      <c r="F116" s="131" t="s">
        <v>858</v>
      </c>
      <c r="G116" s="132" t="s">
        <v>275</v>
      </c>
      <c r="H116" s="133">
        <v>14.250999999999999</v>
      </c>
      <c r="I116" s="134">
        <v>0</v>
      </c>
      <c r="J116" s="134">
        <f>ROUND(I116*H116,2)</f>
        <v>0</v>
      </c>
      <c r="K116" s="135"/>
      <c r="L116" s="29"/>
      <c r="M116" s="136" t="s">
        <v>3</v>
      </c>
      <c r="N116" s="137" t="s">
        <v>40</v>
      </c>
      <c r="O116" s="138">
        <v>0.32800000000000001</v>
      </c>
      <c r="P116" s="138">
        <f>O116*H116</f>
        <v>4.674328</v>
      </c>
      <c r="Q116" s="138">
        <v>0</v>
      </c>
      <c r="R116" s="138">
        <f>Q116*H116</f>
        <v>0</v>
      </c>
      <c r="S116" s="138">
        <v>0</v>
      </c>
      <c r="T116" s="139">
        <f>S116*H116</f>
        <v>0</v>
      </c>
      <c r="AR116" s="140" t="s">
        <v>197</v>
      </c>
      <c r="AT116" s="140" t="s">
        <v>193</v>
      </c>
      <c r="AU116" s="140" t="s">
        <v>79</v>
      </c>
      <c r="AY116" s="17" t="s">
        <v>191</v>
      </c>
      <c r="BE116" s="141">
        <f>IF(N116="základní",J116,0)</f>
        <v>0</v>
      </c>
      <c r="BF116" s="141">
        <f>IF(N116="snížená",J116,0)</f>
        <v>0</v>
      </c>
      <c r="BG116" s="141">
        <f>IF(N116="zákl. přenesená",J116,0)</f>
        <v>0</v>
      </c>
      <c r="BH116" s="141">
        <f>IF(N116="sníž. přenesená",J116,0)</f>
        <v>0</v>
      </c>
      <c r="BI116" s="141">
        <f>IF(N116="nulová",J116,0)</f>
        <v>0</v>
      </c>
      <c r="BJ116" s="17" t="s">
        <v>77</v>
      </c>
      <c r="BK116" s="141">
        <f>ROUND(I116*H116,2)</f>
        <v>0</v>
      </c>
      <c r="BL116" s="17" t="s">
        <v>197</v>
      </c>
      <c r="BM116" s="140" t="s">
        <v>1080</v>
      </c>
    </row>
    <row r="117" spans="2:65" s="1" customFormat="1">
      <c r="B117" s="29"/>
      <c r="D117" s="142" t="s">
        <v>199</v>
      </c>
      <c r="F117" s="143" t="s">
        <v>860</v>
      </c>
      <c r="L117" s="29"/>
      <c r="M117" s="144"/>
      <c r="T117" s="50"/>
      <c r="AT117" s="17" t="s">
        <v>199</v>
      </c>
      <c r="AU117" s="17" t="s">
        <v>79</v>
      </c>
    </row>
    <row r="118" spans="2:65" s="14" customFormat="1">
      <c r="B118" s="162"/>
      <c r="D118" s="146" t="s">
        <v>201</v>
      </c>
      <c r="E118" s="163" t="s">
        <v>3</v>
      </c>
      <c r="F118" s="164" t="s">
        <v>1072</v>
      </c>
      <c r="H118" s="163" t="s">
        <v>3</v>
      </c>
      <c r="L118" s="162"/>
      <c r="M118" s="165"/>
      <c r="T118" s="166"/>
      <c r="AT118" s="163" t="s">
        <v>201</v>
      </c>
      <c r="AU118" s="163" t="s">
        <v>79</v>
      </c>
      <c r="AV118" s="14" t="s">
        <v>77</v>
      </c>
      <c r="AW118" s="14" t="s">
        <v>30</v>
      </c>
      <c r="AX118" s="14" t="s">
        <v>69</v>
      </c>
      <c r="AY118" s="163" t="s">
        <v>191</v>
      </c>
    </row>
    <row r="119" spans="2:65" s="12" customFormat="1">
      <c r="B119" s="145"/>
      <c r="D119" s="146" t="s">
        <v>201</v>
      </c>
      <c r="E119" s="147" t="s">
        <v>3</v>
      </c>
      <c r="F119" s="148" t="s">
        <v>1081</v>
      </c>
      <c r="H119" s="149">
        <v>5.1520000000000001</v>
      </c>
      <c r="L119" s="145"/>
      <c r="M119" s="150"/>
      <c r="T119" s="151"/>
      <c r="AT119" s="147" t="s">
        <v>201</v>
      </c>
      <c r="AU119" s="147" t="s">
        <v>79</v>
      </c>
      <c r="AV119" s="12" t="s">
        <v>79</v>
      </c>
      <c r="AW119" s="12" t="s">
        <v>30</v>
      </c>
      <c r="AX119" s="12" t="s">
        <v>69</v>
      </c>
      <c r="AY119" s="147" t="s">
        <v>191</v>
      </c>
    </row>
    <row r="120" spans="2:65" s="12" customFormat="1">
      <c r="B120" s="145"/>
      <c r="D120" s="146" t="s">
        <v>201</v>
      </c>
      <c r="E120" s="147" t="s">
        <v>3</v>
      </c>
      <c r="F120" s="148" t="s">
        <v>1082</v>
      </c>
      <c r="H120" s="149">
        <v>-1.4810000000000001</v>
      </c>
      <c r="L120" s="145"/>
      <c r="M120" s="150"/>
      <c r="T120" s="151"/>
      <c r="AT120" s="147" t="s">
        <v>201</v>
      </c>
      <c r="AU120" s="147" t="s">
        <v>79</v>
      </c>
      <c r="AV120" s="12" t="s">
        <v>79</v>
      </c>
      <c r="AW120" s="12" t="s">
        <v>30</v>
      </c>
      <c r="AX120" s="12" t="s">
        <v>69</v>
      </c>
      <c r="AY120" s="147" t="s">
        <v>191</v>
      </c>
    </row>
    <row r="121" spans="2:65" s="12" customFormat="1">
      <c r="B121" s="145"/>
      <c r="D121" s="146" t="s">
        <v>201</v>
      </c>
      <c r="E121" s="147" t="s">
        <v>3</v>
      </c>
      <c r="F121" s="148" t="s">
        <v>1083</v>
      </c>
      <c r="H121" s="149">
        <v>10.58</v>
      </c>
      <c r="L121" s="145"/>
      <c r="M121" s="150"/>
      <c r="T121" s="151"/>
      <c r="AT121" s="147" t="s">
        <v>201</v>
      </c>
      <c r="AU121" s="147" t="s">
        <v>79</v>
      </c>
      <c r="AV121" s="12" t="s">
        <v>79</v>
      </c>
      <c r="AW121" s="12" t="s">
        <v>30</v>
      </c>
      <c r="AX121" s="12" t="s">
        <v>69</v>
      </c>
      <c r="AY121" s="147" t="s">
        <v>191</v>
      </c>
    </row>
    <row r="122" spans="2:65" s="13" customFormat="1">
      <c r="B122" s="156"/>
      <c r="D122" s="146" t="s">
        <v>201</v>
      </c>
      <c r="E122" s="157" t="s">
        <v>838</v>
      </c>
      <c r="F122" s="158" t="s">
        <v>272</v>
      </c>
      <c r="H122" s="159">
        <v>14.250999999999999</v>
      </c>
      <c r="L122" s="156"/>
      <c r="M122" s="160"/>
      <c r="T122" s="161"/>
      <c r="AT122" s="157" t="s">
        <v>201</v>
      </c>
      <c r="AU122" s="157" t="s">
        <v>79</v>
      </c>
      <c r="AV122" s="13" t="s">
        <v>197</v>
      </c>
      <c r="AW122" s="13" t="s">
        <v>30</v>
      </c>
      <c r="AX122" s="13" t="s">
        <v>77</v>
      </c>
      <c r="AY122" s="157" t="s">
        <v>191</v>
      </c>
    </row>
    <row r="123" spans="2:65" s="1" customFormat="1" ht="64.5" customHeight="1">
      <c r="B123" s="128"/>
      <c r="C123" s="129" t="s">
        <v>235</v>
      </c>
      <c r="D123" s="129" t="s">
        <v>193</v>
      </c>
      <c r="E123" s="130" t="s">
        <v>532</v>
      </c>
      <c r="F123" s="131" t="s">
        <v>533</v>
      </c>
      <c r="G123" s="132" t="s">
        <v>275</v>
      </c>
      <c r="H123" s="133">
        <v>3.3119999999999998</v>
      </c>
      <c r="I123" s="134">
        <v>0</v>
      </c>
      <c r="J123" s="134">
        <f>ROUND(I123*H123,2)</f>
        <v>0</v>
      </c>
      <c r="K123" s="135"/>
      <c r="L123" s="29"/>
      <c r="M123" s="136" t="s">
        <v>3</v>
      </c>
      <c r="N123" s="137" t="s">
        <v>40</v>
      </c>
      <c r="O123" s="138">
        <v>0.94299999999999995</v>
      </c>
      <c r="P123" s="138">
        <f>O123*H123</f>
        <v>3.1232159999999998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197</v>
      </c>
      <c r="AT123" s="140" t="s">
        <v>193</v>
      </c>
      <c r="AU123" s="140" t="s">
        <v>79</v>
      </c>
      <c r="AY123" s="17" t="s">
        <v>191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7" t="s">
        <v>77</v>
      </c>
      <c r="BK123" s="141">
        <f>ROUND(I123*H123,2)</f>
        <v>0</v>
      </c>
      <c r="BL123" s="17" t="s">
        <v>197</v>
      </c>
      <c r="BM123" s="140" t="s">
        <v>1084</v>
      </c>
    </row>
    <row r="124" spans="2:65" s="1" customFormat="1">
      <c r="B124" s="29"/>
      <c r="D124" s="142" t="s">
        <v>199</v>
      </c>
      <c r="F124" s="143" t="s">
        <v>535</v>
      </c>
      <c r="L124" s="29"/>
      <c r="M124" s="144"/>
      <c r="T124" s="50"/>
      <c r="AT124" s="17" t="s">
        <v>199</v>
      </c>
      <c r="AU124" s="17" t="s">
        <v>79</v>
      </c>
    </row>
    <row r="125" spans="2:65" s="14" customFormat="1">
      <c r="B125" s="162"/>
      <c r="D125" s="146" t="s">
        <v>201</v>
      </c>
      <c r="E125" s="163" t="s">
        <v>3</v>
      </c>
      <c r="F125" s="164" t="s">
        <v>1072</v>
      </c>
      <c r="H125" s="163" t="s">
        <v>3</v>
      </c>
      <c r="L125" s="162"/>
      <c r="M125" s="165"/>
      <c r="T125" s="166"/>
      <c r="AT125" s="163" t="s">
        <v>201</v>
      </c>
      <c r="AU125" s="163" t="s">
        <v>79</v>
      </c>
      <c r="AV125" s="14" t="s">
        <v>77</v>
      </c>
      <c r="AW125" s="14" t="s">
        <v>30</v>
      </c>
      <c r="AX125" s="14" t="s">
        <v>69</v>
      </c>
      <c r="AY125" s="163" t="s">
        <v>191</v>
      </c>
    </row>
    <row r="126" spans="2:65" s="12" customFormat="1">
      <c r="B126" s="145"/>
      <c r="D126" s="146" t="s">
        <v>201</v>
      </c>
      <c r="E126" s="147" t="s">
        <v>3</v>
      </c>
      <c r="F126" s="148" t="s">
        <v>1085</v>
      </c>
      <c r="H126" s="149">
        <v>3.3119999999999998</v>
      </c>
      <c r="L126" s="145"/>
      <c r="M126" s="150"/>
      <c r="T126" s="151"/>
      <c r="AT126" s="147" t="s">
        <v>201</v>
      </c>
      <c r="AU126" s="147" t="s">
        <v>79</v>
      </c>
      <c r="AV126" s="12" t="s">
        <v>79</v>
      </c>
      <c r="AW126" s="12" t="s">
        <v>30</v>
      </c>
      <c r="AX126" s="12" t="s">
        <v>69</v>
      </c>
      <c r="AY126" s="147" t="s">
        <v>191</v>
      </c>
    </row>
    <row r="127" spans="2:65" s="13" customFormat="1">
      <c r="B127" s="156"/>
      <c r="D127" s="146" t="s">
        <v>201</v>
      </c>
      <c r="E127" s="157" t="s">
        <v>3</v>
      </c>
      <c r="F127" s="158" t="s">
        <v>272</v>
      </c>
      <c r="H127" s="159">
        <v>3.3119999999999998</v>
      </c>
      <c r="L127" s="156"/>
      <c r="M127" s="160"/>
      <c r="T127" s="161"/>
      <c r="AT127" s="157" t="s">
        <v>201</v>
      </c>
      <c r="AU127" s="157" t="s">
        <v>79</v>
      </c>
      <c r="AV127" s="13" t="s">
        <v>197</v>
      </c>
      <c r="AW127" s="13" t="s">
        <v>30</v>
      </c>
      <c r="AX127" s="13" t="s">
        <v>77</v>
      </c>
      <c r="AY127" s="157" t="s">
        <v>191</v>
      </c>
    </row>
    <row r="128" spans="2:65" s="1" customFormat="1" ht="16.350000000000001" customHeight="1">
      <c r="B128" s="128"/>
      <c r="C128" s="167" t="s">
        <v>239</v>
      </c>
      <c r="D128" s="167" t="s">
        <v>483</v>
      </c>
      <c r="E128" s="168" t="s">
        <v>537</v>
      </c>
      <c r="F128" s="169" t="s">
        <v>538</v>
      </c>
      <c r="G128" s="170" t="s">
        <v>327</v>
      </c>
      <c r="H128" s="171">
        <v>6.6239999999999997</v>
      </c>
      <c r="I128" s="172">
        <v>0</v>
      </c>
      <c r="J128" s="172">
        <f>ROUND(I128*H128,2)</f>
        <v>0</v>
      </c>
      <c r="K128" s="173"/>
      <c r="L128" s="174"/>
      <c r="M128" s="175" t="s">
        <v>3</v>
      </c>
      <c r="N128" s="176" t="s">
        <v>40</v>
      </c>
      <c r="O128" s="138">
        <v>0</v>
      </c>
      <c r="P128" s="138">
        <f>O128*H128</f>
        <v>0</v>
      </c>
      <c r="Q128" s="138">
        <v>1</v>
      </c>
      <c r="R128" s="138">
        <f>Q128*H128</f>
        <v>6.6239999999999997</v>
      </c>
      <c r="S128" s="138">
        <v>0</v>
      </c>
      <c r="T128" s="139">
        <f>S128*H128</f>
        <v>0</v>
      </c>
      <c r="AR128" s="140" t="s">
        <v>239</v>
      </c>
      <c r="AT128" s="140" t="s">
        <v>483</v>
      </c>
      <c r="AU128" s="140" t="s">
        <v>79</v>
      </c>
      <c r="AY128" s="17" t="s">
        <v>191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77</v>
      </c>
      <c r="BK128" s="141">
        <f>ROUND(I128*H128,2)</f>
        <v>0</v>
      </c>
      <c r="BL128" s="17" t="s">
        <v>197</v>
      </c>
      <c r="BM128" s="140" t="s">
        <v>1086</v>
      </c>
    </row>
    <row r="129" spans="2:65" s="12" customFormat="1">
      <c r="B129" s="145"/>
      <c r="D129" s="146" t="s">
        <v>201</v>
      </c>
      <c r="F129" s="148" t="s">
        <v>1087</v>
      </c>
      <c r="H129" s="149">
        <v>6.6239999999999997</v>
      </c>
      <c r="L129" s="145"/>
      <c r="M129" s="150"/>
      <c r="T129" s="151"/>
      <c r="AT129" s="147" t="s">
        <v>201</v>
      </c>
      <c r="AU129" s="147" t="s">
        <v>79</v>
      </c>
      <c r="AV129" s="12" t="s">
        <v>79</v>
      </c>
      <c r="AW129" s="12" t="s">
        <v>4</v>
      </c>
      <c r="AX129" s="12" t="s">
        <v>77</v>
      </c>
      <c r="AY129" s="147" t="s">
        <v>191</v>
      </c>
    </row>
    <row r="130" spans="2:65" s="11" customFormat="1" ht="22.8" customHeight="1">
      <c r="B130" s="117"/>
      <c r="D130" s="118" t="s">
        <v>68</v>
      </c>
      <c r="E130" s="126" t="s">
        <v>79</v>
      </c>
      <c r="F130" s="126" t="s">
        <v>304</v>
      </c>
      <c r="J130" s="127">
        <f>BK130</f>
        <v>0</v>
      </c>
      <c r="L130" s="117"/>
      <c r="M130" s="121"/>
      <c r="P130" s="122">
        <f>SUM(P131:P142)</f>
        <v>5.8997760000000001</v>
      </c>
      <c r="R130" s="122">
        <f>SUM(R131:R142)</f>
        <v>9.69692328</v>
      </c>
      <c r="T130" s="123">
        <f>SUM(T131:T142)</f>
        <v>0</v>
      </c>
      <c r="AR130" s="118" t="s">
        <v>77</v>
      </c>
      <c r="AT130" s="124" t="s">
        <v>68</v>
      </c>
      <c r="AU130" s="124" t="s">
        <v>77</v>
      </c>
      <c r="AY130" s="118" t="s">
        <v>191</v>
      </c>
      <c r="BK130" s="125">
        <f>SUM(BK131:BK142)</f>
        <v>0</v>
      </c>
    </row>
    <row r="131" spans="2:65" s="1" customFormat="1" ht="23.4" customHeight="1">
      <c r="B131" s="128"/>
      <c r="C131" s="129" t="s">
        <v>311</v>
      </c>
      <c r="D131" s="129" t="s">
        <v>193</v>
      </c>
      <c r="E131" s="130" t="s">
        <v>863</v>
      </c>
      <c r="F131" s="131" t="s">
        <v>864</v>
      </c>
      <c r="G131" s="132" t="s">
        <v>275</v>
      </c>
      <c r="H131" s="133">
        <v>3.8639999999999999</v>
      </c>
      <c r="I131" s="134">
        <v>0</v>
      </c>
      <c r="J131" s="134">
        <f>ROUND(I131*H131,2)</f>
        <v>0</v>
      </c>
      <c r="K131" s="135"/>
      <c r="L131" s="29"/>
      <c r="M131" s="136" t="s">
        <v>3</v>
      </c>
      <c r="N131" s="137" t="s">
        <v>40</v>
      </c>
      <c r="O131" s="138">
        <v>0.58399999999999996</v>
      </c>
      <c r="P131" s="138">
        <f>O131*H131</f>
        <v>2.2565759999999999</v>
      </c>
      <c r="Q131" s="138">
        <v>2.5018699999999998</v>
      </c>
      <c r="R131" s="138">
        <f>Q131*H131</f>
        <v>9.6672256799999996</v>
      </c>
      <c r="S131" s="138">
        <v>0</v>
      </c>
      <c r="T131" s="139">
        <f>S131*H131</f>
        <v>0</v>
      </c>
      <c r="AR131" s="140" t="s">
        <v>197</v>
      </c>
      <c r="AT131" s="140" t="s">
        <v>193</v>
      </c>
      <c r="AU131" s="140" t="s">
        <v>79</v>
      </c>
      <c r="AY131" s="17" t="s">
        <v>191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7" t="s">
        <v>77</v>
      </c>
      <c r="BK131" s="141">
        <f>ROUND(I131*H131,2)</f>
        <v>0</v>
      </c>
      <c r="BL131" s="17" t="s">
        <v>197</v>
      </c>
      <c r="BM131" s="140" t="s">
        <v>1088</v>
      </c>
    </row>
    <row r="132" spans="2:65" s="1" customFormat="1">
      <c r="B132" s="29"/>
      <c r="D132" s="142" t="s">
        <v>199</v>
      </c>
      <c r="F132" s="143" t="s">
        <v>866</v>
      </c>
      <c r="L132" s="29"/>
      <c r="M132" s="144"/>
      <c r="T132" s="50"/>
      <c r="AT132" s="17" t="s">
        <v>199</v>
      </c>
      <c r="AU132" s="17" t="s">
        <v>79</v>
      </c>
    </row>
    <row r="133" spans="2:65" s="14" customFormat="1">
      <c r="B133" s="162"/>
      <c r="D133" s="146" t="s">
        <v>201</v>
      </c>
      <c r="E133" s="163" t="s">
        <v>3</v>
      </c>
      <c r="F133" s="164" t="s">
        <v>1072</v>
      </c>
      <c r="H133" s="163" t="s">
        <v>3</v>
      </c>
      <c r="L133" s="162"/>
      <c r="M133" s="165"/>
      <c r="T133" s="166"/>
      <c r="AT133" s="163" t="s">
        <v>201</v>
      </c>
      <c r="AU133" s="163" t="s">
        <v>79</v>
      </c>
      <c r="AV133" s="14" t="s">
        <v>77</v>
      </c>
      <c r="AW133" s="14" t="s">
        <v>30</v>
      </c>
      <c r="AX133" s="14" t="s">
        <v>69</v>
      </c>
      <c r="AY133" s="163" t="s">
        <v>191</v>
      </c>
    </row>
    <row r="134" spans="2:65" s="12" customFormat="1">
      <c r="B134" s="145"/>
      <c r="D134" s="146" t="s">
        <v>201</v>
      </c>
      <c r="E134" s="147" t="s">
        <v>3</v>
      </c>
      <c r="F134" s="148" t="s">
        <v>1089</v>
      </c>
      <c r="H134" s="149">
        <v>3.8639999999999999</v>
      </c>
      <c r="L134" s="145"/>
      <c r="M134" s="150"/>
      <c r="T134" s="151"/>
      <c r="AT134" s="147" t="s">
        <v>201</v>
      </c>
      <c r="AU134" s="147" t="s">
        <v>79</v>
      </c>
      <c r="AV134" s="12" t="s">
        <v>79</v>
      </c>
      <c r="AW134" s="12" t="s">
        <v>30</v>
      </c>
      <c r="AX134" s="12" t="s">
        <v>69</v>
      </c>
      <c r="AY134" s="147" t="s">
        <v>191</v>
      </c>
    </row>
    <row r="135" spans="2:65" s="13" customFormat="1">
      <c r="B135" s="156"/>
      <c r="D135" s="146" t="s">
        <v>201</v>
      </c>
      <c r="E135" s="157" t="s">
        <v>3</v>
      </c>
      <c r="F135" s="158" t="s">
        <v>272</v>
      </c>
      <c r="H135" s="159">
        <v>3.8639999999999999</v>
      </c>
      <c r="L135" s="156"/>
      <c r="M135" s="160"/>
      <c r="T135" s="161"/>
      <c r="AT135" s="157" t="s">
        <v>201</v>
      </c>
      <c r="AU135" s="157" t="s">
        <v>79</v>
      </c>
      <c r="AV135" s="13" t="s">
        <v>197</v>
      </c>
      <c r="AW135" s="13" t="s">
        <v>30</v>
      </c>
      <c r="AX135" s="13" t="s">
        <v>77</v>
      </c>
      <c r="AY135" s="157" t="s">
        <v>191</v>
      </c>
    </row>
    <row r="136" spans="2:65" s="1" customFormat="1" ht="16.350000000000001" customHeight="1">
      <c r="B136" s="128"/>
      <c r="C136" s="129" t="s">
        <v>318</v>
      </c>
      <c r="D136" s="129" t="s">
        <v>193</v>
      </c>
      <c r="E136" s="130" t="s">
        <v>868</v>
      </c>
      <c r="F136" s="131" t="s">
        <v>869</v>
      </c>
      <c r="G136" s="132" t="s">
        <v>268</v>
      </c>
      <c r="H136" s="133">
        <v>11.04</v>
      </c>
      <c r="I136" s="134">
        <v>0</v>
      </c>
      <c r="J136" s="134">
        <f>ROUND(I136*H136,2)</f>
        <v>0</v>
      </c>
      <c r="K136" s="135"/>
      <c r="L136" s="29"/>
      <c r="M136" s="136" t="s">
        <v>3</v>
      </c>
      <c r="N136" s="137" t="s">
        <v>40</v>
      </c>
      <c r="O136" s="138">
        <v>0.247</v>
      </c>
      <c r="P136" s="138">
        <f>O136*H136</f>
        <v>2.72688</v>
      </c>
      <c r="Q136" s="138">
        <v>2.6900000000000001E-3</v>
      </c>
      <c r="R136" s="138">
        <f>Q136*H136</f>
        <v>2.9697599999999998E-2</v>
      </c>
      <c r="S136" s="138">
        <v>0</v>
      </c>
      <c r="T136" s="139">
        <f>S136*H136</f>
        <v>0</v>
      </c>
      <c r="AR136" s="140" t="s">
        <v>197</v>
      </c>
      <c r="AT136" s="140" t="s">
        <v>193</v>
      </c>
      <c r="AU136" s="140" t="s">
        <v>79</v>
      </c>
      <c r="AY136" s="17" t="s">
        <v>191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7" t="s">
        <v>77</v>
      </c>
      <c r="BK136" s="141">
        <f>ROUND(I136*H136,2)</f>
        <v>0</v>
      </c>
      <c r="BL136" s="17" t="s">
        <v>197</v>
      </c>
      <c r="BM136" s="140" t="s">
        <v>1090</v>
      </c>
    </row>
    <row r="137" spans="2:65" s="1" customFormat="1">
      <c r="B137" s="29"/>
      <c r="D137" s="142" t="s">
        <v>199</v>
      </c>
      <c r="F137" s="143" t="s">
        <v>871</v>
      </c>
      <c r="L137" s="29"/>
      <c r="M137" s="144"/>
      <c r="T137" s="50"/>
      <c r="AT137" s="17" t="s">
        <v>199</v>
      </c>
      <c r="AU137" s="17" t="s">
        <v>79</v>
      </c>
    </row>
    <row r="138" spans="2:65" s="14" customFormat="1">
      <c r="B138" s="162"/>
      <c r="D138" s="146" t="s">
        <v>201</v>
      </c>
      <c r="E138" s="163" t="s">
        <v>3</v>
      </c>
      <c r="F138" s="164" t="s">
        <v>1072</v>
      </c>
      <c r="H138" s="163" t="s">
        <v>3</v>
      </c>
      <c r="L138" s="162"/>
      <c r="M138" s="165"/>
      <c r="T138" s="166"/>
      <c r="AT138" s="163" t="s">
        <v>201</v>
      </c>
      <c r="AU138" s="163" t="s">
        <v>79</v>
      </c>
      <c r="AV138" s="14" t="s">
        <v>77</v>
      </c>
      <c r="AW138" s="14" t="s">
        <v>30</v>
      </c>
      <c r="AX138" s="14" t="s">
        <v>69</v>
      </c>
      <c r="AY138" s="163" t="s">
        <v>191</v>
      </c>
    </row>
    <row r="139" spans="2:65" s="12" customFormat="1">
      <c r="B139" s="145"/>
      <c r="D139" s="146" t="s">
        <v>201</v>
      </c>
      <c r="E139" s="147" t="s">
        <v>3</v>
      </c>
      <c r="F139" s="148" t="s">
        <v>1091</v>
      </c>
      <c r="H139" s="149">
        <v>11.04</v>
      </c>
      <c r="L139" s="145"/>
      <c r="M139" s="150"/>
      <c r="T139" s="151"/>
      <c r="AT139" s="147" t="s">
        <v>201</v>
      </c>
      <c r="AU139" s="147" t="s">
        <v>79</v>
      </c>
      <c r="AV139" s="12" t="s">
        <v>79</v>
      </c>
      <c r="AW139" s="12" t="s">
        <v>30</v>
      </c>
      <c r="AX139" s="12" t="s">
        <v>69</v>
      </c>
      <c r="AY139" s="147" t="s">
        <v>191</v>
      </c>
    </row>
    <row r="140" spans="2:65" s="13" customFormat="1">
      <c r="B140" s="156"/>
      <c r="D140" s="146" t="s">
        <v>201</v>
      </c>
      <c r="E140" s="157" t="s">
        <v>3</v>
      </c>
      <c r="F140" s="158" t="s">
        <v>272</v>
      </c>
      <c r="H140" s="159">
        <v>11.04</v>
      </c>
      <c r="L140" s="156"/>
      <c r="M140" s="160"/>
      <c r="T140" s="161"/>
      <c r="AT140" s="157" t="s">
        <v>201</v>
      </c>
      <c r="AU140" s="157" t="s">
        <v>79</v>
      </c>
      <c r="AV140" s="13" t="s">
        <v>197</v>
      </c>
      <c r="AW140" s="13" t="s">
        <v>30</v>
      </c>
      <c r="AX140" s="13" t="s">
        <v>77</v>
      </c>
      <c r="AY140" s="157" t="s">
        <v>191</v>
      </c>
    </row>
    <row r="141" spans="2:65" s="1" customFormat="1" ht="16.350000000000001" customHeight="1">
      <c r="B141" s="128"/>
      <c r="C141" s="129" t="s">
        <v>324</v>
      </c>
      <c r="D141" s="129" t="s">
        <v>193</v>
      </c>
      <c r="E141" s="130" t="s">
        <v>873</v>
      </c>
      <c r="F141" s="131" t="s">
        <v>874</v>
      </c>
      <c r="G141" s="132" t="s">
        <v>268</v>
      </c>
      <c r="H141" s="133">
        <v>11.04</v>
      </c>
      <c r="I141" s="134">
        <v>0</v>
      </c>
      <c r="J141" s="134">
        <f>ROUND(I141*H141,2)</f>
        <v>0</v>
      </c>
      <c r="K141" s="135"/>
      <c r="L141" s="29"/>
      <c r="M141" s="136" t="s">
        <v>3</v>
      </c>
      <c r="N141" s="137" t="s">
        <v>40</v>
      </c>
      <c r="O141" s="138">
        <v>8.3000000000000004E-2</v>
      </c>
      <c r="P141" s="138">
        <f>O141*H141</f>
        <v>0.91632000000000002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197</v>
      </c>
      <c r="AT141" s="140" t="s">
        <v>193</v>
      </c>
      <c r="AU141" s="140" t="s">
        <v>79</v>
      </c>
      <c r="AY141" s="17" t="s">
        <v>191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7" t="s">
        <v>77</v>
      </c>
      <c r="BK141" s="141">
        <f>ROUND(I141*H141,2)</f>
        <v>0</v>
      </c>
      <c r="BL141" s="17" t="s">
        <v>197</v>
      </c>
      <c r="BM141" s="140" t="s">
        <v>1092</v>
      </c>
    </row>
    <row r="142" spans="2:65" s="1" customFormat="1">
      <c r="B142" s="29"/>
      <c r="D142" s="142" t="s">
        <v>199</v>
      </c>
      <c r="F142" s="143" t="s">
        <v>876</v>
      </c>
      <c r="L142" s="29"/>
      <c r="M142" s="144"/>
      <c r="T142" s="50"/>
      <c r="AT142" s="17" t="s">
        <v>199</v>
      </c>
      <c r="AU142" s="17" t="s">
        <v>79</v>
      </c>
    </row>
    <row r="143" spans="2:65" s="11" customFormat="1" ht="22.8" customHeight="1">
      <c r="B143" s="117"/>
      <c r="D143" s="118" t="s">
        <v>68</v>
      </c>
      <c r="E143" s="126" t="s">
        <v>212</v>
      </c>
      <c r="F143" s="126" t="s">
        <v>317</v>
      </c>
      <c r="J143" s="127">
        <f>BK143</f>
        <v>0</v>
      </c>
      <c r="L143" s="117"/>
      <c r="M143" s="121"/>
      <c r="P143" s="122">
        <f>SUM(P144:P160)</f>
        <v>28.813967999999996</v>
      </c>
      <c r="R143" s="122">
        <f>SUM(R144:R160)</f>
        <v>11.761660880000001</v>
      </c>
      <c r="T143" s="123">
        <f>SUM(T144:T160)</f>
        <v>0</v>
      </c>
      <c r="AR143" s="118" t="s">
        <v>77</v>
      </c>
      <c r="AT143" s="124" t="s">
        <v>68</v>
      </c>
      <c r="AU143" s="124" t="s">
        <v>77</v>
      </c>
      <c r="AY143" s="118" t="s">
        <v>191</v>
      </c>
      <c r="BK143" s="125">
        <f>SUM(BK144:BK160)</f>
        <v>0</v>
      </c>
    </row>
    <row r="144" spans="2:65" s="1" customFormat="1" ht="23.4" customHeight="1">
      <c r="B144" s="128"/>
      <c r="C144" s="129" t="s">
        <v>331</v>
      </c>
      <c r="D144" s="129" t="s">
        <v>193</v>
      </c>
      <c r="E144" s="130" t="s">
        <v>877</v>
      </c>
      <c r="F144" s="131" t="s">
        <v>878</v>
      </c>
      <c r="G144" s="132" t="s">
        <v>275</v>
      </c>
      <c r="H144" s="133">
        <v>4.5999999999999996</v>
      </c>
      <c r="I144" s="134">
        <v>0</v>
      </c>
      <c r="J144" s="134">
        <f>ROUND(I144*H144,2)</f>
        <v>0</v>
      </c>
      <c r="K144" s="135"/>
      <c r="L144" s="29"/>
      <c r="M144" s="136" t="s">
        <v>3</v>
      </c>
      <c r="N144" s="137" t="s">
        <v>40</v>
      </c>
      <c r="O144" s="138">
        <v>1.593</v>
      </c>
      <c r="P144" s="138">
        <f>O144*H144</f>
        <v>7.327799999999999</v>
      </c>
      <c r="Q144" s="138">
        <v>2.5018799999999999</v>
      </c>
      <c r="R144" s="138">
        <f>Q144*H144</f>
        <v>11.508647999999999</v>
      </c>
      <c r="S144" s="138">
        <v>0</v>
      </c>
      <c r="T144" s="139">
        <f>S144*H144</f>
        <v>0</v>
      </c>
      <c r="AR144" s="140" t="s">
        <v>197</v>
      </c>
      <c r="AT144" s="140" t="s">
        <v>193</v>
      </c>
      <c r="AU144" s="140" t="s">
        <v>79</v>
      </c>
      <c r="AY144" s="17" t="s">
        <v>191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7" t="s">
        <v>77</v>
      </c>
      <c r="BK144" s="141">
        <f>ROUND(I144*H144,2)</f>
        <v>0</v>
      </c>
      <c r="BL144" s="17" t="s">
        <v>197</v>
      </c>
      <c r="BM144" s="140" t="s">
        <v>1093</v>
      </c>
    </row>
    <row r="145" spans="2:65" s="1" customFormat="1">
      <c r="B145" s="29"/>
      <c r="D145" s="142" t="s">
        <v>199</v>
      </c>
      <c r="F145" s="143" t="s">
        <v>880</v>
      </c>
      <c r="L145" s="29"/>
      <c r="M145" s="144"/>
      <c r="T145" s="50"/>
      <c r="AT145" s="17" t="s">
        <v>199</v>
      </c>
      <c r="AU145" s="17" t="s">
        <v>79</v>
      </c>
    </row>
    <row r="146" spans="2:65" s="14" customFormat="1">
      <c r="B146" s="162"/>
      <c r="D146" s="146" t="s">
        <v>201</v>
      </c>
      <c r="E146" s="163" t="s">
        <v>3</v>
      </c>
      <c r="F146" s="164" t="s">
        <v>1072</v>
      </c>
      <c r="H146" s="163" t="s">
        <v>3</v>
      </c>
      <c r="L146" s="162"/>
      <c r="M146" s="165"/>
      <c r="T146" s="166"/>
      <c r="AT146" s="163" t="s">
        <v>201</v>
      </c>
      <c r="AU146" s="163" t="s">
        <v>79</v>
      </c>
      <c r="AV146" s="14" t="s">
        <v>77</v>
      </c>
      <c r="AW146" s="14" t="s">
        <v>30</v>
      </c>
      <c r="AX146" s="14" t="s">
        <v>69</v>
      </c>
      <c r="AY146" s="163" t="s">
        <v>191</v>
      </c>
    </row>
    <row r="147" spans="2:65" s="12" customFormat="1">
      <c r="B147" s="145"/>
      <c r="D147" s="146" t="s">
        <v>201</v>
      </c>
      <c r="E147" s="147" t="s">
        <v>3</v>
      </c>
      <c r="F147" s="148" t="s">
        <v>1094</v>
      </c>
      <c r="H147" s="149">
        <v>4.5999999999999996</v>
      </c>
      <c r="L147" s="145"/>
      <c r="M147" s="150"/>
      <c r="T147" s="151"/>
      <c r="AT147" s="147" t="s">
        <v>201</v>
      </c>
      <c r="AU147" s="147" t="s">
        <v>79</v>
      </c>
      <c r="AV147" s="12" t="s">
        <v>79</v>
      </c>
      <c r="AW147" s="12" t="s">
        <v>30</v>
      </c>
      <c r="AX147" s="12" t="s">
        <v>69</v>
      </c>
      <c r="AY147" s="147" t="s">
        <v>191</v>
      </c>
    </row>
    <row r="148" spans="2:65" s="13" customFormat="1">
      <c r="B148" s="156"/>
      <c r="D148" s="146" t="s">
        <v>201</v>
      </c>
      <c r="E148" s="157" t="s">
        <v>3</v>
      </c>
      <c r="F148" s="158" t="s">
        <v>272</v>
      </c>
      <c r="H148" s="159">
        <v>4.5999999999999996</v>
      </c>
      <c r="L148" s="156"/>
      <c r="M148" s="160"/>
      <c r="T148" s="161"/>
      <c r="AT148" s="157" t="s">
        <v>201</v>
      </c>
      <c r="AU148" s="157" t="s">
        <v>79</v>
      </c>
      <c r="AV148" s="13" t="s">
        <v>197</v>
      </c>
      <c r="AW148" s="13" t="s">
        <v>30</v>
      </c>
      <c r="AX148" s="13" t="s">
        <v>77</v>
      </c>
      <c r="AY148" s="157" t="s">
        <v>191</v>
      </c>
    </row>
    <row r="149" spans="2:65" s="1" customFormat="1" ht="23.4" customHeight="1">
      <c r="B149" s="128"/>
      <c r="C149" s="129" t="s">
        <v>337</v>
      </c>
      <c r="D149" s="129" t="s">
        <v>193</v>
      </c>
      <c r="E149" s="130" t="s">
        <v>883</v>
      </c>
      <c r="F149" s="131" t="s">
        <v>884</v>
      </c>
      <c r="G149" s="132" t="s">
        <v>268</v>
      </c>
      <c r="H149" s="133">
        <v>4.5999999999999996</v>
      </c>
      <c r="I149" s="134">
        <v>0</v>
      </c>
      <c r="J149" s="134">
        <f>ROUND(I149*H149,2)</f>
        <v>0</v>
      </c>
      <c r="K149" s="135"/>
      <c r="L149" s="29"/>
      <c r="M149" s="136" t="s">
        <v>3</v>
      </c>
      <c r="N149" s="137" t="s">
        <v>40</v>
      </c>
      <c r="O149" s="138">
        <v>0.53800000000000003</v>
      </c>
      <c r="P149" s="138">
        <f>O149*H149</f>
        <v>2.4748000000000001</v>
      </c>
      <c r="Q149" s="138">
        <v>2.7499999999999998E-3</v>
      </c>
      <c r="R149" s="138">
        <f>Q149*H149</f>
        <v>1.2649999999999998E-2</v>
      </c>
      <c r="S149" s="138">
        <v>0</v>
      </c>
      <c r="T149" s="139">
        <f>S149*H149</f>
        <v>0</v>
      </c>
      <c r="AR149" s="140" t="s">
        <v>197</v>
      </c>
      <c r="AT149" s="140" t="s">
        <v>193</v>
      </c>
      <c r="AU149" s="140" t="s">
        <v>79</v>
      </c>
      <c r="AY149" s="17" t="s">
        <v>191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7" t="s">
        <v>77</v>
      </c>
      <c r="BK149" s="141">
        <f>ROUND(I149*H149,2)</f>
        <v>0</v>
      </c>
      <c r="BL149" s="17" t="s">
        <v>197</v>
      </c>
      <c r="BM149" s="140" t="s">
        <v>1095</v>
      </c>
    </row>
    <row r="150" spans="2:65" s="1" customFormat="1">
      <c r="B150" s="29"/>
      <c r="D150" s="142" t="s">
        <v>199</v>
      </c>
      <c r="F150" s="143" t="s">
        <v>886</v>
      </c>
      <c r="L150" s="29"/>
      <c r="M150" s="144"/>
      <c r="T150" s="50"/>
      <c r="AT150" s="17" t="s">
        <v>199</v>
      </c>
      <c r="AU150" s="17" t="s">
        <v>79</v>
      </c>
    </row>
    <row r="151" spans="2:65" s="1" customFormat="1" ht="23.4" customHeight="1">
      <c r="B151" s="128"/>
      <c r="C151" s="129" t="s">
        <v>342</v>
      </c>
      <c r="D151" s="129" t="s">
        <v>193</v>
      </c>
      <c r="E151" s="130" t="s">
        <v>889</v>
      </c>
      <c r="F151" s="131" t="s">
        <v>890</v>
      </c>
      <c r="G151" s="132" t="s">
        <v>268</v>
      </c>
      <c r="H151" s="133">
        <v>76</v>
      </c>
      <c r="I151" s="134">
        <v>0</v>
      </c>
      <c r="J151" s="134">
        <f>ROUND(I151*H151,2)</f>
        <v>0</v>
      </c>
      <c r="K151" s="135"/>
      <c r="L151" s="29"/>
      <c r="M151" s="136" t="s">
        <v>3</v>
      </c>
      <c r="N151" s="137" t="s">
        <v>40</v>
      </c>
      <c r="O151" s="138">
        <v>0.17599999999999999</v>
      </c>
      <c r="P151" s="138">
        <f>O151*H151</f>
        <v>13.375999999999999</v>
      </c>
      <c r="Q151" s="138">
        <v>0</v>
      </c>
      <c r="R151" s="138">
        <f>Q151*H151</f>
        <v>0</v>
      </c>
      <c r="S151" s="138">
        <v>0</v>
      </c>
      <c r="T151" s="139">
        <f>S151*H151</f>
        <v>0</v>
      </c>
      <c r="AR151" s="140" t="s">
        <v>197</v>
      </c>
      <c r="AT151" s="140" t="s">
        <v>193</v>
      </c>
      <c r="AU151" s="140" t="s">
        <v>79</v>
      </c>
      <c r="AY151" s="17" t="s">
        <v>191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7" t="s">
        <v>77</v>
      </c>
      <c r="BK151" s="141">
        <f>ROUND(I151*H151,2)</f>
        <v>0</v>
      </c>
      <c r="BL151" s="17" t="s">
        <v>197</v>
      </c>
      <c r="BM151" s="140" t="s">
        <v>1096</v>
      </c>
    </row>
    <row r="152" spans="2:65" s="1" customFormat="1">
      <c r="B152" s="29"/>
      <c r="D152" s="142" t="s">
        <v>199</v>
      </c>
      <c r="F152" s="143" t="s">
        <v>892</v>
      </c>
      <c r="L152" s="29"/>
      <c r="M152" s="144"/>
      <c r="T152" s="50"/>
      <c r="AT152" s="17" t="s">
        <v>199</v>
      </c>
      <c r="AU152" s="17" t="s">
        <v>79</v>
      </c>
    </row>
    <row r="153" spans="2:65" s="1" customFormat="1" ht="23.4" customHeight="1">
      <c r="B153" s="128"/>
      <c r="C153" s="129" t="s">
        <v>9</v>
      </c>
      <c r="D153" s="129" t="s">
        <v>193</v>
      </c>
      <c r="E153" s="130" t="s">
        <v>893</v>
      </c>
      <c r="F153" s="131" t="s">
        <v>894</v>
      </c>
      <c r="G153" s="132" t="s">
        <v>268</v>
      </c>
      <c r="H153" s="133">
        <v>18.399999999999999</v>
      </c>
      <c r="I153" s="134">
        <v>0</v>
      </c>
      <c r="J153" s="134">
        <f>ROUND(I153*H153,2)</f>
        <v>0</v>
      </c>
      <c r="K153" s="135"/>
      <c r="L153" s="29"/>
      <c r="M153" s="136" t="s">
        <v>3</v>
      </c>
      <c r="N153" s="137" t="s">
        <v>40</v>
      </c>
      <c r="O153" s="138">
        <v>5.2999999999999999E-2</v>
      </c>
      <c r="P153" s="138">
        <f>O153*H153</f>
        <v>0.97519999999999984</v>
      </c>
      <c r="Q153" s="138">
        <v>2.5999999999999999E-3</v>
      </c>
      <c r="R153" s="138">
        <f>Q153*H153</f>
        <v>4.7839999999999994E-2</v>
      </c>
      <c r="S153" s="138">
        <v>0</v>
      </c>
      <c r="T153" s="139">
        <f>S153*H153</f>
        <v>0</v>
      </c>
      <c r="AR153" s="140" t="s">
        <v>197</v>
      </c>
      <c r="AT153" s="140" t="s">
        <v>193</v>
      </c>
      <c r="AU153" s="140" t="s">
        <v>79</v>
      </c>
      <c r="AY153" s="17" t="s">
        <v>191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7" t="s">
        <v>77</v>
      </c>
      <c r="BK153" s="141">
        <f>ROUND(I153*H153,2)</f>
        <v>0</v>
      </c>
      <c r="BL153" s="17" t="s">
        <v>197</v>
      </c>
      <c r="BM153" s="140" t="s">
        <v>1097</v>
      </c>
    </row>
    <row r="154" spans="2:65" s="1" customFormat="1">
      <c r="B154" s="29"/>
      <c r="D154" s="142" t="s">
        <v>199</v>
      </c>
      <c r="F154" s="143" t="s">
        <v>896</v>
      </c>
      <c r="L154" s="29"/>
      <c r="M154" s="144"/>
      <c r="T154" s="50"/>
      <c r="AT154" s="17" t="s">
        <v>199</v>
      </c>
      <c r="AU154" s="17" t="s">
        <v>79</v>
      </c>
    </row>
    <row r="155" spans="2:65" s="14" customFormat="1">
      <c r="B155" s="162"/>
      <c r="D155" s="146" t="s">
        <v>201</v>
      </c>
      <c r="E155" s="163" t="s">
        <v>3</v>
      </c>
      <c r="F155" s="164" t="s">
        <v>1072</v>
      </c>
      <c r="H155" s="163" t="s">
        <v>3</v>
      </c>
      <c r="L155" s="162"/>
      <c r="M155" s="165"/>
      <c r="T155" s="166"/>
      <c r="AT155" s="163" t="s">
        <v>201</v>
      </c>
      <c r="AU155" s="163" t="s">
        <v>79</v>
      </c>
      <c r="AV155" s="14" t="s">
        <v>77</v>
      </c>
      <c r="AW155" s="14" t="s">
        <v>30</v>
      </c>
      <c r="AX155" s="14" t="s">
        <v>69</v>
      </c>
      <c r="AY155" s="163" t="s">
        <v>191</v>
      </c>
    </row>
    <row r="156" spans="2:65" s="12" customFormat="1">
      <c r="B156" s="145"/>
      <c r="D156" s="146" t="s">
        <v>201</v>
      </c>
      <c r="E156" s="147" t="s">
        <v>3</v>
      </c>
      <c r="F156" s="148" t="s">
        <v>1098</v>
      </c>
      <c r="H156" s="149">
        <v>18.399999999999999</v>
      </c>
      <c r="L156" s="145"/>
      <c r="M156" s="150"/>
      <c r="T156" s="151"/>
      <c r="AT156" s="147" t="s">
        <v>201</v>
      </c>
      <c r="AU156" s="147" t="s">
        <v>79</v>
      </c>
      <c r="AV156" s="12" t="s">
        <v>79</v>
      </c>
      <c r="AW156" s="12" t="s">
        <v>30</v>
      </c>
      <c r="AX156" s="12" t="s">
        <v>69</v>
      </c>
      <c r="AY156" s="147" t="s">
        <v>191</v>
      </c>
    </row>
    <row r="157" spans="2:65" s="13" customFormat="1">
      <c r="B157" s="156"/>
      <c r="D157" s="146" t="s">
        <v>201</v>
      </c>
      <c r="E157" s="157" t="s">
        <v>3</v>
      </c>
      <c r="F157" s="158" t="s">
        <v>272</v>
      </c>
      <c r="H157" s="159">
        <v>18.399999999999999</v>
      </c>
      <c r="L157" s="156"/>
      <c r="M157" s="160"/>
      <c r="T157" s="161"/>
      <c r="AT157" s="157" t="s">
        <v>201</v>
      </c>
      <c r="AU157" s="157" t="s">
        <v>79</v>
      </c>
      <c r="AV157" s="13" t="s">
        <v>197</v>
      </c>
      <c r="AW157" s="13" t="s">
        <v>30</v>
      </c>
      <c r="AX157" s="13" t="s">
        <v>77</v>
      </c>
      <c r="AY157" s="157" t="s">
        <v>191</v>
      </c>
    </row>
    <row r="158" spans="2:65" s="1" customFormat="1" ht="36.75" customHeight="1">
      <c r="B158" s="128"/>
      <c r="C158" s="129" t="s">
        <v>353</v>
      </c>
      <c r="D158" s="129" t="s">
        <v>193</v>
      </c>
      <c r="E158" s="130" t="s">
        <v>898</v>
      </c>
      <c r="F158" s="131" t="s">
        <v>899</v>
      </c>
      <c r="G158" s="132" t="s">
        <v>327</v>
      </c>
      <c r="H158" s="133">
        <v>0.184</v>
      </c>
      <c r="I158" s="134">
        <v>0</v>
      </c>
      <c r="J158" s="134">
        <f>ROUND(I158*H158,2)</f>
        <v>0</v>
      </c>
      <c r="K158" s="135"/>
      <c r="L158" s="29"/>
      <c r="M158" s="136" t="s">
        <v>3</v>
      </c>
      <c r="N158" s="137" t="s">
        <v>40</v>
      </c>
      <c r="O158" s="138">
        <v>25.327000000000002</v>
      </c>
      <c r="P158" s="138">
        <f>O158*H158</f>
        <v>4.6601680000000005</v>
      </c>
      <c r="Q158" s="138">
        <v>1.0463199999999999</v>
      </c>
      <c r="R158" s="138">
        <f>Q158*H158</f>
        <v>0.19252287999999998</v>
      </c>
      <c r="S158" s="138">
        <v>0</v>
      </c>
      <c r="T158" s="139">
        <f>S158*H158</f>
        <v>0</v>
      </c>
      <c r="AR158" s="140" t="s">
        <v>197</v>
      </c>
      <c r="AT158" s="140" t="s">
        <v>193</v>
      </c>
      <c r="AU158" s="140" t="s">
        <v>79</v>
      </c>
      <c r="AY158" s="17" t="s">
        <v>191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7" t="s">
        <v>77</v>
      </c>
      <c r="BK158" s="141">
        <f>ROUND(I158*H158,2)</f>
        <v>0</v>
      </c>
      <c r="BL158" s="17" t="s">
        <v>197</v>
      </c>
      <c r="BM158" s="140" t="s">
        <v>1099</v>
      </c>
    </row>
    <row r="159" spans="2:65" s="1" customFormat="1">
      <c r="B159" s="29"/>
      <c r="D159" s="142" t="s">
        <v>199</v>
      </c>
      <c r="F159" s="143" t="s">
        <v>901</v>
      </c>
      <c r="L159" s="29"/>
      <c r="M159" s="144"/>
      <c r="T159" s="50"/>
      <c r="AT159" s="17" t="s">
        <v>199</v>
      </c>
      <c r="AU159" s="17" t="s">
        <v>79</v>
      </c>
    </row>
    <row r="160" spans="2:65" s="12" customFormat="1">
      <c r="B160" s="145"/>
      <c r="D160" s="146" t="s">
        <v>201</v>
      </c>
      <c r="E160" s="147" t="s">
        <v>3</v>
      </c>
      <c r="F160" s="148" t="s">
        <v>1100</v>
      </c>
      <c r="H160" s="149">
        <v>0.184</v>
      </c>
      <c r="L160" s="145"/>
      <c r="M160" s="150"/>
      <c r="T160" s="151"/>
      <c r="AT160" s="147" t="s">
        <v>201</v>
      </c>
      <c r="AU160" s="147" t="s">
        <v>79</v>
      </c>
      <c r="AV160" s="12" t="s">
        <v>79</v>
      </c>
      <c r="AW160" s="12" t="s">
        <v>30</v>
      </c>
      <c r="AX160" s="12" t="s">
        <v>77</v>
      </c>
      <c r="AY160" s="147" t="s">
        <v>191</v>
      </c>
    </row>
    <row r="161" spans="2:65" s="11" customFormat="1" ht="22.8" customHeight="1">
      <c r="B161" s="117"/>
      <c r="D161" s="118" t="s">
        <v>68</v>
      </c>
      <c r="E161" s="126" t="s">
        <v>229</v>
      </c>
      <c r="F161" s="126" t="s">
        <v>367</v>
      </c>
      <c r="J161" s="127">
        <f>BK161</f>
        <v>0</v>
      </c>
      <c r="L161" s="117"/>
      <c r="M161" s="121"/>
      <c r="P161" s="122">
        <f>SUM(P162:P179)</f>
        <v>28.646560000000001</v>
      </c>
      <c r="R161" s="122">
        <f>SUM(R162:R179)</f>
        <v>22.441312200000002</v>
      </c>
      <c r="T161" s="123">
        <f>SUM(T162:T179)</f>
        <v>0</v>
      </c>
      <c r="AR161" s="118" t="s">
        <v>77</v>
      </c>
      <c r="AT161" s="124" t="s">
        <v>68</v>
      </c>
      <c r="AU161" s="124" t="s">
        <v>77</v>
      </c>
      <c r="AY161" s="118" t="s">
        <v>191</v>
      </c>
      <c r="BK161" s="125">
        <f>SUM(BK162:BK179)</f>
        <v>0</v>
      </c>
    </row>
    <row r="162" spans="2:65" s="1" customFormat="1" ht="16.350000000000001" customHeight="1">
      <c r="B162" s="128"/>
      <c r="C162" s="129" t="s">
        <v>360</v>
      </c>
      <c r="D162" s="129" t="s">
        <v>193</v>
      </c>
      <c r="E162" s="130" t="s">
        <v>369</v>
      </c>
      <c r="F162" s="131" t="s">
        <v>370</v>
      </c>
      <c r="G162" s="132" t="s">
        <v>268</v>
      </c>
      <c r="H162" s="133">
        <v>1.86</v>
      </c>
      <c r="I162" s="134">
        <v>0</v>
      </c>
      <c r="J162" s="134">
        <f>ROUND(I162*H162,2)</f>
        <v>0</v>
      </c>
      <c r="K162" s="135"/>
      <c r="L162" s="29"/>
      <c r="M162" s="136" t="s">
        <v>3</v>
      </c>
      <c r="N162" s="137" t="s">
        <v>40</v>
      </c>
      <c r="O162" s="138">
        <v>0.39600000000000002</v>
      </c>
      <c r="P162" s="138">
        <f>O162*H162</f>
        <v>0.7365600000000001</v>
      </c>
      <c r="Q162" s="138">
        <v>1.3520000000000001E-2</v>
      </c>
      <c r="R162" s="138">
        <f>Q162*H162</f>
        <v>2.5147200000000001E-2</v>
      </c>
      <c r="S162" s="138">
        <v>0</v>
      </c>
      <c r="T162" s="139">
        <f>S162*H162</f>
        <v>0</v>
      </c>
      <c r="AR162" s="140" t="s">
        <v>197</v>
      </c>
      <c r="AT162" s="140" t="s">
        <v>193</v>
      </c>
      <c r="AU162" s="140" t="s">
        <v>79</v>
      </c>
      <c r="AY162" s="17" t="s">
        <v>191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7" t="s">
        <v>77</v>
      </c>
      <c r="BK162" s="141">
        <f>ROUND(I162*H162,2)</f>
        <v>0</v>
      </c>
      <c r="BL162" s="17" t="s">
        <v>197</v>
      </c>
      <c r="BM162" s="140" t="s">
        <v>1101</v>
      </c>
    </row>
    <row r="163" spans="2:65" s="1" customFormat="1">
      <c r="B163" s="29"/>
      <c r="D163" s="142" t="s">
        <v>199</v>
      </c>
      <c r="F163" s="143" t="s">
        <v>372</v>
      </c>
      <c r="L163" s="29"/>
      <c r="M163" s="144"/>
      <c r="T163" s="50"/>
      <c r="AT163" s="17" t="s">
        <v>199</v>
      </c>
      <c r="AU163" s="17" t="s">
        <v>79</v>
      </c>
    </row>
    <row r="164" spans="2:65" s="12" customFormat="1">
      <c r="B164" s="145"/>
      <c r="D164" s="146" t="s">
        <v>201</v>
      </c>
      <c r="E164" s="147" t="s">
        <v>3</v>
      </c>
      <c r="F164" s="148" t="s">
        <v>1102</v>
      </c>
      <c r="H164" s="149">
        <v>1.86</v>
      </c>
      <c r="L164" s="145"/>
      <c r="M164" s="150"/>
      <c r="T164" s="151"/>
      <c r="AT164" s="147" t="s">
        <v>201</v>
      </c>
      <c r="AU164" s="147" t="s">
        <v>79</v>
      </c>
      <c r="AV164" s="12" t="s">
        <v>79</v>
      </c>
      <c r="AW164" s="12" t="s">
        <v>30</v>
      </c>
      <c r="AX164" s="12" t="s">
        <v>69</v>
      </c>
      <c r="AY164" s="147" t="s">
        <v>191</v>
      </c>
    </row>
    <row r="165" spans="2:65" s="13" customFormat="1">
      <c r="B165" s="156"/>
      <c r="D165" s="146" t="s">
        <v>201</v>
      </c>
      <c r="E165" s="157" t="s">
        <v>3</v>
      </c>
      <c r="F165" s="158" t="s">
        <v>272</v>
      </c>
      <c r="H165" s="159">
        <v>1.86</v>
      </c>
      <c r="L165" s="156"/>
      <c r="M165" s="160"/>
      <c r="T165" s="161"/>
      <c r="AT165" s="157" t="s">
        <v>201</v>
      </c>
      <c r="AU165" s="157" t="s">
        <v>79</v>
      </c>
      <c r="AV165" s="13" t="s">
        <v>197</v>
      </c>
      <c r="AW165" s="13" t="s">
        <v>30</v>
      </c>
      <c r="AX165" s="13" t="s">
        <v>77</v>
      </c>
      <c r="AY165" s="157" t="s">
        <v>191</v>
      </c>
    </row>
    <row r="166" spans="2:65" s="1" customFormat="1" ht="16.350000000000001" customHeight="1">
      <c r="B166" s="128"/>
      <c r="C166" s="129" t="s">
        <v>368</v>
      </c>
      <c r="D166" s="129" t="s">
        <v>193</v>
      </c>
      <c r="E166" s="130" t="s">
        <v>375</v>
      </c>
      <c r="F166" s="131" t="s">
        <v>376</v>
      </c>
      <c r="G166" s="132" t="s">
        <v>268</v>
      </c>
      <c r="H166" s="133">
        <v>1.86</v>
      </c>
      <c r="I166" s="134">
        <v>0</v>
      </c>
      <c r="J166" s="134">
        <f>ROUND(I166*H166,2)</f>
        <v>0</v>
      </c>
      <c r="K166" s="135"/>
      <c r="L166" s="29"/>
      <c r="M166" s="136" t="s">
        <v>3</v>
      </c>
      <c r="N166" s="137" t="s">
        <v>40</v>
      </c>
      <c r="O166" s="138">
        <v>0.24</v>
      </c>
      <c r="P166" s="138">
        <f>O166*H166</f>
        <v>0.44640000000000002</v>
      </c>
      <c r="Q166" s="138">
        <v>0</v>
      </c>
      <c r="R166" s="138">
        <f>Q166*H166</f>
        <v>0</v>
      </c>
      <c r="S166" s="138">
        <v>0</v>
      </c>
      <c r="T166" s="139">
        <f>S166*H166</f>
        <v>0</v>
      </c>
      <c r="AR166" s="140" t="s">
        <v>197</v>
      </c>
      <c r="AT166" s="140" t="s">
        <v>193</v>
      </c>
      <c r="AU166" s="140" t="s">
        <v>79</v>
      </c>
      <c r="AY166" s="17" t="s">
        <v>191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7" t="s">
        <v>77</v>
      </c>
      <c r="BK166" s="141">
        <f>ROUND(I166*H166,2)</f>
        <v>0</v>
      </c>
      <c r="BL166" s="17" t="s">
        <v>197</v>
      </c>
      <c r="BM166" s="140" t="s">
        <v>1103</v>
      </c>
    </row>
    <row r="167" spans="2:65" s="1" customFormat="1">
      <c r="B167" s="29"/>
      <c r="D167" s="142" t="s">
        <v>199</v>
      </c>
      <c r="F167" s="143" t="s">
        <v>378</v>
      </c>
      <c r="L167" s="29"/>
      <c r="M167" s="144"/>
      <c r="T167" s="50"/>
      <c r="AT167" s="17" t="s">
        <v>199</v>
      </c>
      <c r="AU167" s="17" t="s">
        <v>79</v>
      </c>
    </row>
    <row r="168" spans="2:65" s="1" customFormat="1" ht="23.4" customHeight="1">
      <c r="B168" s="128"/>
      <c r="C168" s="129" t="s">
        <v>374</v>
      </c>
      <c r="D168" s="129" t="s">
        <v>193</v>
      </c>
      <c r="E168" s="130" t="s">
        <v>911</v>
      </c>
      <c r="F168" s="131" t="s">
        <v>912</v>
      </c>
      <c r="G168" s="132" t="s">
        <v>268</v>
      </c>
      <c r="H168" s="133">
        <v>13.95</v>
      </c>
      <c r="I168" s="134">
        <v>0</v>
      </c>
      <c r="J168" s="134">
        <f>ROUND(I168*H168,2)</f>
        <v>0</v>
      </c>
      <c r="K168" s="135"/>
      <c r="L168" s="29"/>
      <c r="M168" s="136" t="s">
        <v>3</v>
      </c>
      <c r="N168" s="137" t="s">
        <v>40</v>
      </c>
      <c r="O168" s="138">
        <v>0.443</v>
      </c>
      <c r="P168" s="138">
        <f>O168*H168</f>
        <v>6.1798500000000001</v>
      </c>
      <c r="Q168" s="138">
        <v>0.11169999999999999</v>
      </c>
      <c r="R168" s="138">
        <f>Q168*H168</f>
        <v>1.5582149999999999</v>
      </c>
      <c r="S168" s="138">
        <v>0</v>
      </c>
      <c r="T168" s="139">
        <f>S168*H168</f>
        <v>0</v>
      </c>
      <c r="AR168" s="140" t="s">
        <v>197</v>
      </c>
      <c r="AT168" s="140" t="s">
        <v>193</v>
      </c>
      <c r="AU168" s="140" t="s">
        <v>79</v>
      </c>
      <c r="AY168" s="17" t="s">
        <v>191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7" t="s">
        <v>77</v>
      </c>
      <c r="BK168" s="141">
        <f>ROUND(I168*H168,2)</f>
        <v>0</v>
      </c>
      <c r="BL168" s="17" t="s">
        <v>197</v>
      </c>
      <c r="BM168" s="140" t="s">
        <v>1104</v>
      </c>
    </row>
    <row r="169" spans="2:65" s="1" customFormat="1">
      <c r="B169" s="29"/>
      <c r="D169" s="142" t="s">
        <v>199</v>
      </c>
      <c r="F169" s="143" t="s">
        <v>914</v>
      </c>
      <c r="L169" s="29"/>
      <c r="M169" s="144"/>
      <c r="T169" s="50"/>
      <c r="AT169" s="17" t="s">
        <v>199</v>
      </c>
      <c r="AU169" s="17" t="s">
        <v>79</v>
      </c>
    </row>
    <row r="170" spans="2:65" s="14" customFormat="1">
      <c r="B170" s="162"/>
      <c r="D170" s="146" t="s">
        <v>201</v>
      </c>
      <c r="E170" s="163" t="s">
        <v>3</v>
      </c>
      <c r="F170" s="164" t="s">
        <v>1105</v>
      </c>
      <c r="H170" s="163" t="s">
        <v>3</v>
      </c>
      <c r="L170" s="162"/>
      <c r="M170" s="165"/>
      <c r="T170" s="166"/>
      <c r="AT170" s="163" t="s">
        <v>201</v>
      </c>
      <c r="AU170" s="163" t="s">
        <v>79</v>
      </c>
      <c r="AV170" s="14" t="s">
        <v>77</v>
      </c>
      <c r="AW170" s="14" t="s">
        <v>30</v>
      </c>
      <c r="AX170" s="14" t="s">
        <v>69</v>
      </c>
      <c r="AY170" s="163" t="s">
        <v>191</v>
      </c>
    </row>
    <row r="171" spans="2:65" s="12" customFormat="1">
      <c r="B171" s="145"/>
      <c r="D171" s="146" t="s">
        <v>201</v>
      </c>
      <c r="E171" s="147" t="s">
        <v>3</v>
      </c>
      <c r="F171" s="148" t="s">
        <v>1106</v>
      </c>
      <c r="H171" s="149">
        <v>13.95</v>
      </c>
      <c r="L171" s="145"/>
      <c r="M171" s="150"/>
      <c r="T171" s="151"/>
      <c r="AT171" s="147" t="s">
        <v>201</v>
      </c>
      <c r="AU171" s="147" t="s">
        <v>79</v>
      </c>
      <c r="AV171" s="12" t="s">
        <v>79</v>
      </c>
      <c r="AW171" s="12" t="s">
        <v>30</v>
      </c>
      <c r="AX171" s="12" t="s">
        <v>69</v>
      </c>
      <c r="AY171" s="147" t="s">
        <v>191</v>
      </c>
    </row>
    <row r="172" spans="2:65" s="13" customFormat="1">
      <c r="B172" s="156"/>
      <c r="D172" s="146" t="s">
        <v>201</v>
      </c>
      <c r="E172" s="157" t="s">
        <v>3</v>
      </c>
      <c r="F172" s="158" t="s">
        <v>272</v>
      </c>
      <c r="H172" s="159">
        <v>13.95</v>
      </c>
      <c r="L172" s="156"/>
      <c r="M172" s="160"/>
      <c r="T172" s="161"/>
      <c r="AT172" s="157" t="s">
        <v>201</v>
      </c>
      <c r="AU172" s="157" t="s">
        <v>79</v>
      </c>
      <c r="AV172" s="13" t="s">
        <v>197</v>
      </c>
      <c r="AW172" s="13" t="s">
        <v>30</v>
      </c>
      <c r="AX172" s="13" t="s">
        <v>77</v>
      </c>
      <c r="AY172" s="157" t="s">
        <v>191</v>
      </c>
    </row>
    <row r="173" spans="2:65" s="1" customFormat="1" ht="23.4" customHeight="1">
      <c r="B173" s="128"/>
      <c r="C173" s="129" t="s">
        <v>310</v>
      </c>
      <c r="D173" s="129" t="s">
        <v>193</v>
      </c>
      <c r="E173" s="130" t="s">
        <v>916</v>
      </c>
      <c r="F173" s="131" t="s">
        <v>917</v>
      </c>
      <c r="G173" s="132" t="s">
        <v>268</v>
      </c>
      <c r="H173" s="133">
        <v>13.95</v>
      </c>
      <c r="I173" s="134">
        <v>0</v>
      </c>
      <c r="J173" s="134">
        <f>ROUND(I173*H173,2)</f>
        <v>0</v>
      </c>
      <c r="K173" s="135"/>
      <c r="L173" s="29"/>
      <c r="M173" s="136" t="s">
        <v>3</v>
      </c>
      <c r="N173" s="137" t="s">
        <v>40</v>
      </c>
      <c r="O173" s="138">
        <v>0.109</v>
      </c>
      <c r="P173" s="138">
        <f>O173*H173</f>
        <v>1.5205499999999998</v>
      </c>
      <c r="Q173" s="138">
        <v>1E-3</v>
      </c>
      <c r="R173" s="138">
        <f>Q173*H173</f>
        <v>1.3949999999999999E-2</v>
      </c>
      <c r="S173" s="138">
        <v>0</v>
      </c>
      <c r="T173" s="139">
        <f>S173*H173</f>
        <v>0</v>
      </c>
      <c r="AR173" s="140" t="s">
        <v>197</v>
      </c>
      <c r="AT173" s="140" t="s">
        <v>193</v>
      </c>
      <c r="AU173" s="140" t="s">
        <v>79</v>
      </c>
      <c r="AY173" s="17" t="s">
        <v>191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7" t="s">
        <v>77</v>
      </c>
      <c r="BK173" s="141">
        <f>ROUND(I173*H173,2)</f>
        <v>0</v>
      </c>
      <c r="BL173" s="17" t="s">
        <v>197</v>
      </c>
      <c r="BM173" s="140" t="s">
        <v>1107</v>
      </c>
    </row>
    <row r="174" spans="2:65" s="1" customFormat="1">
      <c r="B174" s="29"/>
      <c r="D174" s="142" t="s">
        <v>199</v>
      </c>
      <c r="F174" s="143" t="s">
        <v>919</v>
      </c>
      <c r="L174" s="29"/>
      <c r="M174" s="144"/>
      <c r="T174" s="50"/>
      <c r="AT174" s="17" t="s">
        <v>199</v>
      </c>
      <c r="AU174" s="17" t="s">
        <v>79</v>
      </c>
    </row>
    <row r="175" spans="2:65" s="1" customFormat="1" ht="23.4" customHeight="1">
      <c r="B175" s="128"/>
      <c r="C175" s="129" t="s">
        <v>8</v>
      </c>
      <c r="D175" s="129" t="s">
        <v>193</v>
      </c>
      <c r="E175" s="130" t="s">
        <v>573</v>
      </c>
      <c r="F175" s="131" t="s">
        <v>574</v>
      </c>
      <c r="G175" s="132" t="s">
        <v>275</v>
      </c>
      <c r="H175" s="133">
        <v>9.65</v>
      </c>
      <c r="I175" s="134">
        <v>0</v>
      </c>
      <c r="J175" s="134">
        <f>ROUND(I175*H175,2)</f>
        <v>0</v>
      </c>
      <c r="K175" s="135"/>
      <c r="L175" s="29"/>
      <c r="M175" s="136" t="s">
        <v>3</v>
      </c>
      <c r="N175" s="137" t="s">
        <v>40</v>
      </c>
      <c r="O175" s="138">
        <v>2.048</v>
      </c>
      <c r="P175" s="138">
        <f>O175*H175</f>
        <v>19.763200000000001</v>
      </c>
      <c r="Q175" s="138">
        <v>2.16</v>
      </c>
      <c r="R175" s="138">
        <f>Q175*H175</f>
        <v>20.844000000000001</v>
      </c>
      <c r="S175" s="138">
        <v>0</v>
      </c>
      <c r="T175" s="139">
        <f>S175*H175</f>
        <v>0</v>
      </c>
      <c r="AR175" s="140" t="s">
        <v>197</v>
      </c>
      <c r="AT175" s="140" t="s">
        <v>193</v>
      </c>
      <c r="AU175" s="140" t="s">
        <v>79</v>
      </c>
      <c r="AY175" s="17" t="s">
        <v>191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7" t="s">
        <v>77</v>
      </c>
      <c r="BK175" s="141">
        <f>ROUND(I175*H175,2)</f>
        <v>0</v>
      </c>
      <c r="BL175" s="17" t="s">
        <v>197</v>
      </c>
      <c r="BM175" s="140" t="s">
        <v>1108</v>
      </c>
    </row>
    <row r="176" spans="2:65" s="1" customFormat="1">
      <c r="B176" s="29"/>
      <c r="D176" s="142" t="s">
        <v>199</v>
      </c>
      <c r="F176" s="143" t="s">
        <v>576</v>
      </c>
      <c r="L176" s="29"/>
      <c r="M176" s="144"/>
      <c r="T176" s="50"/>
      <c r="AT176" s="17" t="s">
        <v>199</v>
      </c>
      <c r="AU176" s="17" t="s">
        <v>79</v>
      </c>
    </row>
    <row r="177" spans="2:65" s="14" customFormat="1">
      <c r="B177" s="162"/>
      <c r="D177" s="146" t="s">
        <v>201</v>
      </c>
      <c r="E177" s="163" t="s">
        <v>3</v>
      </c>
      <c r="F177" s="164" t="s">
        <v>1072</v>
      </c>
      <c r="H177" s="163" t="s">
        <v>3</v>
      </c>
      <c r="L177" s="162"/>
      <c r="M177" s="165"/>
      <c r="T177" s="166"/>
      <c r="AT177" s="163" t="s">
        <v>201</v>
      </c>
      <c r="AU177" s="163" t="s">
        <v>79</v>
      </c>
      <c r="AV177" s="14" t="s">
        <v>77</v>
      </c>
      <c r="AW177" s="14" t="s">
        <v>30</v>
      </c>
      <c r="AX177" s="14" t="s">
        <v>69</v>
      </c>
      <c r="AY177" s="163" t="s">
        <v>191</v>
      </c>
    </row>
    <row r="178" spans="2:65" s="12" customFormat="1">
      <c r="B178" s="145"/>
      <c r="D178" s="146" t="s">
        <v>201</v>
      </c>
      <c r="E178" s="147" t="s">
        <v>3</v>
      </c>
      <c r="F178" s="148" t="s">
        <v>1109</v>
      </c>
      <c r="H178" s="149">
        <v>9.65</v>
      </c>
      <c r="L178" s="145"/>
      <c r="M178" s="150"/>
      <c r="T178" s="151"/>
      <c r="AT178" s="147" t="s">
        <v>201</v>
      </c>
      <c r="AU178" s="147" t="s">
        <v>79</v>
      </c>
      <c r="AV178" s="12" t="s">
        <v>79</v>
      </c>
      <c r="AW178" s="12" t="s">
        <v>30</v>
      </c>
      <c r="AX178" s="12" t="s">
        <v>69</v>
      </c>
      <c r="AY178" s="147" t="s">
        <v>191</v>
      </c>
    </row>
    <row r="179" spans="2:65" s="13" customFormat="1">
      <c r="B179" s="156"/>
      <c r="D179" s="146" t="s">
        <v>201</v>
      </c>
      <c r="E179" s="157" t="s">
        <v>3</v>
      </c>
      <c r="F179" s="158" t="s">
        <v>272</v>
      </c>
      <c r="H179" s="159">
        <v>9.65</v>
      </c>
      <c r="L179" s="156"/>
      <c r="M179" s="160"/>
      <c r="T179" s="161"/>
      <c r="AT179" s="157" t="s">
        <v>201</v>
      </c>
      <c r="AU179" s="157" t="s">
        <v>79</v>
      </c>
      <c r="AV179" s="13" t="s">
        <v>197</v>
      </c>
      <c r="AW179" s="13" t="s">
        <v>30</v>
      </c>
      <c r="AX179" s="13" t="s">
        <v>77</v>
      </c>
      <c r="AY179" s="157" t="s">
        <v>191</v>
      </c>
    </row>
    <row r="180" spans="2:65" s="11" customFormat="1" ht="22.8" customHeight="1">
      <c r="B180" s="117"/>
      <c r="D180" s="118" t="s">
        <v>68</v>
      </c>
      <c r="E180" s="126" t="s">
        <v>464</v>
      </c>
      <c r="F180" s="126" t="s">
        <v>465</v>
      </c>
      <c r="J180" s="127">
        <f>BK180</f>
        <v>0</v>
      </c>
      <c r="L180" s="117"/>
      <c r="M180" s="121"/>
      <c r="P180" s="122">
        <f>SUM(P181:P182)</f>
        <v>41.985444000000001</v>
      </c>
      <c r="R180" s="122">
        <f>SUM(R181:R182)</f>
        <v>0</v>
      </c>
      <c r="T180" s="123">
        <f>SUM(T181:T182)</f>
        <v>0</v>
      </c>
      <c r="AR180" s="118" t="s">
        <v>77</v>
      </c>
      <c r="AT180" s="124" t="s">
        <v>68</v>
      </c>
      <c r="AU180" s="124" t="s">
        <v>77</v>
      </c>
      <c r="AY180" s="118" t="s">
        <v>191</v>
      </c>
      <c r="BK180" s="125">
        <f>SUM(BK181:BK182)</f>
        <v>0</v>
      </c>
    </row>
    <row r="181" spans="2:65" s="1" customFormat="1" ht="53.7" customHeight="1">
      <c r="B181" s="128"/>
      <c r="C181" s="129" t="s">
        <v>388</v>
      </c>
      <c r="D181" s="129" t="s">
        <v>193</v>
      </c>
      <c r="E181" s="130" t="s">
        <v>581</v>
      </c>
      <c r="F181" s="131" t="s">
        <v>582</v>
      </c>
      <c r="G181" s="132" t="s">
        <v>327</v>
      </c>
      <c r="H181" s="133">
        <v>50.524000000000001</v>
      </c>
      <c r="I181" s="134">
        <v>0</v>
      </c>
      <c r="J181" s="134">
        <f>ROUND(I181*H181,2)</f>
        <v>0</v>
      </c>
      <c r="K181" s="135"/>
      <c r="L181" s="29"/>
      <c r="M181" s="136" t="s">
        <v>3</v>
      </c>
      <c r="N181" s="137" t="s">
        <v>40</v>
      </c>
      <c r="O181" s="138">
        <v>0.83099999999999996</v>
      </c>
      <c r="P181" s="138">
        <f>O181*H181</f>
        <v>41.985444000000001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197</v>
      </c>
      <c r="AT181" s="140" t="s">
        <v>193</v>
      </c>
      <c r="AU181" s="140" t="s">
        <v>79</v>
      </c>
      <c r="AY181" s="17" t="s">
        <v>191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7" t="s">
        <v>77</v>
      </c>
      <c r="BK181" s="141">
        <f>ROUND(I181*H181,2)</f>
        <v>0</v>
      </c>
      <c r="BL181" s="17" t="s">
        <v>197</v>
      </c>
      <c r="BM181" s="140" t="s">
        <v>1110</v>
      </c>
    </row>
    <row r="182" spans="2:65" s="1" customFormat="1">
      <c r="B182" s="29"/>
      <c r="D182" s="142" t="s">
        <v>199</v>
      </c>
      <c r="F182" s="143" t="s">
        <v>584</v>
      </c>
      <c r="L182" s="29"/>
      <c r="M182" s="152"/>
      <c r="N182" s="153"/>
      <c r="O182" s="153"/>
      <c r="P182" s="153"/>
      <c r="Q182" s="153"/>
      <c r="R182" s="153"/>
      <c r="S182" s="153"/>
      <c r="T182" s="154"/>
      <c r="AT182" s="17" t="s">
        <v>199</v>
      </c>
      <c r="AU182" s="17" t="s">
        <v>79</v>
      </c>
    </row>
    <row r="183" spans="2:65" s="1" customFormat="1" ht="6.9" customHeight="1">
      <c r="B183" s="38"/>
      <c r="C183" s="39"/>
      <c r="D183" s="39"/>
      <c r="E183" s="39"/>
      <c r="F183" s="39"/>
      <c r="G183" s="39"/>
      <c r="H183" s="39"/>
      <c r="I183" s="39"/>
      <c r="J183" s="39"/>
      <c r="K183" s="39"/>
      <c r="L183" s="29"/>
    </row>
  </sheetData>
  <autoFilter ref="C90:K182" xr:uid="{00000000-0009-0000-0000-00000F000000}"/>
  <mergeCells count="11">
    <mergeCell ref="E83:H83"/>
    <mergeCell ref="E7:H7"/>
    <mergeCell ref="E9:H9"/>
    <mergeCell ref="E11:H11"/>
    <mergeCell ref="E29:H29"/>
    <mergeCell ref="E50:H50"/>
    <mergeCell ref="L2:V2"/>
    <mergeCell ref="E52:H52"/>
    <mergeCell ref="E54:H54"/>
    <mergeCell ref="E79:H79"/>
    <mergeCell ref="E81:H81"/>
  </mergeCells>
  <hyperlinks>
    <hyperlink ref="F95" r:id="rId1" xr:uid="{00000000-0004-0000-0F00-000000000000}"/>
    <hyperlink ref="F100" r:id="rId2" xr:uid="{00000000-0004-0000-0F00-000001000000}"/>
    <hyperlink ref="F105" r:id="rId3" xr:uid="{00000000-0004-0000-0F00-000002000000}"/>
    <hyperlink ref="F110" r:id="rId4" xr:uid="{00000000-0004-0000-0F00-000003000000}"/>
    <hyperlink ref="F114" r:id="rId5" xr:uid="{00000000-0004-0000-0F00-000004000000}"/>
    <hyperlink ref="F117" r:id="rId6" xr:uid="{00000000-0004-0000-0F00-000005000000}"/>
    <hyperlink ref="F124" r:id="rId7" xr:uid="{00000000-0004-0000-0F00-000006000000}"/>
    <hyperlink ref="F132" r:id="rId8" xr:uid="{00000000-0004-0000-0F00-000007000000}"/>
    <hyperlink ref="F137" r:id="rId9" xr:uid="{00000000-0004-0000-0F00-000008000000}"/>
    <hyperlink ref="F142" r:id="rId10" xr:uid="{00000000-0004-0000-0F00-000009000000}"/>
    <hyperlink ref="F145" r:id="rId11" xr:uid="{00000000-0004-0000-0F00-00000A000000}"/>
    <hyperlink ref="F150" r:id="rId12" xr:uid="{00000000-0004-0000-0F00-00000B000000}"/>
    <hyperlink ref="F152" r:id="rId13" xr:uid="{00000000-0004-0000-0F00-00000C000000}"/>
    <hyperlink ref="F154" r:id="rId14" xr:uid="{00000000-0004-0000-0F00-00000D000000}"/>
    <hyperlink ref="F159" r:id="rId15" xr:uid="{00000000-0004-0000-0F00-00000E000000}"/>
    <hyperlink ref="F163" r:id="rId16" xr:uid="{00000000-0004-0000-0F00-00000F000000}"/>
    <hyperlink ref="F167" r:id="rId17" xr:uid="{00000000-0004-0000-0F00-000010000000}"/>
    <hyperlink ref="F169" r:id="rId18" xr:uid="{00000000-0004-0000-0F00-000011000000}"/>
    <hyperlink ref="F174" r:id="rId19" xr:uid="{00000000-0004-0000-0F00-000012000000}"/>
    <hyperlink ref="F176" r:id="rId20" xr:uid="{00000000-0004-0000-0F00-000013000000}"/>
    <hyperlink ref="F182" r:id="rId21" xr:uid="{00000000-0004-0000-0F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10"/>
  <sheetViews>
    <sheetView showGridLines="0" topLeftCell="A160" workbookViewId="0">
      <selection activeCell="I215" sqref="I215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4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136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46" ht="12" customHeight="1">
      <c r="B8" s="20"/>
      <c r="D8" s="26" t="s">
        <v>164</v>
      </c>
      <c r="L8" s="20"/>
    </row>
    <row r="9" spans="2:46" s="1" customFormat="1" ht="16.350000000000001" customHeight="1">
      <c r="B9" s="29"/>
      <c r="E9" s="311" t="s">
        <v>1111</v>
      </c>
      <c r="F9" s="313"/>
      <c r="G9" s="313"/>
      <c r="H9" s="313"/>
      <c r="L9" s="29"/>
    </row>
    <row r="10" spans="2:46" s="1" customFormat="1" ht="12" customHeight="1">
      <c r="B10" s="29"/>
      <c r="D10" s="26" t="s">
        <v>254</v>
      </c>
      <c r="L10" s="29"/>
    </row>
    <row r="11" spans="2:46" s="1" customFormat="1" ht="29.25" customHeight="1">
      <c r="B11" s="29"/>
      <c r="E11" s="309" t="s">
        <v>1112</v>
      </c>
      <c r="F11" s="313"/>
      <c r="G11" s="313"/>
      <c r="H11" s="313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46" s="1" customFormat="1" ht="10.8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285" t="s">
        <v>3</v>
      </c>
      <c r="F29" s="285"/>
      <c r="G29" s="285"/>
      <c r="H29" s="285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ROUND(J94,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ROUND((SUM(BE94:BE209)),  2)</f>
        <v>0</v>
      </c>
      <c r="I35" s="90">
        <v>0.21</v>
      </c>
      <c r="J35" s="80">
        <f>ROUND(((SUM(BE94:BE209))*I35),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ROUND((SUM(BF94:BF209)),  2)</f>
        <v>0</v>
      </c>
      <c r="I36" s="90">
        <v>0.15</v>
      </c>
      <c r="J36" s="80">
        <f>ROUND(((SUM(BF94:BF209))*I36),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ROUND((SUM(BG94:BG209)),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ROUND((SUM(BH94:BH209)),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ROUND((SUM(BI94:BI209)),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1111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29.25" customHeight="1">
      <c r="B54" s="29"/>
      <c r="E54" s="309" t="str">
        <f>E11</f>
        <v xml:space="preserve">SO 501 - Areálové rozvody vodovodu a splaškové kanalizace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J94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J95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J96</f>
        <v>0</v>
      </c>
      <c r="L65" s="104"/>
    </row>
    <row r="66" spans="2:12" s="9" customFormat="1" ht="19.95" customHeight="1">
      <c r="B66" s="104"/>
      <c r="D66" s="105" t="s">
        <v>258</v>
      </c>
      <c r="E66" s="106"/>
      <c r="F66" s="106"/>
      <c r="G66" s="106"/>
      <c r="H66" s="106"/>
      <c r="I66" s="106"/>
      <c r="J66" s="107">
        <f>J138</f>
        <v>0</v>
      </c>
      <c r="L66" s="104"/>
    </row>
    <row r="67" spans="2:12" s="9" customFormat="1" ht="19.95" customHeight="1">
      <c r="B67" s="104"/>
      <c r="D67" s="105" t="s">
        <v>1113</v>
      </c>
      <c r="E67" s="106"/>
      <c r="F67" s="106"/>
      <c r="G67" s="106"/>
      <c r="H67" s="106"/>
      <c r="I67" s="106"/>
      <c r="J67" s="107">
        <f>J145</f>
        <v>0</v>
      </c>
      <c r="L67" s="104"/>
    </row>
    <row r="68" spans="2:12" s="9" customFormat="1" ht="19.95" customHeight="1">
      <c r="B68" s="104"/>
      <c r="D68" s="105" t="s">
        <v>262</v>
      </c>
      <c r="E68" s="106"/>
      <c r="F68" s="106"/>
      <c r="G68" s="106"/>
      <c r="H68" s="106"/>
      <c r="I68" s="106"/>
      <c r="J68" s="107">
        <f>J194</f>
        <v>0</v>
      </c>
      <c r="L68" s="104"/>
    </row>
    <row r="69" spans="2:12" s="8" customFormat="1" ht="24.9" customHeight="1">
      <c r="B69" s="100"/>
      <c r="D69" s="101" t="s">
        <v>263</v>
      </c>
      <c r="E69" s="102"/>
      <c r="F69" s="102"/>
      <c r="G69" s="102"/>
      <c r="H69" s="102"/>
      <c r="I69" s="102"/>
      <c r="J69" s="103">
        <f>J196</f>
        <v>0</v>
      </c>
      <c r="L69" s="100"/>
    </row>
    <row r="70" spans="2:12" s="9" customFormat="1" ht="19.95" customHeight="1">
      <c r="B70" s="104"/>
      <c r="D70" s="105" t="s">
        <v>1114</v>
      </c>
      <c r="E70" s="106"/>
      <c r="F70" s="106"/>
      <c r="G70" s="106"/>
      <c r="H70" s="106"/>
      <c r="I70" s="106"/>
      <c r="J70" s="107">
        <f>J197</f>
        <v>0</v>
      </c>
      <c r="L70" s="104"/>
    </row>
    <row r="71" spans="2:12" s="8" customFormat="1" ht="24.9" customHeight="1">
      <c r="B71" s="100"/>
      <c r="D71" s="101" t="s">
        <v>1115</v>
      </c>
      <c r="E71" s="102"/>
      <c r="F71" s="102"/>
      <c r="G71" s="102"/>
      <c r="H71" s="102"/>
      <c r="I71" s="102"/>
      <c r="J71" s="103">
        <f>J203</f>
        <v>0</v>
      </c>
      <c r="L71" s="100"/>
    </row>
    <row r="72" spans="2:12" s="9" customFormat="1" ht="19.95" customHeight="1">
      <c r="B72" s="104"/>
      <c r="D72" s="105" t="s">
        <v>1116</v>
      </c>
      <c r="E72" s="106"/>
      <c r="F72" s="106"/>
      <c r="G72" s="106"/>
      <c r="H72" s="106"/>
      <c r="I72" s="106"/>
      <c r="J72" s="107">
        <f>J204</f>
        <v>0</v>
      </c>
      <c r="L72" s="104"/>
    </row>
    <row r="73" spans="2:12" s="1" customFormat="1" ht="21.75" customHeight="1">
      <c r="B73" s="29"/>
      <c r="L73" s="29"/>
    </row>
    <row r="74" spans="2:12" s="1" customFormat="1" ht="6.9" customHeight="1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29"/>
    </row>
    <row r="78" spans="2:12" s="1" customFormat="1" ht="6.9" customHeight="1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29"/>
    </row>
    <row r="79" spans="2:12" s="1" customFormat="1" ht="24.9" customHeight="1">
      <c r="B79" s="29"/>
      <c r="C79" s="21" t="s">
        <v>176</v>
      </c>
      <c r="L79" s="29"/>
    </row>
    <row r="80" spans="2:12" s="1" customFormat="1" ht="6.9" customHeight="1">
      <c r="B80" s="29"/>
      <c r="L80" s="29"/>
    </row>
    <row r="81" spans="2:63" s="1" customFormat="1" ht="12" customHeight="1">
      <c r="B81" s="29"/>
      <c r="C81" s="26" t="s">
        <v>15</v>
      </c>
      <c r="L81" s="29"/>
    </row>
    <row r="82" spans="2:63" s="1" customFormat="1" ht="16.350000000000001" customHeight="1">
      <c r="B82" s="29"/>
      <c r="E82" s="311" t="str">
        <f>E7</f>
        <v>REVITALIZACE SPORTOVNÍ ZÓNY STREETPARK</v>
      </c>
      <c r="F82" s="312"/>
      <c r="G82" s="312"/>
      <c r="H82" s="312"/>
      <c r="L82" s="29"/>
    </row>
    <row r="83" spans="2:63" ht="12" customHeight="1">
      <c r="B83" s="20"/>
      <c r="C83" s="26" t="s">
        <v>164</v>
      </c>
      <c r="L83" s="20"/>
    </row>
    <row r="84" spans="2:63" s="1" customFormat="1" ht="16.350000000000001" customHeight="1">
      <c r="B84" s="29"/>
      <c r="E84" s="311" t="s">
        <v>1111</v>
      </c>
      <c r="F84" s="313"/>
      <c r="G84" s="313"/>
      <c r="H84" s="313"/>
      <c r="L84" s="29"/>
    </row>
    <row r="85" spans="2:63" s="1" customFormat="1" ht="12" customHeight="1">
      <c r="B85" s="29"/>
      <c r="C85" s="26" t="s">
        <v>254</v>
      </c>
      <c r="L85" s="29"/>
    </row>
    <row r="86" spans="2:63" s="1" customFormat="1" ht="29.25" customHeight="1">
      <c r="B86" s="29"/>
      <c r="E86" s="309" t="str">
        <f>E11</f>
        <v xml:space="preserve">SO 501 - Areálové rozvody vodovodu a splaškové kanalizace </v>
      </c>
      <c r="F86" s="313"/>
      <c r="G86" s="313"/>
      <c r="H86" s="313"/>
      <c r="L86" s="29"/>
    </row>
    <row r="87" spans="2:63" s="1" customFormat="1" ht="6.9" customHeight="1">
      <c r="B87" s="29"/>
      <c r="L87" s="29"/>
    </row>
    <row r="88" spans="2:63" s="1" customFormat="1" ht="12" customHeight="1">
      <c r="B88" s="29"/>
      <c r="C88" s="26" t="s">
        <v>19</v>
      </c>
      <c r="F88" s="24" t="str">
        <f>F14</f>
        <v xml:space="preserve"> Žďár nad Sázavou</v>
      </c>
      <c r="I88" s="26" t="s">
        <v>21</v>
      </c>
      <c r="J88" s="46" t="str">
        <f>IF(J14="","",J14)</f>
        <v>26. 9. 2022</v>
      </c>
      <c r="L88" s="29"/>
    </row>
    <row r="89" spans="2:63" s="1" customFormat="1" ht="6.9" customHeight="1">
      <c r="B89" s="29"/>
      <c r="L89" s="29"/>
    </row>
    <row r="90" spans="2:63" s="1" customFormat="1" ht="24.75" customHeight="1">
      <c r="B90" s="29"/>
      <c r="C90" s="26" t="s">
        <v>23</v>
      </c>
      <c r="F90" s="24" t="str">
        <f>E17</f>
        <v>Město Žďár nad Sázavou</v>
      </c>
      <c r="I90" s="26" t="s">
        <v>28</v>
      </c>
      <c r="J90" s="27" t="str">
        <f>E23</f>
        <v>Grimm Architekti s.r.o.</v>
      </c>
      <c r="L90" s="29"/>
    </row>
    <row r="91" spans="2:63" s="1" customFormat="1" ht="15.3" customHeight="1">
      <c r="B91" s="29"/>
      <c r="C91" s="26" t="s">
        <v>27</v>
      </c>
      <c r="F91" s="24" t="str">
        <f>IF(E20="","",E20)</f>
        <v>VZ</v>
      </c>
      <c r="I91" s="26" t="s">
        <v>31</v>
      </c>
      <c r="J91" s="27" t="str">
        <f>E26</f>
        <v xml:space="preserve"> </v>
      </c>
      <c r="L91" s="29"/>
    </row>
    <row r="92" spans="2:63" s="1" customFormat="1" ht="10.35" customHeight="1">
      <c r="B92" s="29"/>
      <c r="L92" s="29"/>
    </row>
    <row r="93" spans="2:63" s="10" customFormat="1" ht="29.25" customHeight="1">
      <c r="B93" s="108"/>
      <c r="C93" s="109" t="s">
        <v>177</v>
      </c>
      <c r="D93" s="110" t="s">
        <v>54</v>
      </c>
      <c r="E93" s="110" t="s">
        <v>50</v>
      </c>
      <c r="F93" s="110" t="s">
        <v>51</v>
      </c>
      <c r="G93" s="110" t="s">
        <v>178</v>
      </c>
      <c r="H93" s="110" t="s">
        <v>179</v>
      </c>
      <c r="I93" s="110" t="s">
        <v>180</v>
      </c>
      <c r="J93" s="111" t="s">
        <v>168</v>
      </c>
      <c r="K93" s="112" t="s">
        <v>181</v>
      </c>
      <c r="L93" s="108"/>
      <c r="M93" s="53" t="s">
        <v>3</v>
      </c>
      <c r="N93" s="54" t="s">
        <v>39</v>
      </c>
      <c r="O93" s="54" t="s">
        <v>182</v>
      </c>
      <c r="P93" s="54" t="s">
        <v>183</v>
      </c>
      <c r="Q93" s="54" t="s">
        <v>184</v>
      </c>
      <c r="R93" s="54" t="s">
        <v>185</v>
      </c>
      <c r="S93" s="54" t="s">
        <v>186</v>
      </c>
      <c r="T93" s="55" t="s">
        <v>187</v>
      </c>
    </row>
    <row r="94" spans="2:63" s="1" customFormat="1" ht="22.8" customHeight="1">
      <c r="B94" s="29"/>
      <c r="C94" s="58" t="s">
        <v>188</v>
      </c>
      <c r="J94" s="113">
        <f>BK94</f>
        <v>0</v>
      </c>
      <c r="L94" s="29"/>
      <c r="M94" s="56"/>
      <c r="N94" s="47"/>
      <c r="O94" s="47"/>
      <c r="P94" s="114">
        <f>P95+P196+P203</f>
        <v>302.17664000000002</v>
      </c>
      <c r="Q94" s="47"/>
      <c r="R94" s="114">
        <f>R95+R196+R203</f>
        <v>34.118189999999998</v>
      </c>
      <c r="S94" s="47"/>
      <c r="T94" s="115">
        <f>T95+T196+T203</f>
        <v>0</v>
      </c>
      <c r="AT94" s="17" t="s">
        <v>68</v>
      </c>
      <c r="AU94" s="17" t="s">
        <v>169</v>
      </c>
      <c r="BK94" s="116">
        <f>BK95+BK196+BK203</f>
        <v>0</v>
      </c>
    </row>
    <row r="95" spans="2:63" s="11" customFormat="1" ht="25.95" customHeight="1">
      <c r="B95" s="117"/>
      <c r="D95" s="118" t="s">
        <v>68</v>
      </c>
      <c r="E95" s="119" t="s">
        <v>189</v>
      </c>
      <c r="F95" s="119" t="s">
        <v>190</v>
      </c>
      <c r="J95" s="120">
        <f>BK95</f>
        <v>0</v>
      </c>
      <c r="L95" s="117"/>
      <c r="M95" s="121"/>
      <c r="P95" s="122">
        <f>P96+P138+P145+P194</f>
        <v>289.24364000000003</v>
      </c>
      <c r="R95" s="122">
        <f>R96+R138+R145+R194</f>
        <v>34.116349999999997</v>
      </c>
      <c r="T95" s="123">
        <f>T96+T138+T145+T194</f>
        <v>0</v>
      </c>
      <c r="AR95" s="118" t="s">
        <v>77</v>
      </c>
      <c r="AT95" s="124" t="s">
        <v>68</v>
      </c>
      <c r="AU95" s="124" t="s">
        <v>69</v>
      </c>
      <c r="AY95" s="118" t="s">
        <v>191</v>
      </c>
      <c r="BK95" s="125">
        <f>BK96+BK138+BK145+BK194</f>
        <v>0</v>
      </c>
    </row>
    <row r="96" spans="2:63" s="11" customFormat="1" ht="22.8" customHeight="1">
      <c r="B96" s="117"/>
      <c r="D96" s="118" t="s">
        <v>68</v>
      </c>
      <c r="E96" s="126" t="s">
        <v>77</v>
      </c>
      <c r="F96" s="126" t="s">
        <v>192</v>
      </c>
      <c r="J96" s="127">
        <f>BK96</f>
        <v>0</v>
      </c>
      <c r="L96" s="117"/>
      <c r="M96" s="121"/>
      <c r="P96" s="122">
        <f>SUM(P97:P137)</f>
        <v>194.63800000000001</v>
      </c>
      <c r="R96" s="122">
        <f>SUM(R97:R137)</f>
        <v>32.863999999999997</v>
      </c>
      <c r="T96" s="123">
        <f>SUM(T97:T137)</f>
        <v>0</v>
      </c>
      <c r="AR96" s="118" t="s">
        <v>77</v>
      </c>
      <c r="AT96" s="124" t="s">
        <v>68</v>
      </c>
      <c r="AU96" s="124" t="s">
        <v>77</v>
      </c>
      <c r="AY96" s="118" t="s">
        <v>191</v>
      </c>
      <c r="BK96" s="125">
        <f>SUM(BK97:BK137)</f>
        <v>0</v>
      </c>
    </row>
    <row r="97" spans="2:65" s="1" customFormat="1" ht="42.75" customHeight="1">
      <c r="B97" s="128"/>
      <c r="C97" s="129" t="s">
        <v>77</v>
      </c>
      <c r="D97" s="129" t="s">
        <v>193</v>
      </c>
      <c r="E97" s="130" t="s">
        <v>1117</v>
      </c>
      <c r="F97" s="131" t="s">
        <v>1118</v>
      </c>
      <c r="G97" s="132" t="s">
        <v>275</v>
      </c>
      <c r="H97" s="133">
        <v>62</v>
      </c>
      <c r="I97" s="134">
        <v>0</v>
      </c>
      <c r="J97" s="134">
        <f>ROUND(I97*H97,2)</f>
        <v>0</v>
      </c>
      <c r="K97" s="135"/>
      <c r="L97" s="29"/>
      <c r="M97" s="136" t="s">
        <v>3</v>
      </c>
      <c r="N97" s="137" t="s">
        <v>40</v>
      </c>
      <c r="O97" s="138">
        <v>2.5030000000000001</v>
      </c>
      <c r="P97" s="138">
        <f>O97*H97</f>
        <v>155.18600000000001</v>
      </c>
      <c r="Q97" s="138">
        <v>0</v>
      </c>
      <c r="R97" s="138">
        <f>Q97*H97</f>
        <v>0</v>
      </c>
      <c r="S97" s="138">
        <v>0</v>
      </c>
      <c r="T97" s="139">
        <f>S97*H97</f>
        <v>0</v>
      </c>
      <c r="AR97" s="140" t="s">
        <v>197</v>
      </c>
      <c r="AT97" s="140" t="s">
        <v>193</v>
      </c>
      <c r="AU97" s="140" t="s">
        <v>79</v>
      </c>
      <c r="AY97" s="17" t="s">
        <v>191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7" t="s">
        <v>77</v>
      </c>
      <c r="BK97" s="141">
        <f>ROUND(I97*H97,2)</f>
        <v>0</v>
      </c>
      <c r="BL97" s="17" t="s">
        <v>197</v>
      </c>
      <c r="BM97" s="140" t="s">
        <v>1119</v>
      </c>
    </row>
    <row r="98" spans="2:65" s="12" customFormat="1">
      <c r="B98" s="145"/>
      <c r="D98" s="146" t="s">
        <v>201</v>
      </c>
      <c r="E98" s="147" t="s">
        <v>3</v>
      </c>
      <c r="F98" s="148" t="s">
        <v>414</v>
      </c>
      <c r="H98" s="149">
        <v>27</v>
      </c>
      <c r="L98" s="145"/>
      <c r="M98" s="150"/>
      <c r="T98" s="151"/>
      <c r="AT98" s="147" t="s">
        <v>201</v>
      </c>
      <c r="AU98" s="147" t="s">
        <v>79</v>
      </c>
      <c r="AV98" s="12" t="s">
        <v>79</v>
      </c>
      <c r="AW98" s="12" t="s">
        <v>30</v>
      </c>
      <c r="AX98" s="12" t="s">
        <v>69</v>
      </c>
      <c r="AY98" s="147" t="s">
        <v>191</v>
      </c>
    </row>
    <row r="99" spans="2:65" s="14" customFormat="1">
      <c r="B99" s="162"/>
      <c r="D99" s="146" t="s">
        <v>201</v>
      </c>
      <c r="E99" s="163" t="s">
        <v>3</v>
      </c>
      <c r="F99" s="164" t="s">
        <v>1120</v>
      </c>
      <c r="H99" s="163" t="s">
        <v>3</v>
      </c>
      <c r="L99" s="162"/>
      <c r="M99" s="165"/>
      <c r="T99" s="166"/>
      <c r="AT99" s="163" t="s">
        <v>201</v>
      </c>
      <c r="AU99" s="163" t="s">
        <v>79</v>
      </c>
      <c r="AV99" s="14" t="s">
        <v>77</v>
      </c>
      <c r="AW99" s="14" t="s">
        <v>30</v>
      </c>
      <c r="AX99" s="14" t="s">
        <v>69</v>
      </c>
      <c r="AY99" s="163" t="s">
        <v>191</v>
      </c>
    </row>
    <row r="100" spans="2:65" s="12" customFormat="1">
      <c r="B100" s="145"/>
      <c r="D100" s="146" t="s">
        <v>201</v>
      </c>
      <c r="E100" s="147" t="s">
        <v>3</v>
      </c>
      <c r="F100" s="148" t="s">
        <v>454</v>
      </c>
      <c r="H100" s="149">
        <v>35</v>
      </c>
      <c r="L100" s="145"/>
      <c r="M100" s="150"/>
      <c r="T100" s="151"/>
      <c r="AT100" s="147" t="s">
        <v>201</v>
      </c>
      <c r="AU100" s="147" t="s">
        <v>79</v>
      </c>
      <c r="AV100" s="12" t="s">
        <v>79</v>
      </c>
      <c r="AW100" s="12" t="s">
        <v>30</v>
      </c>
      <c r="AX100" s="12" t="s">
        <v>69</v>
      </c>
      <c r="AY100" s="147" t="s">
        <v>191</v>
      </c>
    </row>
    <row r="101" spans="2:65" s="14" customFormat="1">
      <c r="B101" s="162"/>
      <c r="D101" s="146" t="s">
        <v>201</v>
      </c>
      <c r="E101" s="163" t="s">
        <v>3</v>
      </c>
      <c r="F101" s="164" t="s">
        <v>1121</v>
      </c>
      <c r="H101" s="163" t="s">
        <v>3</v>
      </c>
      <c r="L101" s="162"/>
      <c r="M101" s="165"/>
      <c r="T101" s="166"/>
      <c r="AT101" s="163" t="s">
        <v>201</v>
      </c>
      <c r="AU101" s="163" t="s">
        <v>79</v>
      </c>
      <c r="AV101" s="14" t="s">
        <v>77</v>
      </c>
      <c r="AW101" s="14" t="s">
        <v>30</v>
      </c>
      <c r="AX101" s="14" t="s">
        <v>69</v>
      </c>
      <c r="AY101" s="163" t="s">
        <v>191</v>
      </c>
    </row>
    <row r="102" spans="2:65" s="13" customFormat="1">
      <c r="B102" s="156"/>
      <c r="D102" s="146" t="s">
        <v>201</v>
      </c>
      <c r="E102" s="157" t="s">
        <v>3</v>
      </c>
      <c r="F102" s="158" t="s">
        <v>272</v>
      </c>
      <c r="H102" s="159">
        <v>62</v>
      </c>
      <c r="L102" s="156"/>
      <c r="M102" s="160"/>
      <c r="T102" s="161"/>
      <c r="AT102" s="157" t="s">
        <v>201</v>
      </c>
      <c r="AU102" s="157" t="s">
        <v>79</v>
      </c>
      <c r="AV102" s="13" t="s">
        <v>197</v>
      </c>
      <c r="AW102" s="13" t="s">
        <v>30</v>
      </c>
      <c r="AX102" s="13" t="s">
        <v>77</v>
      </c>
      <c r="AY102" s="157" t="s">
        <v>191</v>
      </c>
    </row>
    <row r="103" spans="2:65" s="1" customFormat="1" ht="60.9" customHeight="1">
      <c r="B103" s="128"/>
      <c r="C103" s="129" t="s">
        <v>79</v>
      </c>
      <c r="D103" s="129" t="s">
        <v>193</v>
      </c>
      <c r="E103" s="130" t="s">
        <v>1122</v>
      </c>
      <c r="F103" s="131" t="s">
        <v>1123</v>
      </c>
      <c r="G103" s="132" t="s">
        <v>275</v>
      </c>
      <c r="H103" s="133">
        <v>100</v>
      </c>
      <c r="I103" s="134">
        <v>0</v>
      </c>
      <c r="J103" s="134">
        <f>ROUND(I103*H103,2)</f>
        <v>0</v>
      </c>
      <c r="K103" s="135"/>
      <c r="L103" s="29"/>
      <c r="M103" s="136" t="s">
        <v>3</v>
      </c>
      <c r="N103" s="137" t="s">
        <v>40</v>
      </c>
      <c r="O103" s="138">
        <v>5.6000000000000001E-2</v>
      </c>
      <c r="P103" s="138">
        <f>O103*H103</f>
        <v>5.6000000000000005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197</v>
      </c>
      <c r="AT103" s="140" t="s">
        <v>193</v>
      </c>
      <c r="AU103" s="140" t="s">
        <v>79</v>
      </c>
      <c r="AY103" s="17" t="s">
        <v>191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77</v>
      </c>
      <c r="BK103" s="141">
        <f>ROUND(I103*H103,2)</f>
        <v>0</v>
      </c>
      <c r="BL103" s="17" t="s">
        <v>197</v>
      </c>
      <c r="BM103" s="140" t="s">
        <v>1124</v>
      </c>
    </row>
    <row r="104" spans="2:65" s="12" customFormat="1">
      <c r="B104" s="145"/>
      <c r="D104" s="146" t="s">
        <v>201</v>
      </c>
      <c r="E104" s="147" t="s">
        <v>3</v>
      </c>
      <c r="F104" s="148" t="s">
        <v>1125</v>
      </c>
      <c r="H104" s="149">
        <v>62</v>
      </c>
      <c r="L104" s="145"/>
      <c r="M104" s="150"/>
      <c r="T104" s="151"/>
      <c r="AT104" s="147" t="s">
        <v>201</v>
      </c>
      <c r="AU104" s="147" t="s">
        <v>79</v>
      </c>
      <c r="AV104" s="12" t="s">
        <v>79</v>
      </c>
      <c r="AW104" s="12" t="s">
        <v>30</v>
      </c>
      <c r="AX104" s="12" t="s">
        <v>69</v>
      </c>
      <c r="AY104" s="147" t="s">
        <v>191</v>
      </c>
    </row>
    <row r="105" spans="2:65" s="14" customFormat="1">
      <c r="B105" s="162"/>
      <c r="D105" s="146" t="s">
        <v>201</v>
      </c>
      <c r="E105" s="163" t="s">
        <v>3</v>
      </c>
      <c r="F105" s="164" t="s">
        <v>1126</v>
      </c>
      <c r="H105" s="163" t="s">
        <v>3</v>
      </c>
      <c r="L105" s="162"/>
      <c r="M105" s="165"/>
      <c r="T105" s="166"/>
      <c r="AT105" s="163" t="s">
        <v>201</v>
      </c>
      <c r="AU105" s="163" t="s">
        <v>79</v>
      </c>
      <c r="AV105" s="14" t="s">
        <v>77</v>
      </c>
      <c r="AW105" s="14" t="s">
        <v>30</v>
      </c>
      <c r="AX105" s="14" t="s">
        <v>69</v>
      </c>
      <c r="AY105" s="163" t="s">
        <v>191</v>
      </c>
    </row>
    <row r="106" spans="2:65" s="12" customFormat="1">
      <c r="B106" s="145"/>
      <c r="D106" s="146" t="s">
        <v>201</v>
      </c>
      <c r="E106" s="147" t="s">
        <v>3</v>
      </c>
      <c r="F106" s="148" t="s">
        <v>1127</v>
      </c>
      <c r="H106" s="149">
        <v>38</v>
      </c>
      <c r="L106" s="145"/>
      <c r="M106" s="150"/>
      <c r="T106" s="151"/>
      <c r="AT106" s="147" t="s">
        <v>201</v>
      </c>
      <c r="AU106" s="147" t="s">
        <v>79</v>
      </c>
      <c r="AV106" s="12" t="s">
        <v>79</v>
      </c>
      <c r="AW106" s="12" t="s">
        <v>30</v>
      </c>
      <c r="AX106" s="12" t="s">
        <v>69</v>
      </c>
      <c r="AY106" s="147" t="s">
        <v>191</v>
      </c>
    </row>
    <row r="107" spans="2:65" s="14" customFormat="1">
      <c r="B107" s="162"/>
      <c r="D107" s="146" t="s">
        <v>201</v>
      </c>
      <c r="E107" s="163" t="s">
        <v>3</v>
      </c>
      <c r="F107" s="164" t="s">
        <v>1128</v>
      </c>
      <c r="H107" s="163" t="s">
        <v>3</v>
      </c>
      <c r="L107" s="162"/>
      <c r="M107" s="165"/>
      <c r="T107" s="166"/>
      <c r="AT107" s="163" t="s">
        <v>201</v>
      </c>
      <c r="AU107" s="163" t="s">
        <v>79</v>
      </c>
      <c r="AV107" s="14" t="s">
        <v>77</v>
      </c>
      <c r="AW107" s="14" t="s">
        <v>30</v>
      </c>
      <c r="AX107" s="14" t="s">
        <v>69</v>
      </c>
      <c r="AY107" s="163" t="s">
        <v>191</v>
      </c>
    </row>
    <row r="108" spans="2:65" s="13" customFormat="1">
      <c r="B108" s="156"/>
      <c r="D108" s="146" t="s">
        <v>201</v>
      </c>
      <c r="E108" s="157" t="s">
        <v>3</v>
      </c>
      <c r="F108" s="158" t="s">
        <v>272</v>
      </c>
      <c r="H108" s="159">
        <v>100</v>
      </c>
      <c r="L108" s="156"/>
      <c r="M108" s="160"/>
      <c r="T108" s="161"/>
      <c r="AT108" s="157" t="s">
        <v>201</v>
      </c>
      <c r="AU108" s="157" t="s">
        <v>79</v>
      </c>
      <c r="AV108" s="13" t="s">
        <v>197</v>
      </c>
      <c r="AW108" s="13" t="s">
        <v>30</v>
      </c>
      <c r="AX108" s="13" t="s">
        <v>77</v>
      </c>
      <c r="AY108" s="157" t="s">
        <v>191</v>
      </c>
    </row>
    <row r="109" spans="2:65" s="1" customFormat="1" ht="64.5" customHeight="1">
      <c r="B109" s="128"/>
      <c r="C109" s="129" t="s">
        <v>212</v>
      </c>
      <c r="D109" s="129" t="s">
        <v>193</v>
      </c>
      <c r="E109" s="130" t="s">
        <v>1129</v>
      </c>
      <c r="F109" s="131" t="s">
        <v>1130</v>
      </c>
      <c r="G109" s="132" t="s">
        <v>275</v>
      </c>
      <c r="H109" s="133">
        <v>24</v>
      </c>
      <c r="I109" s="134">
        <v>0</v>
      </c>
      <c r="J109" s="134">
        <f>ROUND(I109*H109,2)</f>
        <v>0</v>
      </c>
      <c r="K109" s="135"/>
      <c r="L109" s="29"/>
      <c r="M109" s="136" t="s">
        <v>3</v>
      </c>
      <c r="N109" s="137" t="s">
        <v>40</v>
      </c>
      <c r="O109" s="138">
        <v>6.9000000000000006E-2</v>
      </c>
      <c r="P109" s="138">
        <f>O109*H109</f>
        <v>1.6560000000000001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197</v>
      </c>
      <c r="AT109" s="140" t="s">
        <v>193</v>
      </c>
      <c r="AU109" s="140" t="s">
        <v>79</v>
      </c>
      <c r="AY109" s="17" t="s">
        <v>191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7" t="s">
        <v>77</v>
      </c>
      <c r="BK109" s="141">
        <f>ROUND(I109*H109,2)</f>
        <v>0</v>
      </c>
      <c r="BL109" s="17" t="s">
        <v>197</v>
      </c>
      <c r="BM109" s="140" t="s">
        <v>1131</v>
      </c>
    </row>
    <row r="110" spans="2:65" s="12" customFormat="1">
      <c r="B110" s="145"/>
      <c r="D110" s="146" t="s">
        <v>201</v>
      </c>
      <c r="E110" s="147" t="s">
        <v>3</v>
      </c>
      <c r="F110" s="148" t="s">
        <v>1132</v>
      </c>
      <c r="H110" s="149">
        <v>24</v>
      </c>
      <c r="L110" s="145"/>
      <c r="M110" s="150"/>
      <c r="T110" s="151"/>
      <c r="AT110" s="147" t="s">
        <v>201</v>
      </c>
      <c r="AU110" s="147" t="s">
        <v>79</v>
      </c>
      <c r="AV110" s="12" t="s">
        <v>79</v>
      </c>
      <c r="AW110" s="12" t="s">
        <v>30</v>
      </c>
      <c r="AX110" s="12" t="s">
        <v>77</v>
      </c>
      <c r="AY110" s="147" t="s">
        <v>191</v>
      </c>
    </row>
    <row r="111" spans="2:65" s="14" customFormat="1">
      <c r="B111" s="162"/>
      <c r="D111" s="146" t="s">
        <v>201</v>
      </c>
      <c r="E111" s="163" t="s">
        <v>3</v>
      </c>
      <c r="F111" s="164" t="s">
        <v>1133</v>
      </c>
      <c r="H111" s="163" t="s">
        <v>3</v>
      </c>
      <c r="L111" s="162"/>
      <c r="M111" s="165"/>
      <c r="T111" s="166"/>
      <c r="AT111" s="163" t="s">
        <v>201</v>
      </c>
      <c r="AU111" s="163" t="s">
        <v>79</v>
      </c>
      <c r="AV111" s="14" t="s">
        <v>77</v>
      </c>
      <c r="AW111" s="14" t="s">
        <v>30</v>
      </c>
      <c r="AX111" s="14" t="s">
        <v>69</v>
      </c>
      <c r="AY111" s="163" t="s">
        <v>191</v>
      </c>
    </row>
    <row r="112" spans="2:65" s="1" customFormat="1" ht="42.75" customHeight="1">
      <c r="B112" s="128"/>
      <c r="C112" s="129" t="s">
        <v>197</v>
      </c>
      <c r="D112" s="129" t="s">
        <v>193</v>
      </c>
      <c r="E112" s="130" t="s">
        <v>1134</v>
      </c>
      <c r="F112" s="131" t="s">
        <v>1135</v>
      </c>
      <c r="G112" s="132" t="s">
        <v>275</v>
      </c>
      <c r="H112" s="133">
        <v>62</v>
      </c>
      <c r="I112" s="134">
        <v>0</v>
      </c>
      <c r="J112" s="134">
        <f>ROUND(I112*H112,2)</f>
        <v>0</v>
      </c>
      <c r="K112" s="135"/>
      <c r="L112" s="29"/>
      <c r="M112" s="136" t="s">
        <v>3</v>
      </c>
      <c r="N112" s="137" t="s">
        <v>40</v>
      </c>
      <c r="O112" s="138">
        <v>0.19700000000000001</v>
      </c>
      <c r="P112" s="138">
        <f>O112*H112</f>
        <v>12.214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197</v>
      </c>
      <c r="AT112" s="140" t="s">
        <v>193</v>
      </c>
      <c r="AU112" s="140" t="s">
        <v>79</v>
      </c>
      <c r="AY112" s="17" t="s">
        <v>191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77</v>
      </c>
      <c r="BK112" s="141">
        <f>ROUND(I112*H112,2)</f>
        <v>0</v>
      </c>
      <c r="BL112" s="17" t="s">
        <v>197</v>
      </c>
      <c r="BM112" s="140" t="s">
        <v>1136</v>
      </c>
    </row>
    <row r="113" spans="2:65" s="12" customFormat="1">
      <c r="B113" s="145"/>
      <c r="D113" s="146" t="s">
        <v>201</v>
      </c>
      <c r="E113" s="147" t="s">
        <v>3</v>
      </c>
      <c r="F113" s="148" t="s">
        <v>1132</v>
      </c>
      <c r="H113" s="149">
        <v>24</v>
      </c>
      <c r="L113" s="145"/>
      <c r="M113" s="150"/>
      <c r="T113" s="151"/>
      <c r="AT113" s="147" t="s">
        <v>201</v>
      </c>
      <c r="AU113" s="147" t="s">
        <v>79</v>
      </c>
      <c r="AV113" s="12" t="s">
        <v>79</v>
      </c>
      <c r="AW113" s="12" t="s">
        <v>30</v>
      </c>
      <c r="AX113" s="12" t="s">
        <v>69</v>
      </c>
      <c r="AY113" s="147" t="s">
        <v>191</v>
      </c>
    </row>
    <row r="114" spans="2:65" s="14" customFormat="1">
      <c r="B114" s="162"/>
      <c r="D114" s="146" t="s">
        <v>201</v>
      </c>
      <c r="E114" s="163" t="s">
        <v>3</v>
      </c>
      <c r="F114" s="164" t="s">
        <v>1137</v>
      </c>
      <c r="H114" s="163" t="s">
        <v>3</v>
      </c>
      <c r="L114" s="162"/>
      <c r="M114" s="165"/>
      <c r="T114" s="166"/>
      <c r="AT114" s="163" t="s">
        <v>201</v>
      </c>
      <c r="AU114" s="163" t="s">
        <v>79</v>
      </c>
      <c r="AV114" s="14" t="s">
        <v>77</v>
      </c>
      <c r="AW114" s="14" t="s">
        <v>30</v>
      </c>
      <c r="AX114" s="14" t="s">
        <v>69</v>
      </c>
      <c r="AY114" s="163" t="s">
        <v>191</v>
      </c>
    </row>
    <row r="115" spans="2:65" s="12" customFormat="1">
      <c r="B115" s="145"/>
      <c r="D115" s="146" t="s">
        <v>201</v>
      </c>
      <c r="E115" s="147" t="s">
        <v>3</v>
      </c>
      <c r="F115" s="148" t="s">
        <v>1127</v>
      </c>
      <c r="H115" s="149">
        <v>38</v>
      </c>
      <c r="L115" s="145"/>
      <c r="M115" s="150"/>
      <c r="T115" s="151"/>
      <c r="AT115" s="147" t="s">
        <v>201</v>
      </c>
      <c r="AU115" s="147" t="s">
        <v>79</v>
      </c>
      <c r="AV115" s="12" t="s">
        <v>79</v>
      </c>
      <c r="AW115" s="12" t="s">
        <v>30</v>
      </c>
      <c r="AX115" s="12" t="s">
        <v>69</v>
      </c>
      <c r="AY115" s="147" t="s">
        <v>191</v>
      </c>
    </row>
    <row r="116" spans="2:65" s="14" customFormat="1">
      <c r="B116" s="162"/>
      <c r="D116" s="146" t="s">
        <v>201</v>
      </c>
      <c r="E116" s="163" t="s">
        <v>3</v>
      </c>
      <c r="F116" s="164" t="s">
        <v>1138</v>
      </c>
      <c r="H116" s="163" t="s">
        <v>3</v>
      </c>
      <c r="L116" s="162"/>
      <c r="M116" s="165"/>
      <c r="T116" s="166"/>
      <c r="AT116" s="163" t="s">
        <v>201</v>
      </c>
      <c r="AU116" s="163" t="s">
        <v>79</v>
      </c>
      <c r="AV116" s="14" t="s">
        <v>77</v>
      </c>
      <c r="AW116" s="14" t="s">
        <v>30</v>
      </c>
      <c r="AX116" s="14" t="s">
        <v>69</v>
      </c>
      <c r="AY116" s="163" t="s">
        <v>191</v>
      </c>
    </row>
    <row r="117" spans="2:65" s="13" customFormat="1">
      <c r="B117" s="156"/>
      <c r="D117" s="146" t="s">
        <v>201</v>
      </c>
      <c r="E117" s="157" t="s">
        <v>3</v>
      </c>
      <c r="F117" s="158" t="s">
        <v>272</v>
      </c>
      <c r="H117" s="159">
        <v>62</v>
      </c>
      <c r="L117" s="156"/>
      <c r="M117" s="160"/>
      <c r="T117" s="161"/>
      <c r="AT117" s="157" t="s">
        <v>201</v>
      </c>
      <c r="AU117" s="157" t="s">
        <v>79</v>
      </c>
      <c r="AV117" s="13" t="s">
        <v>197</v>
      </c>
      <c r="AW117" s="13" t="s">
        <v>30</v>
      </c>
      <c r="AX117" s="13" t="s">
        <v>77</v>
      </c>
      <c r="AY117" s="157" t="s">
        <v>191</v>
      </c>
    </row>
    <row r="118" spans="2:65" s="1" customFormat="1" ht="42.75" customHeight="1">
      <c r="B118" s="128"/>
      <c r="C118" s="129" t="s">
        <v>209</v>
      </c>
      <c r="D118" s="129" t="s">
        <v>193</v>
      </c>
      <c r="E118" s="130" t="s">
        <v>1139</v>
      </c>
      <c r="F118" s="131" t="s">
        <v>1140</v>
      </c>
      <c r="G118" s="132" t="s">
        <v>327</v>
      </c>
      <c r="H118" s="133">
        <v>49.295999999999999</v>
      </c>
      <c r="I118" s="134">
        <v>0</v>
      </c>
      <c r="J118" s="134">
        <f>ROUND(I118*H118,2)</f>
        <v>0</v>
      </c>
      <c r="K118" s="135"/>
      <c r="L118" s="29"/>
      <c r="M118" s="136" t="s">
        <v>3</v>
      </c>
      <c r="N118" s="137" t="s">
        <v>40</v>
      </c>
      <c r="O118" s="138">
        <v>0</v>
      </c>
      <c r="P118" s="138">
        <f>O118*H118</f>
        <v>0</v>
      </c>
      <c r="Q118" s="138">
        <v>0</v>
      </c>
      <c r="R118" s="138">
        <f>Q118*H118</f>
        <v>0</v>
      </c>
      <c r="S118" s="138">
        <v>0</v>
      </c>
      <c r="T118" s="139">
        <f>S118*H118</f>
        <v>0</v>
      </c>
      <c r="AR118" s="140" t="s">
        <v>197</v>
      </c>
      <c r="AT118" s="140" t="s">
        <v>193</v>
      </c>
      <c r="AU118" s="140" t="s">
        <v>79</v>
      </c>
      <c r="AY118" s="17" t="s">
        <v>191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7" t="s">
        <v>77</v>
      </c>
      <c r="BK118" s="141">
        <f>ROUND(I118*H118,2)</f>
        <v>0</v>
      </c>
      <c r="BL118" s="17" t="s">
        <v>197</v>
      </c>
      <c r="BM118" s="140" t="s">
        <v>1141</v>
      </c>
    </row>
    <row r="119" spans="2:65" s="12" customFormat="1">
      <c r="B119" s="145"/>
      <c r="D119" s="146" t="s">
        <v>201</v>
      </c>
      <c r="E119" s="147" t="s">
        <v>3</v>
      </c>
      <c r="F119" s="148" t="s">
        <v>1132</v>
      </c>
      <c r="H119" s="149">
        <v>24</v>
      </c>
      <c r="L119" s="145"/>
      <c r="M119" s="150"/>
      <c r="T119" s="151"/>
      <c r="AT119" s="147" t="s">
        <v>201</v>
      </c>
      <c r="AU119" s="147" t="s">
        <v>79</v>
      </c>
      <c r="AV119" s="12" t="s">
        <v>79</v>
      </c>
      <c r="AW119" s="12" t="s">
        <v>30</v>
      </c>
      <c r="AX119" s="12" t="s">
        <v>69</v>
      </c>
      <c r="AY119" s="147" t="s">
        <v>191</v>
      </c>
    </row>
    <row r="120" spans="2:65" s="12" customFormat="1">
      <c r="B120" s="145"/>
      <c r="D120" s="146" t="s">
        <v>201</v>
      </c>
      <c r="E120" s="147" t="s">
        <v>3</v>
      </c>
      <c r="F120" s="148" t="s">
        <v>1142</v>
      </c>
      <c r="H120" s="149">
        <v>49.295999999999999</v>
      </c>
      <c r="L120" s="145"/>
      <c r="M120" s="150"/>
      <c r="T120" s="151"/>
      <c r="AT120" s="147" t="s">
        <v>201</v>
      </c>
      <c r="AU120" s="147" t="s">
        <v>79</v>
      </c>
      <c r="AV120" s="12" t="s">
        <v>79</v>
      </c>
      <c r="AW120" s="12" t="s">
        <v>30</v>
      </c>
      <c r="AX120" s="12" t="s">
        <v>77</v>
      </c>
      <c r="AY120" s="147" t="s">
        <v>191</v>
      </c>
    </row>
    <row r="121" spans="2:65" s="1" customFormat="1" ht="36.75" customHeight="1">
      <c r="B121" s="128"/>
      <c r="C121" s="129" t="s">
        <v>229</v>
      </c>
      <c r="D121" s="129" t="s">
        <v>193</v>
      </c>
      <c r="E121" s="130" t="s">
        <v>289</v>
      </c>
      <c r="F121" s="131" t="s">
        <v>290</v>
      </c>
      <c r="G121" s="132" t="s">
        <v>275</v>
      </c>
      <c r="H121" s="133">
        <v>62</v>
      </c>
      <c r="I121" s="134">
        <v>0</v>
      </c>
      <c r="J121" s="134">
        <f>ROUND(I121*H121,2)</f>
        <v>0</v>
      </c>
      <c r="K121" s="135"/>
      <c r="L121" s="29"/>
      <c r="M121" s="136" t="s">
        <v>3</v>
      </c>
      <c r="N121" s="137" t="s">
        <v>40</v>
      </c>
      <c r="O121" s="138">
        <v>8.9999999999999993E-3</v>
      </c>
      <c r="P121" s="138">
        <f>O121*H121</f>
        <v>0.55799999999999994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140" t="s">
        <v>197</v>
      </c>
      <c r="AT121" s="140" t="s">
        <v>193</v>
      </c>
      <c r="AU121" s="140" t="s">
        <v>79</v>
      </c>
      <c r="AY121" s="17" t="s">
        <v>191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7" t="s">
        <v>77</v>
      </c>
      <c r="BK121" s="141">
        <f>ROUND(I121*H121,2)</f>
        <v>0</v>
      </c>
      <c r="BL121" s="17" t="s">
        <v>197</v>
      </c>
      <c r="BM121" s="140" t="s">
        <v>1143</v>
      </c>
    </row>
    <row r="122" spans="2:65" s="14" customFormat="1">
      <c r="B122" s="162"/>
      <c r="D122" s="146" t="s">
        <v>201</v>
      </c>
      <c r="E122" s="163" t="s">
        <v>3</v>
      </c>
      <c r="F122" s="164" t="s">
        <v>1144</v>
      </c>
      <c r="H122" s="163" t="s">
        <v>3</v>
      </c>
      <c r="L122" s="162"/>
      <c r="M122" s="165"/>
      <c r="T122" s="166"/>
      <c r="AT122" s="163" t="s">
        <v>201</v>
      </c>
      <c r="AU122" s="163" t="s">
        <v>79</v>
      </c>
      <c r="AV122" s="14" t="s">
        <v>77</v>
      </c>
      <c r="AW122" s="14" t="s">
        <v>30</v>
      </c>
      <c r="AX122" s="14" t="s">
        <v>69</v>
      </c>
      <c r="AY122" s="163" t="s">
        <v>191</v>
      </c>
    </row>
    <row r="123" spans="2:65" s="12" customFormat="1">
      <c r="B123" s="145"/>
      <c r="D123" s="146" t="s">
        <v>201</v>
      </c>
      <c r="E123" s="147" t="s">
        <v>3</v>
      </c>
      <c r="F123" s="148" t="s">
        <v>1132</v>
      </c>
      <c r="H123" s="149">
        <v>24</v>
      </c>
      <c r="L123" s="145"/>
      <c r="M123" s="150"/>
      <c r="T123" s="151"/>
      <c r="AT123" s="147" t="s">
        <v>201</v>
      </c>
      <c r="AU123" s="147" t="s">
        <v>79</v>
      </c>
      <c r="AV123" s="12" t="s">
        <v>79</v>
      </c>
      <c r="AW123" s="12" t="s">
        <v>30</v>
      </c>
      <c r="AX123" s="12" t="s">
        <v>69</v>
      </c>
      <c r="AY123" s="147" t="s">
        <v>191</v>
      </c>
    </row>
    <row r="124" spans="2:65" s="14" customFormat="1">
      <c r="B124" s="162"/>
      <c r="D124" s="146" t="s">
        <v>201</v>
      </c>
      <c r="E124" s="163" t="s">
        <v>3</v>
      </c>
      <c r="F124" s="164" t="s">
        <v>1145</v>
      </c>
      <c r="H124" s="163" t="s">
        <v>3</v>
      </c>
      <c r="L124" s="162"/>
      <c r="M124" s="165"/>
      <c r="T124" s="166"/>
      <c r="AT124" s="163" t="s">
        <v>201</v>
      </c>
      <c r="AU124" s="163" t="s">
        <v>79</v>
      </c>
      <c r="AV124" s="14" t="s">
        <v>77</v>
      </c>
      <c r="AW124" s="14" t="s">
        <v>30</v>
      </c>
      <c r="AX124" s="14" t="s">
        <v>69</v>
      </c>
      <c r="AY124" s="163" t="s">
        <v>191</v>
      </c>
    </row>
    <row r="125" spans="2:65" s="12" customFormat="1">
      <c r="B125" s="145"/>
      <c r="D125" s="146" t="s">
        <v>201</v>
      </c>
      <c r="E125" s="147" t="s">
        <v>3</v>
      </c>
      <c r="F125" s="148" t="s">
        <v>1127</v>
      </c>
      <c r="H125" s="149">
        <v>38</v>
      </c>
      <c r="L125" s="145"/>
      <c r="M125" s="150"/>
      <c r="T125" s="151"/>
      <c r="AT125" s="147" t="s">
        <v>201</v>
      </c>
      <c r="AU125" s="147" t="s">
        <v>79</v>
      </c>
      <c r="AV125" s="12" t="s">
        <v>79</v>
      </c>
      <c r="AW125" s="12" t="s">
        <v>30</v>
      </c>
      <c r="AX125" s="12" t="s">
        <v>69</v>
      </c>
      <c r="AY125" s="147" t="s">
        <v>191</v>
      </c>
    </row>
    <row r="126" spans="2:65" s="13" customFormat="1">
      <c r="B126" s="156"/>
      <c r="D126" s="146" t="s">
        <v>201</v>
      </c>
      <c r="E126" s="157" t="s">
        <v>3</v>
      </c>
      <c r="F126" s="158" t="s">
        <v>272</v>
      </c>
      <c r="H126" s="159">
        <v>62</v>
      </c>
      <c r="L126" s="156"/>
      <c r="M126" s="160"/>
      <c r="T126" s="161"/>
      <c r="AT126" s="157" t="s">
        <v>201</v>
      </c>
      <c r="AU126" s="157" t="s">
        <v>79</v>
      </c>
      <c r="AV126" s="13" t="s">
        <v>197</v>
      </c>
      <c r="AW126" s="13" t="s">
        <v>30</v>
      </c>
      <c r="AX126" s="13" t="s">
        <v>77</v>
      </c>
      <c r="AY126" s="157" t="s">
        <v>191</v>
      </c>
    </row>
    <row r="127" spans="2:65" s="1" customFormat="1" ht="42.75" customHeight="1">
      <c r="B127" s="128"/>
      <c r="C127" s="129" t="s">
        <v>235</v>
      </c>
      <c r="D127" s="129" t="s">
        <v>193</v>
      </c>
      <c r="E127" s="130" t="s">
        <v>857</v>
      </c>
      <c r="F127" s="131" t="s">
        <v>858</v>
      </c>
      <c r="G127" s="132" t="s">
        <v>275</v>
      </c>
      <c r="H127" s="133">
        <v>38</v>
      </c>
      <c r="I127" s="134">
        <v>0</v>
      </c>
      <c r="J127" s="134">
        <f>ROUND(I127*H127,2)</f>
        <v>0</v>
      </c>
      <c r="K127" s="135"/>
      <c r="L127" s="29"/>
      <c r="M127" s="136" t="s">
        <v>3</v>
      </c>
      <c r="N127" s="137" t="s">
        <v>40</v>
      </c>
      <c r="O127" s="138">
        <v>0.32800000000000001</v>
      </c>
      <c r="P127" s="138">
        <f>O127*H127</f>
        <v>12.464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197</v>
      </c>
      <c r="AT127" s="140" t="s">
        <v>193</v>
      </c>
      <c r="AU127" s="140" t="s">
        <v>79</v>
      </c>
      <c r="AY127" s="17" t="s">
        <v>191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7" t="s">
        <v>77</v>
      </c>
      <c r="BK127" s="141">
        <f>ROUND(I127*H127,2)</f>
        <v>0</v>
      </c>
      <c r="BL127" s="17" t="s">
        <v>197</v>
      </c>
      <c r="BM127" s="140" t="s">
        <v>1146</v>
      </c>
    </row>
    <row r="128" spans="2:65" s="12" customFormat="1">
      <c r="B128" s="145"/>
      <c r="D128" s="146" t="s">
        <v>201</v>
      </c>
      <c r="E128" s="147" t="s">
        <v>3</v>
      </c>
      <c r="F128" s="148" t="s">
        <v>1127</v>
      </c>
      <c r="H128" s="149">
        <v>38</v>
      </c>
      <c r="L128" s="145"/>
      <c r="M128" s="150"/>
      <c r="T128" s="151"/>
      <c r="AT128" s="147" t="s">
        <v>201</v>
      </c>
      <c r="AU128" s="147" t="s">
        <v>79</v>
      </c>
      <c r="AV128" s="12" t="s">
        <v>79</v>
      </c>
      <c r="AW128" s="12" t="s">
        <v>30</v>
      </c>
      <c r="AX128" s="12" t="s">
        <v>77</v>
      </c>
      <c r="AY128" s="147" t="s">
        <v>191</v>
      </c>
    </row>
    <row r="129" spans="2:65" s="14" customFormat="1">
      <c r="B129" s="162"/>
      <c r="D129" s="146" t="s">
        <v>201</v>
      </c>
      <c r="E129" s="163" t="s">
        <v>3</v>
      </c>
      <c r="F129" s="164" t="s">
        <v>1138</v>
      </c>
      <c r="H129" s="163" t="s">
        <v>3</v>
      </c>
      <c r="L129" s="162"/>
      <c r="M129" s="165"/>
      <c r="T129" s="166"/>
      <c r="AT129" s="163" t="s">
        <v>201</v>
      </c>
      <c r="AU129" s="163" t="s">
        <v>79</v>
      </c>
      <c r="AV129" s="14" t="s">
        <v>77</v>
      </c>
      <c r="AW129" s="14" t="s">
        <v>30</v>
      </c>
      <c r="AX129" s="14" t="s">
        <v>69</v>
      </c>
      <c r="AY129" s="163" t="s">
        <v>191</v>
      </c>
    </row>
    <row r="130" spans="2:65" s="1" customFormat="1" ht="64.5" customHeight="1">
      <c r="B130" s="128"/>
      <c r="C130" s="129" t="s">
        <v>239</v>
      </c>
      <c r="D130" s="129" t="s">
        <v>193</v>
      </c>
      <c r="E130" s="130" t="s">
        <v>1147</v>
      </c>
      <c r="F130" s="131" t="s">
        <v>1148</v>
      </c>
      <c r="G130" s="132" t="s">
        <v>275</v>
      </c>
      <c r="H130" s="133">
        <v>16</v>
      </c>
      <c r="I130" s="134">
        <v>0</v>
      </c>
      <c r="J130" s="134">
        <f>ROUND(I130*H130,2)</f>
        <v>0</v>
      </c>
      <c r="K130" s="135"/>
      <c r="L130" s="29"/>
      <c r="M130" s="136" t="s">
        <v>3</v>
      </c>
      <c r="N130" s="137" t="s">
        <v>40</v>
      </c>
      <c r="O130" s="138">
        <v>0.435</v>
      </c>
      <c r="P130" s="138">
        <f>O130*H130</f>
        <v>6.96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197</v>
      </c>
      <c r="AT130" s="140" t="s">
        <v>193</v>
      </c>
      <c r="AU130" s="140" t="s">
        <v>79</v>
      </c>
      <c r="AY130" s="17" t="s">
        <v>191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7" t="s">
        <v>77</v>
      </c>
      <c r="BK130" s="141">
        <f>ROUND(I130*H130,2)</f>
        <v>0</v>
      </c>
      <c r="BL130" s="17" t="s">
        <v>197</v>
      </c>
      <c r="BM130" s="140" t="s">
        <v>1149</v>
      </c>
    </row>
    <row r="131" spans="2:65" s="12" customFormat="1">
      <c r="B131" s="145"/>
      <c r="D131" s="146" t="s">
        <v>201</v>
      </c>
      <c r="E131" s="147" t="s">
        <v>3</v>
      </c>
      <c r="F131" s="148" t="s">
        <v>239</v>
      </c>
      <c r="H131" s="149">
        <v>8</v>
      </c>
      <c r="L131" s="145"/>
      <c r="M131" s="150"/>
      <c r="T131" s="151"/>
      <c r="AT131" s="147" t="s">
        <v>201</v>
      </c>
      <c r="AU131" s="147" t="s">
        <v>79</v>
      </c>
      <c r="AV131" s="12" t="s">
        <v>79</v>
      </c>
      <c r="AW131" s="12" t="s">
        <v>30</v>
      </c>
      <c r="AX131" s="12" t="s">
        <v>69</v>
      </c>
      <c r="AY131" s="147" t="s">
        <v>191</v>
      </c>
    </row>
    <row r="132" spans="2:65" s="14" customFormat="1">
      <c r="B132" s="162"/>
      <c r="D132" s="146" t="s">
        <v>201</v>
      </c>
      <c r="E132" s="163" t="s">
        <v>3</v>
      </c>
      <c r="F132" s="164" t="s">
        <v>1150</v>
      </c>
      <c r="H132" s="163" t="s">
        <v>3</v>
      </c>
      <c r="L132" s="162"/>
      <c r="M132" s="165"/>
      <c r="T132" s="166"/>
      <c r="AT132" s="163" t="s">
        <v>201</v>
      </c>
      <c r="AU132" s="163" t="s">
        <v>79</v>
      </c>
      <c r="AV132" s="14" t="s">
        <v>77</v>
      </c>
      <c r="AW132" s="14" t="s">
        <v>30</v>
      </c>
      <c r="AX132" s="14" t="s">
        <v>69</v>
      </c>
      <c r="AY132" s="163" t="s">
        <v>191</v>
      </c>
    </row>
    <row r="133" spans="2:65" s="12" customFormat="1">
      <c r="B133" s="145"/>
      <c r="D133" s="146" t="s">
        <v>201</v>
      </c>
      <c r="E133" s="147" t="s">
        <v>3</v>
      </c>
      <c r="F133" s="148" t="s">
        <v>239</v>
      </c>
      <c r="H133" s="149">
        <v>8</v>
      </c>
      <c r="L133" s="145"/>
      <c r="M133" s="150"/>
      <c r="T133" s="151"/>
      <c r="AT133" s="147" t="s">
        <v>201</v>
      </c>
      <c r="AU133" s="147" t="s">
        <v>79</v>
      </c>
      <c r="AV133" s="12" t="s">
        <v>79</v>
      </c>
      <c r="AW133" s="12" t="s">
        <v>30</v>
      </c>
      <c r="AX133" s="12" t="s">
        <v>69</v>
      </c>
      <c r="AY133" s="147" t="s">
        <v>191</v>
      </c>
    </row>
    <row r="134" spans="2:65" s="14" customFormat="1">
      <c r="B134" s="162"/>
      <c r="D134" s="146" t="s">
        <v>201</v>
      </c>
      <c r="E134" s="163" t="s">
        <v>3</v>
      </c>
      <c r="F134" s="164" t="s">
        <v>1151</v>
      </c>
      <c r="H134" s="163" t="s">
        <v>3</v>
      </c>
      <c r="L134" s="162"/>
      <c r="M134" s="165"/>
      <c r="T134" s="166"/>
      <c r="AT134" s="163" t="s">
        <v>201</v>
      </c>
      <c r="AU134" s="163" t="s">
        <v>79</v>
      </c>
      <c r="AV134" s="14" t="s">
        <v>77</v>
      </c>
      <c r="AW134" s="14" t="s">
        <v>30</v>
      </c>
      <c r="AX134" s="14" t="s">
        <v>69</v>
      </c>
      <c r="AY134" s="163" t="s">
        <v>191</v>
      </c>
    </row>
    <row r="135" spans="2:65" s="13" customFormat="1">
      <c r="B135" s="156"/>
      <c r="D135" s="146" t="s">
        <v>201</v>
      </c>
      <c r="E135" s="157" t="s">
        <v>3</v>
      </c>
      <c r="F135" s="158" t="s">
        <v>272</v>
      </c>
      <c r="H135" s="159">
        <v>16</v>
      </c>
      <c r="L135" s="156"/>
      <c r="M135" s="160"/>
      <c r="T135" s="161"/>
      <c r="AT135" s="157" t="s">
        <v>201</v>
      </c>
      <c r="AU135" s="157" t="s">
        <v>79</v>
      </c>
      <c r="AV135" s="13" t="s">
        <v>197</v>
      </c>
      <c r="AW135" s="13" t="s">
        <v>30</v>
      </c>
      <c r="AX135" s="13" t="s">
        <v>77</v>
      </c>
      <c r="AY135" s="157" t="s">
        <v>191</v>
      </c>
    </row>
    <row r="136" spans="2:65" s="1" customFormat="1" ht="16.350000000000001" customHeight="1">
      <c r="B136" s="128"/>
      <c r="C136" s="167" t="s">
        <v>311</v>
      </c>
      <c r="D136" s="167" t="s">
        <v>483</v>
      </c>
      <c r="E136" s="168" t="s">
        <v>1152</v>
      </c>
      <c r="F136" s="169" t="s">
        <v>1153</v>
      </c>
      <c r="G136" s="170" t="s">
        <v>327</v>
      </c>
      <c r="H136" s="171">
        <v>32.863999999999997</v>
      </c>
      <c r="I136" s="172">
        <v>0</v>
      </c>
      <c r="J136" s="172">
        <f>ROUND(I136*H136,2)</f>
        <v>0</v>
      </c>
      <c r="K136" s="173"/>
      <c r="L136" s="174"/>
      <c r="M136" s="175" t="s">
        <v>3</v>
      </c>
      <c r="N136" s="176" t="s">
        <v>40</v>
      </c>
      <c r="O136" s="138">
        <v>0</v>
      </c>
      <c r="P136" s="138">
        <f>O136*H136</f>
        <v>0</v>
      </c>
      <c r="Q136" s="138">
        <v>1</v>
      </c>
      <c r="R136" s="138">
        <f>Q136*H136</f>
        <v>32.863999999999997</v>
      </c>
      <c r="S136" s="138">
        <v>0</v>
      </c>
      <c r="T136" s="139">
        <f>S136*H136</f>
        <v>0</v>
      </c>
      <c r="AR136" s="140" t="s">
        <v>239</v>
      </c>
      <c r="AT136" s="140" t="s">
        <v>483</v>
      </c>
      <c r="AU136" s="140" t="s">
        <v>79</v>
      </c>
      <c r="AY136" s="17" t="s">
        <v>191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7" t="s">
        <v>77</v>
      </c>
      <c r="BK136" s="141">
        <f>ROUND(I136*H136,2)</f>
        <v>0</v>
      </c>
      <c r="BL136" s="17" t="s">
        <v>197</v>
      </c>
      <c r="BM136" s="140" t="s">
        <v>1154</v>
      </c>
    </row>
    <row r="137" spans="2:65" s="12" customFormat="1">
      <c r="B137" s="145"/>
      <c r="D137" s="146" t="s">
        <v>201</v>
      </c>
      <c r="E137" s="147" t="s">
        <v>3</v>
      </c>
      <c r="F137" s="148" t="s">
        <v>1155</v>
      </c>
      <c r="H137" s="149">
        <v>32.863999999999997</v>
      </c>
      <c r="L137" s="145"/>
      <c r="M137" s="150"/>
      <c r="T137" s="151"/>
      <c r="AT137" s="147" t="s">
        <v>201</v>
      </c>
      <c r="AU137" s="147" t="s">
        <v>79</v>
      </c>
      <c r="AV137" s="12" t="s">
        <v>79</v>
      </c>
      <c r="AW137" s="12" t="s">
        <v>30</v>
      </c>
      <c r="AX137" s="12" t="s">
        <v>77</v>
      </c>
      <c r="AY137" s="147" t="s">
        <v>191</v>
      </c>
    </row>
    <row r="138" spans="2:65" s="11" customFormat="1" ht="22.8" customHeight="1">
      <c r="B138" s="117"/>
      <c r="D138" s="118" t="s">
        <v>68</v>
      </c>
      <c r="E138" s="126" t="s">
        <v>197</v>
      </c>
      <c r="F138" s="126" t="s">
        <v>352</v>
      </c>
      <c r="J138" s="127">
        <f>BK138</f>
        <v>0</v>
      </c>
      <c r="L138" s="117"/>
      <c r="M138" s="121"/>
      <c r="P138" s="122">
        <f>SUM(P139:P144)</f>
        <v>10.536</v>
      </c>
      <c r="R138" s="122">
        <f>SUM(R139:R144)</f>
        <v>0</v>
      </c>
      <c r="T138" s="123">
        <f>SUM(T139:T144)</f>
        <v>0</v>
      </c>
      <c r="AR138" s="118" t="s">
        <v>77</v>
      </c>
      <c r="AT138" s="124" t="s">
        <v>68</v>
      </c>
      <c r="AU138" s="124" t="s">
        <v>77</v>
      </c>
      <c r="AY138" s="118" t="s">
        <v>191</v>
      </c>
      <c r="BK138" s="125">
        <f>SUM(BK139:BK144)</f>
        <v>0</v>
      </c>
    </row>
    <row r="139" spans="2:65" s="1" customFormat="1" ht="31.95" customHeight="1">
      <c r="B139" s="128"/>
      <c r="C139" s="129" t="s">
        <v>318</v>
      </c>
      <c r="D139" s="129" t="s">
        <v>193</v>
      </c>
      <c r="E139" s="130" t="s">
        <v>1156</v>
      </c>
      <c r="F139" s="131" t="s">
        <v>1157</v>
      </c>
      <c r="G139" s="132" t="s">
        <v>275</v>
      </c>
      <c r="H139" s="133">
        <v>8</v>
      </c>
      <c r="I139" s="134">
        <v>0</v>
      </c>
      <c r="J139" s="134">
        <f>ROUND(I139*H139,2)</f>
        <v>0</v>
      </c>
      <c r="K139" s="135"/>
      <c r="L139" s="29"/>
      <c r="M139" s="136" t="s">
        <v>3</v>
      </c>
      <c r="N139" s="137" t="s">
        <v>40</v>
      </c>
      <c r="O139" s="138">
        <v>1.3169999999999999</v>
      </c>
      <c r="P139" s="138">
        <f>O139*H139</f>
        <v>10.536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197</v>
      </c>
      <c r="AT139" s="140" t="s">
        <v>193</v>
      </c>
      <c r="AU139" s="140" t="s">
        <v>79</v>
      </c>
      <c r="AY139" s="17" t="s">
        <v>191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7" t="s">
        <v>77</v>
      </c>
      <c r="BK139" s="141">
        <f>ROUND(I139*H139,2)</f>
        <v>0</v>
      </c>
      <c r="BL139" s="17" t="s">
        <v>197</v>
      </c>
      <c r="BM139" s="140" t="s">
        <v>1158</v>
      </c>
    </row>
    <row r="140" spans="2:65" s="12" customFormat="1">
      <c r="B140" s="145"/>
      <c r="D140" s="146" t="s">
        <v>201</v>
      </c>
      <c r="E140" s="147" t="s">
        <v>3</v>
      </c>
      <c r="F140" s="148" t="s">
        <v>197</v>
      </c>
      <c r="H140" s="149">
        <v>4</v>
      </c>
      <c r="L140" s="145"/>
      <c r="M140" s="150"/>
      <c r="T140" s="151"/>
      <c r="AT140" s="147" t="s">
        <v>201</v>
      </c>
      <c r="AU140" s="147" t="s">
        <v>79</v>
      </c>
      <c r="AV140" s="12" t="s">
        <v>79</v>
      </c>
      <c r="AW140" s="12" t="s">
        <v>30</v>
      </c>
      <c r="AX140" s="12" t="s">
        <v>69</v>
      </c>
      <c r="AY140" s="147" t="s">
        <v>191</v>
      </c>
    </row>
    <row r="141" spans="2:65" s="14" customFormat="1">
      <c r="B141" s="162"/>
      <c r="D141" s="146" t="s">
        <v>201</v>
      </c>
      <c r="E141" s="163" t="s">
        <v>3</v>
      </c>
      <c r="F141" s="164" t="s">
        <v>1121</v>
      </c>
      <c r="H141" s="163" t="s">
        <v>3</v>
      </c>
      <c r="L141" s="162"/>
      <c r="M141" s="165"/>
      <c r="T141" s="166"/>
      <c r="AT141" s="163" t="s">
        <v>201</v>
      </c>
      <c r="AU141" s="163" t="s">
        <v>79</v>
      </c>
      <c r="AV141" s="14" t="s">
        <v>77</v>
      </c>
      <c r="AW141" s="14" t="s">
        <v>30</v>
      </c>
      <c r="AX141" s="14" t="s">
        <v>69</v>
      </c>
      <c r="AY141" s="163" t="s">
        <v>191</v>
      </c>
    </row>
    <row r="142" spans="2:65" s="12" customFormat="1">
      <c r="B142" s="145"/>
      <c r="D142" s="146" t="s">
        <v>201</v>
      </c>
      <c r="E142" s="147" t="s">
        <v>3</v>
      </c>
      <c r="F142" s="148" t="s">
        <v>197</v>
      </c>
      <c r="H142" s="149">
        <v>4</v>
      </c>
      <c r="L142" s="145"/>
      <c r="M142" s="150"/>
      <c r="T142" s="151"/>
      <c r="AT142" s="147" t="s">
        <v>201</v>
      </c>
      <c r="AU142" s="147" t="s">
        <v>79</v>
      </c>
      <c r="AV142" s="12" t="s">
        <v>79</v>
      </c>
      <c r="AW142" s="12" t="s">
        <v>30</v>
      </c>
      <c r="AX142" s="12" t="s">
        <v>69</v>
      </c>
      <c r="AY142" s="147" t="s">
        <v>191</v>
      </c>
    </row>
    <row r="143" spans="2:65" s="14" customFormat="1">
      <c r="B143" s="162"/>
      <c r="D143" s="146" t="s">
        <v>201</v>
      </c>
      <c r="E143" s="163" t="s">
        <v>3</v>
      </c>
      <c r="F143" s="164" t="s">
        <v>1120</v>
      </c>
      <c r="H143" s="163" t="s">
        <v>3</v>
      </c>
      <c r="L143" s="162"/>
      <c r="M143" s="165"/>
      <c r="T143" s="166"/>
      <c r="AT143" s="163" t="s">
        <v>201</v>
      </c>
      <c r="AU143" s="163" t="s">
        <v>79</v>
      </c>
      <c r="AV143" s="14" t="s">
        <v>77</v>
      </c>
      <c r="AW143" s="14" t="s">
        <v>30</v>
      </c>
      <c r="AX143" s="14" t="s">
        <v>69</v>
      </c>
      <c r="AY143" s="163" t="s">
        <v>191</v>
      </c>
    </row>
    <row r="144" spans="2:65" s="13" customFormat="1">
      <c r="B144" s="156"/>
      <c r="D144" s="146" t="s">
        <v>201</v>
      </c>
      <c r="E144" s="157" t="s">
        <v>3</v>
      </c>
      <c r="F144" s="158" t="s">
        <v>272</v>
      </c>
      <c r="H144" s="159">
        <v>8</v>
      </c>
      <c r="L144" s="156"/>
      <c r="M144" s="160"/>
      <c r="T144" s="161"/>
      <c r="AT144" s="157" t="s">
        <v>201</v>
      </c>
      <c r="AU144" s="157" t="s">
        <v>79</v>
      </c>
      <c r="AV144" s="13" t="s">
        <v>197</v>
      </c>
      <c r="AW144" s="13" t="s">
        <v>30</v>
      </c>
      <c r="AX144" s="13" t="s">
        <v>77</v>
      </c>
      <c r="AY144" s="157" t="s">
        <v>191</v>
      </c>
    </row>
    <row r="145" spans="2:65" s="11" customFormat="1" ht="22.8" customHeight="1">
      <c r="B145" s="117"/>
      <c r="D145" s="118" t="s">
        <v>68</v>
      </c>
      <c r="E145" s="126" t="s">
        <v>239</v>
      </c>
      <c r="F145" s="126" t="s">
        <v>1159</v>
      </c>
      <c r="J145" s="127">
        <f>BK145</f>
        <v>0</v>
      </c>
      <c r="L145" s="117"/>
      <c r="M145" s="121"/>
      <c r="P145" s="122">
        <f>SUM(P146:P193)</f>
        <v>33.575000000000003</v>
      </c>
      <c r="R145" s="122">
        <f>SUM(R146:R193)</f>
        <v>1.2523499999999999</v>
      </c>
      <c r="T145" s="123">
        <f>SUM(T146:T193)</f>
        <v>0</v>
      </c>
      <c r="AR145" s="118" t="s">
        <v>77</v>
      </c>
      <c r="AT145" s="124" t="s">
        <v>68</v>
      </c>
      <c r="AU145" s="124" t="s">
        <v>77</v>
      </c>
      <c r="AY145" s="118" t="s">
        <v>191</v>
      </c>
      <c r="BK145" s="125">
        <f>SUM(BK146:BK193)</f>
        <v>0</v>
      </c>
    </row>
    <row r="146" spans="2:65" s="1" customFormat="1" ht="36.75" customHeight="1">
      <c r="B146" s="128"/>
      <c r="C146" s="129" t="s">
        <v>324</v>
      </c>
      <c r="D146" s="129" t="s">
        <v>193</v>
      </c>
      <c r="E146" s="130" t="s">
        <v>1160</v>
      </c>
      <c r="F146" s="131" t="s">
        <v>1161</v>
      </c>
      <c r="G146" s="132" t="s">
        <v>196</v>
      </c>
      <c r="H146" s="133">
        <v>46</v>
      </c>
      <c r="I146" s="134">
        <v>0</v>
      </c>
      <c r="J146" s="134">
        <f>ROUND(I146*H146,2)</f>
        <v>0</v>
      </c>
      <c r="K146" s="135"/>
      <c r="L146" s="29"/>
      <c r="M146" s="136" t="s">
        <v>3</v>
      </c>
      <c r="N146" s="137" t="s">
        <v>40</v>
      </c>
      <c r="O146" s="138">
        <v>0.184</v>
      </c>
      <c r="P146" s="138">
        <f>O146*H146</f>
        <v>8.4640000000000004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197</v>
      </c>
      <c r="AT146" s="140" t="s">
        <v>193</v>
      </c>
      <c r="AU146" s="140" t="s">
        <v>79</v>
      </c>
      <c r="AY146" s="17" t="s">
        <v>191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7" t="s">
        <v>77</v>
      </c>
      <c r="BK146" s="141">
        <f>ROUND(I146*H146,2)</f>
        <v>0</v>
      </c>
      <c r="BL146" s="17" t="s">
        <v>197</v>
      </c>
      <c r="BM146" s="140" t="s">
        <v>1162</v>
      </c>
    </row>
    <row r="147" spans="2:65" s="12" customFormat="1">
      <c r="B147" s="145"/>
      <c r="D147" s="146" t="s">
        <v>201</v>
      </c>
      <c r="E147" s="147" t="s">
        <v>3</v>
      </c>
      <c r="F147" s="148" t="s">
        <v>1163</v>
      </c>
      <c r="H147" s="149">
        <v>46</v>
      </c>
      <c r="L147" s="145"/>
      <c r="M147" s="150"/>
      <c r="T147" s="151"/>
      <c r="AT147" s="147" t="s">
        <v>201</v>
      </c>
      <c r="AU147" s="147" t="s">
        <v>79</v>
      </c>
      <c r="AV147" s="12" t="s">
        <v>79</v>
      </c>
      <c r="AW147" s="12" t="s">
        <v>30</v>
      </c>
      <c r="AX147" s="12" t="s">
        <v>69</v>
      </c>
      <c r="AY147" s="147" t="s">
        <v>191</v>
      </c>
    </row>
    <row r="148" spans="2:65" s="13" customFormat="1">
      <c r="B148" s="156"/>
      <c r="D148" s="146" t="s">
        <v>201</v>
      </c>
      <c r="E148" s="157" t="s">
        <v>3</v>
      </c>
      <c r="F148" s="158" t="s">
        <v>272</v>
      </c>
      <c r="H148" s="159">
        <v>46</v>
      </c>
      <c r="L148" s="156"/>
      <c r="M148" s="160"/>
      <c r="T148" s="161"/>
      <c r="AT148" s="157" t="s">
        <v>201</v>
      </c>
      <c r="AU148" s="157" t="s">
        <v>79</v>
      </c>
      <c r="AV148" s="13" t="s">
        <v>197</v>
      </c>
      <c r="AW148" s="13" t="s">
        <v>30</v>
      </c>
      <c r="AX148" s="13" t="s">
        <v>77</v>
      </c>
      <c r="AY148" s="157" t="s">
        <v>191</v>
      </c>
    </row>
    <row r="149" spans="2:65" s="1" customFormat="1" ht="21" customHeight="1">
      <c r="B149" s="128"/>
      <c r="C149" s="167" t="s">
        <v>331</v>
      </c>
      <c r="D149" s="167" t="s">
        <v>483</v>
      </c>
      <c r="E149" s="168" t="s">
        <v>1164</v>
      </c>
      <c r="F149" s="169" t="s">
        <v>1165</v>
      </c>
      <c r="G149" s="170" t="s">
        <v>196</v>
      </c>
      <c r="H149" s="171">
        <v>46</v>
      </c>
      <c r="I149" s="172">
        <v>0</v>
      </c>
      <c r="J149" s="172">
        <f>ROUND(I149*H149,2)</f>
        <v>0</v>
      </c>
      <c r="K149" s="173"/>
      <c r="L149" s="174"/>
      <c r="M149" s="175" t="s">
        <v>3</v>
      </c>
      <c r="N149" s="176" t="s">
        <v>40</v>
      </c>
      <c r="O149" s="138">
        <v>0</v>
      </c>
      <c r="P149" s="138">
        <f>O149*H149</f>
        <v>0</v>
      </c>
      <c r="Q149" s="138">
        <v>4.2000000000000002E-4</v>
      </c>
      <c r="R149" s="138">
        <f>Q149*H149</f>
        <v>1.932E-2</v>
      </c>
      <c r="S149" s="138">
        <v>0</v>
      </c>
      <c r="T149" s="139">
        <f>S149*H149</f>
        <v>0</v>
      </c>
      <c r="AR149" s="140" t="s">
        <v>239</v>
      </c>
      <c r="AT149" s="140" t="s">
        <v>483</v>
      </c>
      <c r="AU149" s="140" t="s">
        <v>79</v>
      </c>
      <c r="AY149" s="17" t="s">
        <v>191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7" t="s">
        <v>77</v>
      </c>
      <c r="BK149" s="141">
        <f>ROUND(I149*H149,2)</f>
        <v>0</v>
      </c>
      <c r="BL149" s="17" t="s">
        <v>197</v>
      </c>
      <c r="BM149" s="140" t="s">
        <v>1166</v>
      </c>
    </row>
    <row r="150" spans="2:65" s="1" customFormat="1" ht="42.75" customHeight="1">
      <c r="B150" s="128"/>
      <c r="C150" s="129" t="s">
        <v>337</v>
      </c>
      <c r="D150" s="129" t="s">
        <v>193</v>
      </c>
      <c r="E150" s="130" t="s">
        <v>1167</v>
      </c>
      <c r="F150" s="131" t="s">
        <v>1168</v>
      </c>
      <c r="G150" s="132" t="s">
        <v>196</v>
      </c>
      <c r="H150" s="133">
        <v>4</v>
      </c>
      <c r="I150" s="134">
        <v>0</v>
      </c>
      <c r="J150" s="134">
        <f>ROUND(I150*H150,2)</f>
        <v>0</v>
      </c>
      <c r="K150" s="135"/>
      <c r="L150" s="29"/>
      <c r="M150" s="136" t="s">
        <v>3</v>
      </c>
      <c r="N150" s="137" t="s">
        <v>40</v>
      </c>
      <c r="O150" s="138">
        <v>0.19</v>
      </c>
      <c r="P150" s="138">
        <f>O150*H150</f>
        <v>0.76</v>
      </c>
      <c r="Q150" s="138">
        <v>1.31E-3</v>
      </c>
      <c r="R150" s="138">
        <f>Q150*H150</f>
        <v>5.2399999999999999E-3</v>
      </c>
      <c r="S150" s="138">
        <v>0</v>
      </c>
      <c r="T150" s="139">
        <f>S150*H150</f>
        <v>0</v>
      </c>
      <c r="AR150" s="140" t="s">
        <v>197</v>
      </c>
      <c r="AT150" s="140" t="s">
        <v>193</v>
      </c>
      <c r="AU150" s="140" t="s">
        <v>79</v>
      </c>
      <c r="AY150" s="17" t="s">
        <v>191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7" t="s">
        <v>77</v>
      </c>
      <c r="BK150" s="141">
        <f>ROUND(I150*H150,2)</f>
        <v>0</v>
      </c>
      <c r="BL150" s="17" t="s">
        <v>197</v>
      </c>
      <c r="BM150" s="140" t="s">
        <v>1169</v>
      </c>
    </row>
    <row r="151" spans="2:65" s="12" customFormat="1">
      <c r="B151" s="145"/>
      <c r="D151" s="146" t="s">
        <v>201</v>
      </c>
      <c r="E151" s="147" t="s">
        <v>3</v>
      </c>
      <c r="F151" s="148" t="s">
        <v>197</v>
      </c>
      <c r="H151" s="149">
        <v>4</v>
      </c>
      <c r="L151" s="145"/>
      <c r="M151" s="150"/>
      <c r="T151" s="151"/>
      <c r="AT151" s="147" t="s">
        <v>201</v>
      </c>
      <c r="AU151" s="147" t="s">
        <v>79</v>
      </c>
      <c r="AV151" s="12" t="s">
        <v>79</v>
      </c>
      <c r="AW151" s="12" t="s">
        <v>30</v>
      </c>
      <c r="AX151" s="12" t="s">
        <v>69</v>
      </c>
      <c r="AY151" s="147" t="s">
        <v>191</v>
      </c>
    </row>
    <row r="152" spans="2:65" s="13" customFormat="1">
      <c r="B152" s="156"/>
      <c r="D152" s="146" t="s">
        <v>201</v>
      </c>
      <c r="E152" s="157" t="s">
        <v>3</v>
      </c>
      <c r="F152" s="158" t="s">
        <v>272</v>
      </c>
      <c r="H152" s="159">
        <v>4</v>
      </c>
      <c r="L152" s="156"/>
      <c r="M152" s="160"/>
      <c r="T152" s="161"/>
      <c r="AT152" s="157" t="s">
        <v>201</v>
      </c>
      <c r="AU152" s="157" t="s">
        <v>79</v>
      </c>
      <c r="AV152" s="13" t="s">
        <v>197</v>
      </c>
      <c r="AW152" s="13" t="s">
        <v>30</v>
      </c>
      <c r="AX152" s="13" t="s">
        <v>77</v>
      </c>
      <c r="AY152" s="157" t="s">
        <v>191</v>
      </c>
    </row>
    <row r="153" spans="2:65" s="1" customFormat="1" ht="42.75" customHeight="1">
      <c r="B153" s="128"/>
      <c r="C153" s="129" t="s">
        <v>342</v>
      </c>
      <c r="D153" s="129" t="s">
        <v>193</v>
      </c>
      <c r="E153" s="130" t="s">
        <v>1170</v>
      </c>
      <c r="F153" s="131" t="s">
        <v>1171</v>
      </c>
      <c r="G153" s="132" t="s">
        <v>196</v>
      </c>
      <c r="H153" s="133">
        <v>34</v>
      </c>
      <c r="I153" s="134">
        <v>0</v>
      </c>
      <c r="J153" s="134">
        <f>ROUND(I153*H153,2)</f>
        <v>0</v>
      </c>
      <c r="K153" s="135"/>
      <c r="L153" s="29"/>
      <c r="M153" s="136" t="s">
        <v>3</v>
      </c>
      <c r="N153" s="137" t="s">
        <v>40</v>
      </c>
      <c r="O153" s="138">
        <v>0.20699999999999999</v>
      </c>
      <c r="P153" s="138">
        <f>O153*H153</f>
        <v>7.0379999999999994</v>
      </c>
      <c r="Q153" s="138">
        <v>7.4599999999999996E-3</v>
      </c>
      <c r="R153" s="138">
        <f>Q153*H153</f>
        <v>0.25363999999999998</v>
      </c>
      <c r="S153" s="138">
        <v>0</v>
      </c>
      <c r="T153" s="139">
        <f>S153*H153</f>
        <v>0</v>
      </c>
      <c r="AR153" s="140" t="s">
        <v>197</v>
      </c>
      <c r="AT153" s="140" t="s">
        <v>193</v>
      </c>
      <c r="AU153" s="140" t="s">
        <v>79</v>
      </c>
      <c r="AY153" s="17" t="s">
        <v>191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7" t="s">
        <v>77</v>
      </c>
      <c r="BK153" s="141">
        <f>ROUND(I153*H153,2)</f>
        <v>0</v>
      </c>
      <c r="BL153" s="17" t="s">
        <v>197</v>
      </c>
      <c r="BM153" s="140" t="s">
        <v>1172</v>
      </c>
    </row>
    <row r="154" spans="2:65" s="12" customFormat="1">
      <c r="B154" s="145"/>
      <c r="D154" s="146" t="s">
        <v>201</v>
      </c>
      <c r="E154" s="147" t="s">
        <v>3</v>
      </c>
      <c r="F154" s="148" t="s">
        <v>449</v>
      </c>
      <c r="H154" s="149">
        <v>34</v>
      </c>
      <c r="L154" s="145"/>
      <c r="M154" s="150"/>
      <c r="T154" s="151"/>
      <c r="AT154" s="147" t="s">
        <v>201</v>
      </c>
      <c r="AU154" s="147" t="s">
        <v>79</v>
      </c>
      <c r="AV154" s="12" t="s">
        <v>79</v>
      </c>
      <c r="AW154" s="12" t="s">
        <v>30</v>
      </c>
      <c r="AX154" s="12" t="s">
        <v>69</v>
      </c>
      <c r="AY154" s="147" t="s">
        <v>191</v>
      </c>
    </row>
    <row r="155" spans="2:65" s="13" customFormat="1">
      <c r="B155" s="156"/>
      <c r="D155" s="146" t="s">
        <v>201</v>
      </c>
      <c r="E155" s="157" t="s">
        <v>3</v>
      </c>
      <c r="F155" s="158" t="s">
        <v>272</v>
      </c>
      <c r="H155" s="159">
        <v>34</v>
      </c>
      <c r="L155" s="156"/>
      <c r="M155" s="160"/>
      <c r="T155" s="161"/>
      <c r="AT155" s="157" t="s">
        <v>201</v>
      </c>
      <c r="AU155" s="157" t="s">
        <v>79</v>
      </c>
      <c r="AV155" s="13" t="s">
        <v>197</v>
      </c>
      <c r="AW155" s="13" t="s">
        <v>30</v>
      </c>
      <c r="AX155" s="13" t="s">
        <v>77</v>
      </c>
      <c r="AY155" s="157" t="s">
        <v>191</v>
      </c>
    </row>
    <row r="156" spans="2:65" s="1" customFormat="1" ht="21" customHeight="1">
      <c r="B156" s="128"/>
      <c r="C156" s="129" t="s">
        <v>9</v>
      </c>
      <c r="D156" s="129" t="s">
        <v>193</v>
      </c>
      <c r="E156" s="130" t="s">
        <v>1173</v>
      </c>
      <c r="F156" s="131" t="s">
        <v>1174</v>
      </c>
      <c r="G156" s="132" t="s">
        <v>622</v>
      </c>
      <c r="H156" s="133">
        <v>5</v>
      </c>
      <c r="I156" s="134">
        <v>0</v>
      </c>
      <c r="J156" s="134">
        <f>ROUND(I156*H156,2)</f>
        <v>0</v>
      </c>
      <c r="K156" s="135"/>
      <c r="L156" s="29"/>
      <c r="M156" s="136" t="s">
        <v>3</v>
      </c>
      <c r="N156" s="137" t="s">
        <v>40</v>
      </c>
      <c r="O156" s="138">
        <v>0.20699999999999999</v>
      </c>
      <c r="P156" s="138">
        <f>O156*H156</f>
        <v>1.0349999999999999</v>
      </c>
      <c r="Q156" s="138">
        <v>7.4599999999999996E-3</v>
      </c>
      <c r="R156" s="138">
        <f>Q156*H156</f>
        <v>3.73E-2</v>
      </c>
      <c r="S156" s="138">
        <v>0</v>
      </c>
      <c r="T156" s="139">
        <f>S156*H156</f>
        <v>0</v>
      </c>
      <c r="AR156" s="140" t="s">
        <v>197</v>
      </c>
      <c r="AT156" s="140" t="s">
        <v>193</v>
      </c>
      <c r="AU156" s="140" t="s">
        <v>79</v>
      </c>
      <c r="AY156" s="17" t="s">
        <v>191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7" t="s">
        <v>77</v>
      </c>
      <c r="BK156" s="141">
        <f>ROUND(I156*H156,2)</f>
        <v>0</v>
      </c>
      <c r="BL156" s="17" t="s">
        <v>197</v>
      </c>
      <c r="BM156" s="140" t="s">
        <v>1175</v>
      </c>
    </row>
    <row r="157" spans="2:65" s="12" customFormat="1">
      <c r="B157" s="145"/>
      <c r="D157" s="146" t="s">
        <v>201</v>
      </c>
      <c r="E157" s="147" t="s">
        <v>3</v>
      </c>
      <c r="F157" s="148" t="s">
        <v>209</v>
      </c>
      <c r="H157" s="149">
        <v>5</v>
      </c>
      <c r="L157" s="145"/>
      <c r="M157" s="150"/>
      <c r="T157" s="151"/>
      <c r="AT157" s="147" t="s">
        <v>201</v>
      </c>
      <c r="AU157" s="147" t="s">
        <v>79</v>
      </c>
      <c r="AV157" s="12" t="s">
        <v>79</v>
      </c>
      <c r="AW157" s="12" t="s">
        <v>30</v>
      </c>
      <c r="AX157" s="12" t="s">
        <v>69</v>
      </c>
      <c r="AY157" s="147" t="s">
        <v>191</v>
      </c>
    </row>
    <row r="158" spans="2:65" s="14" customFormat="1">
      <c r="B158" s="162"/>
      <c r="D158" s="146" t="s">
        <v>201</v>
      </c>
      <c r="E158" s="163" t="s">
        <v>3</v>
      </c>
      <c r="F158" s="164" t="s">
        <v>1174</v>
      </c>
      <c r="H158" s="163" t="s">
        <v>3</v>
      </c>
      <c r="L158" s="162"/>
      <c r="M158" s="165"/>
      <c r="T158" s="166"/>
      <c r="AT158" s="163" t="s">
        <v>201</v>
      </c>
      <c r="AU158" s="163" t="s">
        <v>79</v>
      </c>
      <c r="AV158" s="14" t="s">
        <v>77</v>
      </c>
      <c r="AW158" s="14" t="s">
        <v>30</v>
      </c>
      <c r="AX158" s="14" t="s">
        <v>69</v>
      </c>
      <c r="AY158" s="163" t="s">
        <v>191</v>
      </c>
    </row>
    <row r="159" spans="2:65" s="13" customFormat="1">
      <c r="B159" s="156"/>
      <c r="D159" s="146" t="s">
        <v>201</v>
      </c>
      <c r="E159" s="157" t="s">
        <v>3</v>
      </c>
      <c r="F159" s="158" t="s">
        <v>272</v>
      </c>
      <c r="H159" s="159">
        <v>5</v>
      </c>
      <c r="L159" s="156"/>
      <c r="M159" s="160"/>
      <c r="T159" s="161"/>
      <c r="AT159" s="157" t="s">
        <v>201</v>
      </c>
      <c r="AU159" s="157" t="s">
        <v>79</v>
      </c>
      <c r="AV159" s="13" t="s">
        <v>197</v>
      </c>
      <c r="AW159" s="13" t="s">
        <v>30</v>
      </c>
      <c r="AX159" s="13" t="s">
        <v>77</v>
      </c>
      <c r="AY159" s="157" t="s">
        <v>191</v>
      </c>
    </row>
    <row r="160" spans="2:65" s="1" customFormat="1" ht="23.4" customHeight="1">
      <c r="B160" s="128"/>
      <c r="C160" s="129" t="s">
        <v>353</v>
      </c>
      <c r="D160" s="129" t="s">
        <v>193</v>
      </c>
      <c r="E160" s="130" t="s">
        <v>1176</v>
      </c>
      <c r="F160" s="131" t="s">
        <v>1177</v>
      </c>
      <c r="G160" s="132" t="s">
        <v>622</v>
      </c>
      <c r="H160" s="133">
        <v>1</v>
      </c>
      <c r="I160" s="134">
        <v>0</v>
      </c>
      <c r="J160" s="134">
        <f>ROUND(I160*H160,2)</f>
        <v>0</v>
      </c>
      <c r="K160" s="135"/>
      <c r="L160" s="29"/>
      <c r="M160" s="136" t="s">
        <v>3</v>
      </c>
      <c r="N160" s="137" t="s">
        <v>40</v>
      </c>
      <c r="O160" s="138">
        <v>0.20699999999999999</v>
      </c>
      <c r="P160" s="138">
        <f>O160*H160</f>
        <v>0.20699999999999999</v>
      </c>
      <c r="Q160" s="138">
        <v>7.4599999999999996E-3</v>
      </c>
      <c r="R160" s="138">
        <f>Q160*H160</f>
        <v>7.4599999999999996E-3</v>
      </c>
      <c r="S160" s="138">
        <v>0</v>
      </c>
      <c r="T160" s="139">
        <f>S160*H160</f>
        <v>0</v>
      </c>
      <c r="AR160" s="140" t="s">
        <v>197</v>
      </c>
      <c r="AT160" s="140" t="s">
        <v>193</v>
      </c>
      <c r="AU160" s="140" t="s">
        <v>79</v>
      </c>
      <c r="AY160" s="17" t="s">
        <v>191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7" t="s">
        <v>77</v>
      </c>
      <c r="BK160" s="141">
        <f>ROUND(I160*H160,2)</f>
        <v>0</v>
      </c>
      <c r="BL160" s="17" t="s">
        <v>197</v>
      </c>
      <c r="BM160" s="140" t="s">
        <v>1178</v>
      </c>
    </row>
    <row r="161" spans="2:65" s="12" customFormat="1">
      <c r="B161" s="145"/>
      <c r="D161" s="146" t="s">
        <v>201</v>
      </c>
      <c r="E161" s="147" t="s">
        <v>3</v>
      </c>
      <c r="F161" s="148" t="s">
        <v>77</v>
      </c>
      <c r="H161" s="149">
        <v>1</v>
      </c>
      <c r="L161" s="145"/>
      <c r="M161" s="150"/>
      <c r="T161" s="151"/>
      <c r="AT161" s="147" t="s">
        <v>201</v>
      </c>
      <c r="AU161" s="147" t="s">
        <v>79</v>
      </c>
      <c r="AV161" s="12" t="s">
        <v>79</v>
      </c>
      <c r="AW161" s="12" t="s">
        <v>30</v>
      </c>
      <c r="AX161" s="12" t="s">
        <v>69</v>
      </c>
      <c r="AY161" s="147" t="s">
        <v>191</v>
      </c>
    </row>
    <row r="162" spans="2:65" s="14" customFormat="1">
      <c r="B162" s="162"/>
      <c r="D162" s="146" t="s">
        <v>201</v>
      </c>
      <c r="E162" s="163" t="s">
        <v>3</v>
      </c>
      <c r="F162" s="164" t="s">
        <v>1174</v>
      </c>
      <c r="H162" s="163" t="s">
        <v>3</v>
      </c>
      <c r="L162" s="162"/>
      <c r="M162" s="165"/>
      <c r="T162" s="166"/>
      <c r="AT162" s="163" t="s">
        <v>201</v>
      </c>
      <c r="AU162" s="163" t="s">
        <v>79</v>
      </c>
      <c r="AV162" s="14" t="s">
        <v>77</v>
      </c>
      <c r="AW162" s="14" t="s">
        <v>30</v>
      </c>
      <c r="AX162" s="14" t="s">
        <v>69</v>
      </c>
      <c r="AY162" s="163" t="s">
        <v>191</v>
      </c>
    </row>
    <row r="163" spans="2:65" s="13" customFormat="1">
      <c r="B163" s="156"/>
      <c r="D163" s="146" t="s">
        <v>201</v>
      </c>
      <c r="E163" s="157" t="s">
        <v>3</v>
      </c>
      <c r="F163" s="158" t="s">
        <v>272</v>
      </c>
      <c r="H163" s="159">
        <v>1</v>
      </c>
      <c r="L163" s="156"/>
      <c r="M163" s="160"/>
      <c r="T163" s="161"/>
      <c r="AT163" s="157" t="s">
        <v>201</v>
      </c>
      <c r="AU163" s="157" t="s">
        <v>79</v>
      </c>
      <c r="AV163" s="13" t="s">
        <v>197</v>
      </c>
      <c r="AW163" s="13" t="s">
        <v>30</v>
      </c>
      <c r="AX163" s="13" t="s">
        <v>77</v>
      </c>
      <c r="AY163" s="157" t="s">
        <v>191</v>
      </c>
    </row>
    <row r="164" spans="2:65" s="1" customFormat="1" ht="16.350000000000001" customHeight="1">
      <c r="B164" s="128"/>
      <c r="C164" s="129" t="s">
        <v>360</v>
      </c>
      <c r="D164" s="129" t="s">
        <v>193</v>
      </c>
      <c r="E164" s="130" t="s">
        <v>1179</v>
      </c>
      <c r="F164" s="131" t="s">
        <v>1180</v>
      </c>
      <c r="G164" s="132" t="s">
        <v>426</v>
      </c>
      <c r="H164" s="133">
        <v>1</v>
      </c>
      <c r="I164" s="134">
        <v>0</v>
      </c>
      <c r="J164" s="134">
        <f>ROUND(I164*H164,2)</f>
        <v>0</v>
      </c>
      <c r="K164" s="135"/>
      <c r="L164" s="29"/>
      <c r="M164" s="136" t="s">
        <v>3</v>
      </c>
      <c r="N164" s="137" t="s">
        <v>40</v>
      </c>
      <c r="O164" s="138">
        <v>0.497</v>
      </c>
      <c r="P164" s="138">
        <f>O164*H164</f>
        <v>0.497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197</v>
      </c>
      <c r="AT164" s="140" t="s">
        <v>193</v>
      </c>
      <c r="AU164" s="140" t="s">
        <v>79</v>
      </c>
      <c r="AY164" s="17" t="s">
        <v>191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7" t="s">
        <v>77</v>
      </c>
      <c r="BK164" s="141">
        <f>ROUND(I164*H164,2)</f>
        <v>0</v>
      </c>
      <c r="BL164" s="17" t="s">
        <v>197</v>
      </c>
      <c r="BM164" s="140" t="s">
        <v>1181</v>
      </c>
    </row>
    <row r="165" spans="2:65" s="1" customFormat="1" ht="16.350000000000001" customHeight="1">
      <c r="B165" s="128"/>
      <c r="C165" s="167" t="s">
        <v>368</v>
      </c>
      <c r="D165" s="167" t="s">
        <v>483</v>
      </c>
      <c r="E165" s="168" t="s">
        <v>1182</v>
      </c>
      <c r="F165" s="169" t="s">
        <v>1183</v>
      </c>
      <c r="G165" s="170" t="s">
        <v>426</v>
      </c>
      <c r="H165" s="171">
        <v>1</v>
      </c>
      <c r="I165" s="172">
        <v>0</v>
      </c>
      <c r="J165" s="172">
        <f>ROUND(I165*H165,2)</f>
        <v>0</v>
      </c>
      <c r="K165" s="173"/>
      <c r="L165" s="174"/>
      <c r="M165" s="175" t="s">
        <v>3</v>
      </c>
      <c r="N165" s="176" t="s">
        <v>40</v>
      </c>
      <c r="O165" s="138">
        <v>0</v>
      </c>
      <c r="P165" s="138">
        <f>O165*H165</f>
        <v>0</v>
      </c>
      <c r="Q165" s="138">
        <v>1E-4</v>
      </c>
      <c r="R165" s="138">
        <f>Q165*H165</f>
        <v>1E-4</v>
      </c>
      <c r="S165" s="138">
        <v>0</v>
      </c>
      <c r="T165" s="139">
        <f>S165*H165</f>
        <v>0</v>
      </c>
      <c r="AR165" s="140" t="s">
        <v>239</v>
      </c>
      <c r="AT165" s="140" t="s">
        <v>483</v>
      </c>
      <c r="AU165" s="140" t="s">
        <v>79</v>
      </c>
      <c r="AY165" s="17" t="s">
        <v>191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7" t="s">
        <v>77</v>
      </c>
      <c r="BK165" s="141">
        <f>ROUND(I165*H165,2)</f>
        <v>0</v>
      </c>
      <c r="BL165" s="17" t="s">
        <v>197</v>
      </c>
      <c r="BM165" s="140" t="s">
        <v>1184</v>
      </c>
    </row>
    <row r="166" spans="2:65" s="1" customFormat="1" ht="23.4" customHeight="1">
      <c r="B166" s="128"/>
      <c r="C166" s="129" t="s">
        <v>374</v>
      </c>
      <c r="D166" s="129" t="s">
        <v>193</v>
      </c>
      <c r="E166" s="130" t="s">
        <v>1185</v>
      </c>
      <c r="F166" s="131" t="s">
        <v>1186</v>
      </c>
      <c r="G166" s="132" t="s">
        <v>196</v>
      </c>
      <c r="H166" s="133">
        <v>46</v>
      </c>
      <c r="I166" s="134">
        <v>0</v>
      </c>
      <c r="J166" s="134">
        <f>ROUND(I166*H166,2)</f>
        <v>0</v>
      </c>
      <c r="K166" s="135"/>
      <c r="L166" s="29"/>
      <c r="M166" s="136" t="s">
        <v>3</v>
      </c>
      <c r="N166" s="137" t="s">
        <v>40</v>
      </c>
      <c r="O166" s="138">
        <v>6.2E-2</v>
      </c>
      <c r="P166" s="138">
        <f>O166*H166</f>
        <v>2.8519999999999999</v>
      </c>
      <c r="Q166" s="138">
        <v>0</v>
      </c>
      <c r="R166" s="138">
        <f>Q166*H166</f>
        <v>0</v>
      </c>
      <c r="S166" s="138">
        <v>0</v>
      </c>
      <c r="T166" s="139">
        <f>S166*H166</f>
        <v>0</v>
      </c>
      <c r="AR166" s="140" t="s">
        <v>197</v>
      </c>
      <c r="AT166" s="140" t="s">
        <v>193</v>
      </c>
      <c r="AU166" s="140" t="s">
        <v>79</v>
      </c>
      <c r="AY166" s="17" t="s">
        <v>191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7" t="s">
        <v>77</v>
      </c>
      <c r="BK166" s="141">
        <f>ROUND(I166*H166,2)</f>
        <v>0</v>
      </c>
      <c r="BL166" s="17" t="s">
        <v>197</v>
      </c>
      <c r="BM166" s="140" t="s">
        <v>1187</v>
      </c>
    </row>
    <row r="167" spans="2:65" s="12" customFormat="1">
      <c r="B167" s="145"/>
      <c r="D167" s="146" t="s">
        <v>201</v>
      </c>
      <c r="E167" s="147" t="s">
        <v>3</v>
      </c>
      <c r="F167" s="148" t="s">
        <v>1163</v>
      </c>
      <c r="H167" s="149">
        <v>46</v>
      </c>
      <c r="L167" s="145"/>
      <c r="M167" s="150"/>
      <c r="T167" s="151"/>
      <c r="AT167" s="147" t="s">
        <v>201</v>
      </c>
      <c r="AU167" s="147" t="s">
        <v>79</v>
      </c>
      <c r="AV167" s="12" t="s">
        <v>79</v>
      </c>
      <c r="AW167" s="12" t="s">
        <v>30</v>
      </c>
      <c r="AX167" s="12" t="s">
        <v>69</v>
      </c>
      <c r="AY167" s="147" t="s">
        <v>191</v>
      </c>
    </row>
    <row r="168" spans="2:65" s="13" customFormat="1">
      <c r="B168" s="156"/>
      <c r="D168" s="146" t="s">
        <v>201</v>
      </c>
      <c r="E168" s="157" t="s">
        <v>3</v>
      </c>
      <c r="F168" s="158" t="s">
        <v>272</v>
      </c>
      <c r="H168" s="159">
        <v>46</v>
      </c>
      <c r="L168" s="156"/>
      <c r="M168" s="160"/>
      <c r="T168" s="161"/>
      <c r="AT168" s="157" t="s">
        <v>201</v>
      </c>
      <c r="AU168" s="157" t="s">
        <v>79</v>
      </c>
      <c r="AV168" s="13" t="s">
        <v>197</v>
      </c>
      <c r="AW168" s="13" t="s">
        <v>30</v>
      </c>
      <c r="AX168" s="13" t="s">
        <v>77</v>
      </c>
      <c r="AY168" s="157" t="s">
        <v>191</v>
      </c>
    </row>
    <row r="169" spans="2:65" s="1" customFormat="1" ht="16.350000000000001" customHeight="1">
      <c r="B169" s="128"/>
      <c r="C169" s="129" t="s">
        <v>310</v>
      </c>
      <c r="D169" s="129" t="s">
        <v>193</v>
      </c>
      <c r="E169" s="130" t="s">
        <v>1188</v>
      </c>
      <c r="F169" s="131" t="s">
        <v>1189</v>
      </c>
      <c r="G169" s="132" t="s">
        <v>196</v>
      </c>
      <c r="H169" s="133">
        <v>46</v>
      </c>
      <c r="I169" s="134">
        <v>0</v>
      </c>
      <c r="J169" s="134">
        <f>ROUND(I169*H169,2)</f>
        <v>0</v>
      </c>
      <c r="K169" s="135"/>
      <c r="L169" s="29"/>
      <c r="M169" s="136" t="s">
        <v>3</v>
      </c>
      <c r="N169" s="137" t="s">
        <v>40</v>
      </c>
      <c r="O169" s="138">
        <v>4.3999999999999997E-2</v>
      </c>
      <c r="P169" s="138">
        <f>O169*H169</f>
        <v>2.024</v>
      </c>
      <c r="Q169" s="138">
        <v>0</v>
      </c>
      <c r="R169" s="138">
        <f>Q169*H169</f>
        <v>0</v>
      </c>
      <c r="S169" s="138">
        <v>0</v>
      </c>
      <c r="T169" s="139">
        <f>S169*H169</f>
        <v>0</v>
      </c>
      <c r="AR169" s="140" t="s">
        <v>197</v>
      </c>
      <c r="AT169" s="140" t="s">
        <v>193</v>
      </c>
      <c r="AU169" s="140" t="s">
        <v>79</v>
      </c>
      <c r="AY169" s="17" t="s">
        <v>191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7" t="s">
        <v>77</v>
      </c>
      <c r="BK169" s="141">
        <f>ROUND(I169*H169,2)</f>
        <v>0</v>
      </c>
      <c r="BL169" s="17" t="s">
        <v>197</v>
      </c>
      <c r="BM169" s="140" t="s">
        <v>1190</v>
      </c>
    </row>
    <row r="170" spans="2:65" s="12" customFormat="1">
      <c r="B170" s="145"/>
      <c r="D170" s="146" t="s">
        <v>201</v>
      </c>
      <c r="E170" s="147" t="s">
        <v>3</v>
      </c>
      <c r="F170" s="148" t="s">
        <v>1163</v>
      </c>
      <c r="H170" s="149">
        <v>46</v>
      </c>
      <c r="L170" s="145"/>
      <c r="M170" s="150"/>
      <c r="T170" s="151"/>
      <c r="AT170" s="147" t="s">
        <v>201</v>
      </c>
      <c r="AU170" s="147" t="s">
        <v>79</v>
      </c>
      <c r="AV170" s="12" t="s">
        <v>79</v>
      </c>
      <c r="AW170" s="12" t="s">
        <v>30</v>
      </c>
      <c r="AX170" s="12" t="s">
        <v>69</v>
      </c>
      <c r="AY170" s="147" t="s">
        <v>191</v>
      </c>
    </row>
    <row r="171" spans="2:65" s="14" customFormat="1">
      <c r="B171" s="162"/>
      <c r="D171" s="146" t="s">
        <v>201</v>
      </c>
      <c r="E171" s="163" t="s">
        <v>3</v>
      </c>
      <c r="F171" s="164" t="s">
        <v>1191</v>
      </c>
      <c r="H171" s="163" t="s">
        <v>3</v>
      </c>
      <c r="L171" s="162"/>
      <c r="M171" s="165"/>
      <c r="T171" s="166"/>
      <c r="AT171" s="163" t="s">
        <v>201</v>
      </c>
      <c r="AU171" s="163" t="s">
        <v>79</v>
      </c>
      <c r="AV171" s="14" t="s">
        <v>77</v>
      </c>
      <c r="AW171" s="14" t="s">
        <v>30</v>
      </c>
      <c r="AX171" s="14" t="s">
        <v>69</v>
      </c>
      <c r="AY171" s="163" t="s">
        <v>191</v>
      </c>
    </row>
    <row r="172" spans="2:65" s="13" customFormat="1">
      <c r="B172" s="156"/>
      <c r="D172" s="146" t="s">
        <v>201</v>
      </c>
      <c r="E172" s="157" t="s">
        <v>3</v>
      </c>
      <c r="F172" s="158" t="s">
        <v>272</v>
      </c>
      <c r="H172" s="159">
        <v>46</v>
      </c>
      <c r="L172" s="156"/>
      <c r="M172" s="160"/>
      <c r="T172" s="161"/>
      <c r="AT172" s="157" t="s">
        <v>201</v>
      </c>
      <c r="AU172" s="157" t="s">
        <v>79</v>
      </c>
      <c r="AV172" s="13" t="s">
        <v>197</v>
      </c>
      <c r="AW172" s="13" t="s">
        <v>30</v>
      </c>
      <c r="AX172" s="13" t="s">
        <v>77</v>
      </c>
      <c r="AY172" s="157" t="s">
        <v>191</v>
      </c>
    </row>
    <row r="173" spans="2:65" s="1" customFormat="1" ht="36.75" customHeight="1">
      <c r="B173" s="128"/>
      <c r="C173" s="129" t="s">
        <v>8</v>
      </c>
      <c r="D173" s="129" t="s">
        <v>193</v>
      </c>
      <c r="E173" s="130" t="s">
        <v>1192</v>
      </c>
      <c r="F173" s="131" t="s">
        <v>1193</v>
      </c>
      <c r="G173" s="132" t="s">
        <v>426</v>
      </c>
      <c r="H173" s="133">
        <v>1</v>
      </c>
      <c r="I173" s="134">
        <v>0</v>
      </c>
      <c r="J173" s="134">
        <f t="shared" ref="J173:J183" si="0">ROUND(I173*H173,2)</f>
        <v>0</v>
      </c>
      <c r="K173" s="135"/>
      <c r="L173" s="29"/>
      <c r="M173" s="136" t="s">
        <v>3</v>
      </c>
      <c r="N173" s="137" t="s">
        <v>40</v>
      </c>
      <c r="O173" s="138">
        <v>1.25</v>
      </c>
      <c r="P173" s="138">
        <f t="shared" ref="P173:P183" si="1">O173*H173</f>
        <v>1.25</v>
      </c>
      <c r="Q173" s="138">
        <v>0.36191000000000001</v>
      </c>
      <c r="R173" s="138">
        <f t="shared" ref="R173:R183" si="2">Q173*H173</f>
        <v>0.36191000000000001</v>
      </c>
      <c r="S173" s="138">
        <v>0</v>
      </c>
      <c r="T173" s="139">
        <f t="shared" ref="T173:T183" si="3">S173*H173</f>
        <v>0</v>
      </c>
      <c r="AR173" s="140" t="s">
        <v>197</v>
      </c>
      <c r="AT173" s="140" t="s">
        <v>193</v>
      </c>
      <c r="AU173" s="140" t="s">
        <v>79</v>
      </c>
      <c r="AY173" s="17" t="s">
        <v>191</v>
      </c>
      <c r="BE173" s="141">
        <f t="shared" ref="BE173:BE183" si="4">IF(N173="základní",J173,0)</f>
        <v>0</v>
      </c>
      <c r="BF173" s="141">
        <f t="shared" ref="BF173:BF183" si="5">IF(N173="snížená",J173,0)</f>
        <v>0</v>
      </c>
      <c r="BG173" s="141">
        <f t="shared" ref="BG173:BG183" si="6">IF(N173="zákl. přenesená",J173,0)</f>
        <v>0</v>
      </c>
      <c r="BH173" s="141">
        <f t="shared" ref="BH173:BH183" si="7">IF(N173="sníž. přenesená",J173,0)</f>
        <v>0</v>
      </c>
      <c r="BI173" s="141">
        <f t="shared" ref="BI173:BI183" si="8">IF(N173="nulová",J173,0)</f>
        <v>0</v>
      </c>
      <c r="BJ173" s="17" t="s">
        <v>77</v>
      </c>
      <c r="BK173" s="141">
        <f t="shared" ref="BK173:BK183" si="9">ROUND(I173*H173,2)</f>
        <v>0</v>
      </c>
      <c r="BL173" s="17" t="s">
        <v>197</v>
      </c>
      <c r="BM173" s="140" t="s">
        <v>1194</v>
      </c>
    </row>
    <row r="174" spans="2:65" s="1" customFormat="1" ht="47.55" customHeight="1">
      <c r="B174" s="128"/>
      <c r="C174" s="167" t="s">
        <v>388</v>
      </c>
      <c r="D174" s="167" t="s">
        <v>483</v>
      </c>
      <c r="E174" s="168" t="s">
        <v>1195</v>
      </c>
      <c r="F174" s="169" t="s">
        <v>1196</v>
      </c>
      <c r="G174" s="170" t="s">
        <v>426</v>
      </c>
      <c r="H174" s="171">
        <v>1</v>
      </c>
      <c r="I174" s="172">
        <v>0</v>
      </c>
      <c r="J174" s="172">
        <f t="shared" si="0"/>
        <v>0</v>
      </c>
      <c r="K174" s="173"/>
      <c r="L174" s="174"/>
      <c r="M174" s="175" t="s">
        <v>3</v>
      </c>
      <c r="N174" s="176" t="s">
        <v>40</v>
      </c>
      <c r="O174" s="138">
        <v>0</v>
      </c>
      <c r="P174" s="138">
        <f t="shared" si="1"/>
        <v>0</v>
      </c>
      <c r="Q174" s="138">
        <v>0</v>
      </c>
      <c r="R174" s="138">
        <f t="shared" si="2"/>
        <v>0</v>
      </c>
      <c r="S174" s="138">
        <v>0</v>
      </c>
      <c r="T174" s="139">
        <f t="shared" si="3"/>
        <v>0</v>
      </c>
      <c r="AR174" s="140" t="s">
        <v>239</v>
      </c>
      <c r="AT174" s="140" t="s">
        <v>483</v>
      </c>
      <c r="AU174" s="140" t="s">
        <v>79</v>
      </c>
      <c r="AY174" s="17" t="s">
        <v>191</v>
      </c>
      <c r="BE174" s="141">
        <f t="shared" si="4"/>
        <v>0</v>
      </c>
      <c r="BF174" s="141">
        <f t="shared" si="5"/>
        <v>0</v>
      </c>
      <c r="BG174" s="141">
        <f t="shared" si="6"/>
        <v>0</v>
      </c>
      <c r="BH174" s="141">
        <f t="shared" si="7"/>
        <v>0</v>
      </c>
      <c r="BI174" s="141">
        <f t="shared" si="8"/>
        <v>0</v>
      </c>
      <c r="BJ174" s="17" t="s">
        <v>77</v>
      </c>
      <c r="BK174" s="141">
        <f t="shared" si="9"/>
        <v>0</v>
      </c>
      <c r="BL174" s="17" t="s">
        <v>197</v>
      </c>
      <c r="BM174" s="140" t="s">
        <v>1197</v>
      </c>
    </row>
    <row r="175" spans="2:65" s="1" customFormat="1" ht="42.75" customHeight="1">
      <c r="B175" s="128"/>
      <c r="C175" s="129" t="s">
        <v>393</v>
      </c>
      <c r="D175" s="129" t="s">
        <v>193</v>
      </c>
      <c r="E175" s="130" t="s">
        <v>1198</v>
      </c>
      <c r="F175" s="131" t="s">
        <v>1199</v>
      </c>
      <c r="G175" s="132" t="s">
        <v>426</v>
      </c>
      <c r="H175" s="133">
        <v>2</v>
      </c>
      <c r="I175" s="134">
        <v>0</v>
      </c>
      <c r="J175" s="134">
        <f t="shared" si="0"/>
        <v>0</v>
      </c>
      <c r="K175" s="135"/>
      <c r="L175" s="29"/>
      <c r="M175" s="136" t="s">
        <v>3</v>
      </c>
      <c r="N175" s="137" t="s">
        <v>40</v>
      </c>
      <c r="O175" s="138">
        <v>0.58299999999999996</v>
      </c>
      <c r="P175" s="138">
        <f t="shared" si="1"/>
        <v>1.1659999999999999</v>
      </c>
      <c r="Q175" s="138">
        <v>5.8029999999999998E-2</v>
      </c>
      <c r="R175" s="138">
        <f t="shared" si="2"/>
        <v>0.11606</v>
      </c>
      <c r="S175" s="138">
        <v>0</v>
      </c>
      <c r="T175" s="139">
        <f t="shared" si="3"/>
        <v>0</v>
      </c>
      <c r="AR175" s="140" t="s">
        <v>197</v>
      </c>
      <c r="AT175" s="140" t="s">
        <v>193</v>
      </c>
      <c r="AU175" s="140" t="s">
        <v>79</v>
      </c>
      <c r="AY175" s="17" t="s">
        <v>191</v>
      </c>
      <c r="BE175" s="141">
        <f t="shared" si="4"/>
        <v>0</v>
      </c>
      <c r="BF175" s="141">
        <f t="shared" si="5"/>
        <v>0</v>
      </c>
      <c r="BG175" s="141">
        <f t="shared" si="6"/>
        <v>0</v>
      </c>
      <c r="BH175" s="141">
        <f t="shared" si="7"/>
        <v>0</v>
      </c>
      <c r="BI175" s="141">
        <f t="shared" si="8"/>
        <v>0</v>
      </c>
      <c r="BJ175" s="17" t="s">
        <v>77</v>
      </c>
      <c r="BK175" s="141">
        <f t="shared" si="9"/>
        <v>0</v>
      </c>
      <c r="BL175" s="17" t="s">
        <v>197</v>
      </c>
      <c r="BM175" s="140" t="s">
        <v>1200</v>
      </c>
    </row>
    <row r="176" spans="2:65" s="1" customFormat="1" ht="36.75" customHeight="1">
      <c r="B176" s="128"/>
      <c r="C176" s="129" t="s">
        <v>399</v>
      </c>
      <c r="D176" s="129" t="s">
        <v>193</v>
      </c>
      <c r="E176" s="130" t="s">
        <v>1201</v>
      </c>
      <c r="F176" s="131" t="s">
        <v>1202</v>
      </c>
      <c r="G176" s="132" t="s">
        <v>426</v>
      </c>
      <c r="H176" s="133">
        <v>2</v>
      </c>
      <c r="I176" s="134">
        <v>0</v>
      </c>
      <c r="J176" s="134">
        <f t="shared" si="0"/>
        <v>0</v>
      </c>
      <c r="K176" s="135"/>
      <c r="L176" s="29"/>
      <c r="M176" s="136" t="s">
        <v>3</v>
      </c>
      <c r="N176" s="137" t="s">
        <v>40</v>
      </c>
      <c r="O176" s="138">
        <v>0.16600000000000001</v>
      </c>
      <c r="P176" s="138">
        <f t="shared" si="1"/>
        <v>0.33200000000000002</v>
      </c>
      <c r="Q176" s="138">
        <v>1.136E-2</v>
      </c>
      <c r="R176" s="138">
        <f t="shared" si="2"/>
        <v>2.2720000000000001E-2</v>
      </c>
      <c r="S176" s="138">
        <v>0</v>
      </c>
      <c r="T176" s="139">
        <f t="shared" si="3"/>
        <v>0</v>
      </c>
      <c r="AR176" s="140" t="s">
        <v>197</v>
      </c>
      <c r="AT176" s="140" t="s">
        <v>193</v>
      </c>
      <c r="AU176" s="140" t="s">
        <v>79</v>
      </c>
      <c r="AY176" s="17" t="s">
        <v>191</v>
      </c>
      <c r="BE176" s="141">
        <f t="shared" si="4"/>
        <v>0</v>
      </c>
      <c r="BF176" s="141">
        <f t="shared" si="5"/>
        <v>0</v>
      </c>
      <c r="BG176" s="141">
        <f t="shared" si="6"/>
        <v>0</v>
      </c>
      <c r="BH176" s="141">
        <f t="shared" si="7"/>
        <v>0</v>
      </c>
      <c r="BI176" s="141">
        <f t="shared" si="8"/>
        <v>0</v>
      </c>
      <c r="BJ176" s="17" t="s">
        <v>77</v>
      </c>
      <c r="BK176" s="141">
        <f t="shared" si="9"/>
        <v>0</v>
      </c>
      <c r="BL176" s="17" t="s">
        <v>197</v>
      </c>
      <c r="BM176" s="140" t="s">
        <v>1203</v>
      </c>
    </row>
    <row r="177" spans="2:65" s="1" customFormat="1" ht="36.75" customHeight="1">
      <c r="B177" s="128"/>
      <c r="C177" s="129" t="s">
        <v>404</v>
      </c>
      <c r="D177" s="129" t="s">
        <v>193</v>
      </c>
      <c r="E177" s="130" t="s">
        <v>1204</v>
      </c>
      <c r="F177" s="131" t="s">
        <v>1205</v>
      </c>
      <c r="G177" s="132" t="s">
        <v>426</v>
      </c>
      <c r="H177" s="133">
        <v>2</v>
      </c>
      <c r="I177" s="134">
        <v>0</v>
      </c>
      <c r="J177" s="134">
        <f t="shared" si="0"/>
        <v>0</v>
      </c>
      <c r="K177" s="135"/>
      <c r="L177" s="29"/>
      <c r="M177" s="136" t="s">
        <v>3</v>
      </c>
      <c r="N177" s="137" t="s">
        <v>40</v>
      </c>
      <c r="O177" s="138">
        <v>0.33300000000000002</v>
      </c>
      <c r="P177" s="138">
        <f t="shared" si="1"/>
        <v>0.66600000000000004</v>
      </c>
      <c r="Q177" s="138">
        <v>1.242E-2</v>
      </c>
      <c r="R177" s="138">
        <f t="shared" si="2"/>
        <v>2.4840000000000001E-2</v>
      </c>
      <c r="S177" s="138">
        <v>0</v>
      </c>
      <c r="T177" s="139">
        <f t="shared" si="3"/>
        <v>0</v>
      </c>
      <c r="AR177" s="140" t="s">
        <v>197</v>
      </c>
      <c r="AT177" s="140" t="s">
        <v>193</v>
      </c>
      <c r="AU177" s="140" t="s">
        <v>79</v>
      </c>
      <c r="AY177" s="17" t="s">
        <v>191</v>
      </c>
      <c r="BE177" s="141">
        <f t="shared" si="4"/>
        <v>0</v>
      </c>
      <c r="BF177" s="141">
        <f t="shared" si="5"/>
        <v>0</v>
      </c>
      <c r="BG177" s="141">
        <f t="shared" si="6"/>
        <v>0</v>
      </c>
      <c r="BH177" s="141">
        <f t="shared" si="7"/>
        <v>0</v>
      </c>
      <c r="BI177" s="141">
        <f t="shared" si="8"/>
        <v>0</v>
      </c>
      <c r="BJ177" s="17" t="s">
        <v>77</v>
      </c>
      <c r="BK177" s="141">
        <f t="shared" si="9"/>
        <v>0</v>
      </c>
      <c r="BL177" s="17" t="s">
        <v>197</v>
      </c>
      <c r="BM177" s="140" t="s">
        <v>1206</v>
      </c>
    </row>
    <row r="178" spans="2:65" s="1" customFormat="1" ht="42.75" customHeight="1">
      <c r="B178" s="128"/>
      <c r="C178" s="129" t="s">
        <v>366</v>
      </c>
      <c r="D178" s="129" t="s">
        <v>193</v>
      </c>
      <c r="E178" s="130" t="s">
        <v>1207</v>
      </c>
      <c r="F178" s="131" t="s">
        <v>1208</v>
      </c>
      <c r="G178" s="132" t="s">
        <v>426</v>
      </c>
      <c r="H178" s="133">
        <v>2</v>
      </c>
      <c r="I178" s="134">
        <v>0</v>
      </c>
      <c r="J178" s="134">
        <f t="shared" si="0"/>
        <v>0</v>
      </c>
      <c r="K178" s="135"/>
      <c r="L178" s="29"/>
      <c r="M178" s="136" t="s">
        <v>3</v>
      </c>
      <c r="N178" s="137" t="s">
        <v>40</v>
      </c>
      <c r="O178" s="138">
        <v>0.25</v>
      </c>
      <c r="P178" s="138">
        <f t="shared" si="1"/>
        <v>0.5</v>
      </c>
      <c r="Q178" s="138">
        <v>0</v>
      </c>
      <c r="R178" s="138">
        <f t="shared" si="2"/>
        <v>0</v>
      </c>
      <c r="S178" s="138">
        <v>0</v>
      </c>
      <c r="T178" s="139">
        <f t="shared" si="3"/>
        <v>0</v>
      </c>
      <c r="AR178" s="140" t="s">
        <v>197</v>
      </c>
      <c r="AT178" s="140" t="s">
        <v>193</v>
      </c>
      <c r="AU178" s="140" t="s">
        <v>79</v>
      </c>
      <c r="AY178" s="17" t="s">
        <v>191</v>
      </c>
      <c r="BE178" s="141">
        <f t="shared" si="4"/>
        <v>0</v>
      </c>
      <c r="BF178" s="141">
        <f t="shared" si="5"/>
        <v>0</v>
      </c>
      <c r="BG178" s="141">
        <f t="shared" si="6"/>
        <v>0</v>
      </c>
      <c r="BH178" s="141">
        <f t="shared" si="7"/>
        <v>0</v>
      </c>
      <c r="BI178" s="141">
        <f t="shared" si="8"/>
        <v>0</v>
      </c>
      <c r="BJ178" s="17" t="s">
        <v>77</v>
      </c>
      <c r="BK178" s="141">
        <f t="shared" si="9"/>
        <v>0</v>
      </c>
      <c r="BL178" s="17" t="s">
        <v>197</v>
      </c>
      <c r="BM178" s="140" t="s">
        <v>1209</v>
      </c>
    </row>
    <row r="179" spans="2:65" s="1" customFormat="1" ht="36.75" customHeight="1">
      <c r="B179" s="128"/>
      <c r="C179" s="129" t="s">
        <v>414</v>
      </c>
      <c r="D179" s="129" t="s">
        <v>193</v>
      </c>
      <c r="E179" s="130" t="s">
        <v>1210</v>
      </c>
      <c r="F179" s="131" t="s">
        <v>1211</v>
      </c>
      <c r="G179" s="132" t="s">
        <v>426</v>
      </c>
      <c r="H179" s="133">
        <v>2</v>
      </c>
      <c r="I179" s="134">
        <v>0</v>
      </c>
      <c r="J179" s="134">
        <f t="shared" si="0"/>
        <v>0</v>
      </c>
      <c r="K179" s="135"/>
      <c r="L179" s="29"/>
      <c r="M179" s="136" t="s">
        <v>3</v>
      </c>
      <c r="N179" s="137" t="s">
        <v>40</v>
      </c>
      <c r="O179" s="138">
        <v>0.33300000000000002</v>
      </c>
      <c r="P179" s="138">
        <f t="shared" si="1"/>
        <v>0.66600000000000004</v>
      </c>
      <c r="Q179" s="138">
        <v>5.4539999999999998E-2</v>
      </c>
      <c r="R179" s="138">
        <f t="shared" si="2"/>
        <v>0.10908</v>
      </c>
      <c r="S179" s="138">
        <v>0</v>
      </c>
      <c r="T179" s="139">
        <f t="shared" si="3"/>
        <v>0</v>
      </c>
      <c r="AR179" s="140" t="s">
        <v>197</v>
      </c>
      <c r="AT179" s="140" t="s">
        <v>193</v>
      </c>
      <c r="AU179" s="140" t="s">
        <v>79</v>
      </c>
      <c r="AY179" s="17" t="s">
        <v>191</v>
      </c>
      <c r="BE179" s="141">
        <f t="shared" si="4"/>
        <v>0</v>
      </c>
      <c r="BF179" s="141">
        <f t="shared" si="5"/>
        <v>0</v>
      </c>
      <c r="BG179" s="141">
        <f t="shared" si="6"/>
        <v>0</v>
      </c>
      <c r="BH179" s="141">
        <f t="shared" si="7"/>
        <v>0</v>
      </c>
      <c r="BI179" s="141">
        <f t="shared" si="8"/>
        <v>0</v>
      </c>
      <c r="BJ179" s="17" t="s">
        <v>77</v>
      </c>
      <c r="BK179" s="141">
        <f t="shared" si="9"/>
        <v>0</v>
      </c>
      <c r="BL179" s="17" t="s">
        <v>197</v>
      </c>
      <c r="BM179" s="140" t="s">
        <v>1212</v>
      </c>
    </row>
    <row r="180" spans="2:65" s="1" customFormat="1" ht="16.350000000000001" customHeight="1">
      <c r="B180" s="128"/>
      <c r="C180" s="129" t="s">
        <v>418</v>
      </c>
      <c r="D180" s="129" t="s">
        <v>193</v>
      </c>
      <c r="E180" s="130" t="s">
        <v>1213</v>
      </c>
      <c r="F180" s="131" t="s">
        <v>1214</v>
      </c>
      <c r="G180" s="132" t="s">
        <v>426</v>
      </c>
      <c r="H180" s="133">
        <v>2</v>
      </c>
      <c r="I180" s="134">
        <v>0</v>
      </c>
      <c r="J180" s="134">
        <f t="shared" si="0"/>
        <v>0</v>
      </c>
      <c r="K180" s="135"/>
      <c r="L180" s="29"/>
      <c r="M180" s="136" t="s">
        <v>3</v>
      </c>
      <c r="N180" s="137" t="s">
        <v>40</v>
      </c>
      <c r="O180" s="138">
        <v>0.86299999999999999</v>
      </c>
      <c r="P180" s="138">
        <f t="shared" si="1"/>
        <v>1.726</v>
      </c>
      <c r="Q180" s="138">
        <v>0.12303</v>
      </c>
      <c r="R180" s="138">
        <f t="shared" si="2"/>
        <v>0.24606</v>
      </c>
      <c r="S180" s="138">
        <v>0</v>
      </c>
      <c r="T180" s="139">
        <f t="shared" si="3"/>
        <v>0</v>
      </c>
      <c r="AR180" s="140" t="s">
        <v>197</v>
      </c>
      <c r="AT180" s="140" t="s">
        <v>193</v>
      </c>
      <c r="AU180" s="140" t="s">
        <v>79</v>
      </c>
      <c r="AY180" s="17" t="s">
        <v>191</v>
      </c>
      <c r="BE180" s="141">
        <f t="shared" si="4"/>
        <v>0</v>
      </c>
      <c r="BF180" s="141">
        <f t="shared" si="5"/>
        <v>0</v>
      </c>
      <c r="BG180" s="141">
        <f t="shared" si="6"/>
        <v>0</v>
      </c>
      <c r="BH180" s="141">
        <f t="shared" si="7"/>
        <v>0</v>
      </c>
      <c r="BI180" s="141">
        <f t="shared" si="8"/>
        <v>0</v>
      </c>
      <c r="BJ180" s="17" t="s">
        <v>77</v>
      </c>
      <c r="BK180" s="141">
        <f t="shared" si="9"/>
        <v>0</v>
      </c>
      <c r="BL180" s="17" t="s">
        <v>197</v>
      </c>
      <c r="BM180" s="140" t="s">
        <v>1215</v>
      </c>
    </row>
    <row r="181" spans="2:65" s="1" customFormat="1" ht="23.4" customHeight="1">
      <c r="B181" s="128"/>
      <c r="C181" s="167" t="s">
        <v>423</v>
      </c>
      <c r="D181" s="167" t="s">
        <v>483</v>
      </c>
      <c r="E181" s="168" t="s">
        <v>1216</v>
      </c>
      <c r="F181" s="169" t="s">
        <v>1217</v>
      </c>
      <c r="G181" s="170" t="s">
        <v>426</v>
      </c>
      <c r="H181" s="171">
        <v>2</v>
      </c>
      <c r="I181" s="172">
        <v>0</v>
      </c>
      <c r="J181" s="172">
        <f t="shared" si="0"/>
        <v>0</v>
      </c>
      <c r="K181" s="173"/>
      <c r="L181" s="174"/>
      <c r="M181" s="175" t="s">
        <v>3</v>
      </c>
      <c r="N181" s="176" t="s">
        <v>40</v>
      </c>
      <c r="O181" s="138">
        <v>0</v>
      </c>
      <c r="P181" s="138">
        <f t="shared" si="1"/>
        <v>0</v>
      </c>
      <c r="Q181" s="138">
        <v>1.3299999999999999E-2</v>
      </c>
      <c r="R181" s="138">
        <f t="shared" si="2"/>
        <v>2.6599999999999999E-2</v>
      </c>
      <c r="S181" s="138">
        <v>0</v>
      </c>
      <c r="T181" s="139">
        <f t="shared" si="3"/>
        <v>0</v>
      </c>
      <c r="AR181" s="140" t="s">
        <v>239</v>
      </c>
      <c r="AT181" s="140" t="s">
        <v>483</v>
      </c>
      <c r="AU181" s="140" t="s">
        <v>79</v>
      </c>
      <c r="AY181" s="17" t="s">
        <v>191</v>
      </c>
      <c r="BE181" s="141">
        <f t="shared" si="4"/>
        <v>0</v>
      </c>
      <c r="BF181" s="141">
        <f t="shared" si="5"/>
        <v>0</v>
      </c>
      <c r="BG181" s="141">
        <f t="shared" si="6"/>
        <v>0</v>
      </c>
      <c r="BH181" s="141">
        <f t="shared" si="7"/>
        <v>0</v>
      </c>
      <c r="BI181" s="141">
        <f t="shared" si="8"/>
        <v>0</v>
      </c>
      <c r="BJ181" s="17" t="s">
        <v>77</v>
      </c>
      <c r="BK181" s="141">
        <f t="shared" si="9"/>
        <v>0</v>
      </c>
      <c r="BL181" s="17" t="s">
        <v>197</v>
      </c>
      <c r="BM181" s="140" t="s">
        <v>1218</v>
      </c>
    </row>
    <row r="182" spans="2:65" s="1" customFormat="1" ht="21" customHeight="1">
      <c r="B182" s="128"/>
      <c r="C182" s="167" t="s">
        <v>429</v>
      </c>
      <c r="D182" s="167" t="s">
        <v>483</v>
      </c>
      <c r="E182" s="168" t="s">
        <v>1219</v>
      </c>
      <c r="F182" s="169" t="s">
        <v>1220</v>
      </c>
      <c r="G182" s="170" t="s">
        <v>426</v>
      </c>
      <c r="H182" s="171">
        <v>2</v>
      </c>
      <c r="I182" s="172">
        <v>0</v>
      </c>
      <c r="J182" s="172">
        <f t="shared" si="0"/>
        <v>0</v>
      </c>
      <c r="K182" s="173"/>
      <c r="L182" s="174"/>
      <c r="M182" s="175" t="s">
        <v>3</v>
      </c>
      <c r="N182" s="176" t="s">
        <v>40</v>
      </c>
      <c r="O182" s="138">
        <v>0</v>
      </c>
      <c r="P182" s="138">
        <f t="shared" si="1"/>
        <v>0</v>
      </c>
      <c r="Q182" s="138">
        <v>3.5000000000000001E-3</v>
      </c>
      <c r="R182" s="138">
        <f t="shared" si="2"/>
        <v>7.0000000000000001E-3</v>
      </c>
      <c r="S182" s="138">
        <v>0</v>
      </c>
      <c r="T182" s="139">
        <f t="shared" si="3"/>
        <v>0</v>
      </c>
      <c r="AR182" s="140" t="s">
        <v>239</v>
      </c>
      <c r="AT182" s="140" t="s">
        <v>483</v>
      </c>
      <c r="AU182" s="140" t="s">
        <v>79</v>
      </c>
      <c r="AY182" s="17" t="s">
        <v>191</v>
      </c>
      <c r="BE182" s="141">
        <f t="shared" si="4"/>
        <v>0</v>
      </c>
      <c r="BF182" s="141">
        <f t="shared" si="5"/>
        <v>0</v>
      </c>
      <c r="BG182" s="141">
        <f t="shared" si="6"/>
        <v>0</v>
      </c>
      <c r="BH182" s="141">
        <f t="shared" si="7"/>
        <v>0</v>
      </c>
      <c r="BI182" s="141">
        <f t="shared" si="8"/>
        <v>0</v>
      </c>
      <c r="BJ182" s="17" t="s">
        <v>77</v>
      </c>
      <c r="BK182" s="141">
        <f t="shared" si="9"/>
        <v>0</v>
      </c>
      <c r="BL182" s="17" t="s">
        <v>197</v>
      </c>
      <c r="BM182" s="140" t="s">
        <v>1221</v>
      </c>
    </row>
    <row r="183" spans="2:65" s="1" customFormat="1" ht="16.350000000000001" customHeight="1">
      <c r="B183" s="128"/>
      <c r="C183" s="129" t="s">
        <v>434</v>
      </c>
      <c r="D183" s="129" t="s">
        <v>193</v>
      </c>
      <c r="E183" s="130" t="s">
        <v>1222</v>
      </c>
      <c r="F183" s="131" t="s">
        <v>1223</v>
      </c>
      <c r="G183" s="132" t="s">
        <v>196</v>
      </c>
      <c r="H183" s="133">
        <v>46</v>
      </c>
      <c r="I183" s="134">
        <v>0</v>
      </c>
      <c r="J183" s="134">
        <f t="shared" si="0"/>
        <v>0</v>
      </c>
      <c r="K183" s="135"/>
      <c r="L183" s="29"/>
      <c r="M183" s="136" t="s">
        <v>3</v>
      </c>
      <c r="N183" s="137" t="s">
        <v>40</v>
      </c>
      <c r="O183" s="138">
        <v>5.3999999999999999E-2</v>
      </c>
      <c r="P183" s="138">
        <f t="shared" si="1"/>
        <v>2.484</v>
      </c>
      <c r="Q183" s="138">
        <v>1.9000000000000001E-4</v>
      </c>
      <c r="R183" s="138">
        <f t="shared" si="2"/>
        <v>8.7400000000000012E-3</v>
      </c>
      <c r="S183" s="138">
        <v>0</v>
      </c>
      <c r="T183" s="139">
        <f t="shared" si="3"/>
        <v>0</v>
      </c>
      <c r="AR183" s="140" t="s">
        <v>197</v>
      </c>
      <c r="AT183" s="140" t="s">
        <v>193</v>
      </c>
      <c r="AU183" s="140" t="s">
        <v>79</v>
      </c>
      <c r="AY183" s="17" t="s">
        <v>191</v>
      </c>
      <c r="BE183" s="141">
        <f t="shared" si="4"/>
        <v>0</v>
      </c>
      <c r="BF183" s="141">
        <f t="shared" si="5"/>
        <v>0</v>
      </c>
      <c r="BG183" s="141">
        <f t="shared" si="6"/>
        <v>0</v>
      </c>
      <c r="BH183" s="141">
        <f t="shared" si="7"/>
        <v>0</v>
      </c>
      <c r="BI183" s="141">
        <f t="shared" si="8"/>
        <v>0</v>
      </c>
      <c r="BJ183" s="17" t="s">
        <v>77</v>
      </c>
      <c r="BK183" s="141">
        <f t="shared" si="9"/>
        <v>0</v>
      </c>
      <c r="BL183" s="17" t="s">
        <v>197</v>
      </c>
      <c r="BM183" s="140" t="s">
        <v>1224</v>
      </c>
    </row>
    <row r="184" spans="2:65" s="12" customFormat="1">
      <c r="B184" s="145"/>
      <c r="D184" s="146" t="s">
        <v>201</v>
      </c>
      <c r="E184" s="147" t="s">
        <v>3</v>
      </c>
      <c r="F184" s="148" t="s">
        <v>1163</v>
      </c>
      <c r="H184" s="149">
        <v>46</v>
      </c>
      <c r="L184" s="145"/>
      <c r="M184" s="150"/>
      <c r="T184" s="151"/>
      <c r="AT184" s="147" t="s">
        <v>201</v>
      </c>
      <c r="AU184" s="147" t="s">
        <v>79</v>
      </c>
      <c r="AV184" s="12" t="s">
        <v>79</v>
      </c>
      <c r="AW184" s="12" t="s">
        <v>30</v>
      </c>
      <c r="AX184" s="12" t="s">
        <v>69</v>
      </c>
      <c r="AY184" s="147" t="s">
        <v>191</v>
      </c>
    </row>
    <row r="185" spans="2:65" s="13" customFormat="1">
      <c r="B185" s="156"/>
      <c r="D185" s="146" t="s">
        <v>201</v>
      </c>
      <c r="E185" s="157" t="s">
        <v>3</v>
      </c>
      <c r="F185" s="158" t="s">
        <v>272</v>
      </c>
      <c r="H185" s="159">
        <v>46</v>
      </c>
      <c r="L185" s="156"/>
      <c r="M185" s="160"/>
      <c r="T185" s="161"/>
      <c r="AT185" s="157" t="s">
        <v>201</v>
      </c>
      <c r="AU185" s="157" t="s">
        <v>79</v>
      </c>
      <c r="AV185" s="13" t="s">
        <v>197</v>
      </c>
      <c r="AW185" s="13" t="s">
        <v>30</v>
      </c>
      <c r="AX185" s="13" t="s">
        <v>77</v>
      </c>
      <c r="AY185" s="157" t="s">
        <v>191</v>
      </c>
    </row>
    <row r="186" spans="2:65" s="1" customFormat="1" ht="21" customHeight="1">
      <c r="B186" s="128"/>
      <c r="C186" s="129" t="s">
        <v>439</v>
      </c>
      <c r="D186" s="129" t="s">
        <v>193</v>
      </c>
      <c r="E186" s="130" t="s">
        <v>1225</v>
      </c>
      <c r="F186" s="131" t="s">
        <v>1226</v>
      </c>
      <c r="G186" s="132" t="s">
        <v>196</v>
      </c>
      <c r="H186" s="133">
        <v>46</v>
      </c>
      <c r="I186" s="134">
        <v>0</v>
      </c>
      <c r="J186" s="134">
        <f>ROUND(I186*H186,2)</f>
        <v>0</v>
      </c>
      <c r="K186" s="135"/>
      <c r="L186" s="29"/>
      <c r="M186" s="136" t="s">
        <v>3</v>
      </c>
      <c r="N186" s="137" t="s">
        <v>40</v>
      </c>
      <c r="O186" s="138">
        <v>2.3E-2</v>
      </c>
      <c r="P186" s="138">
        <f>O186*H186</f>
        <v>1.0580000000000001</v>
      </c>
      <c r="Q186" s="138">
        <v>6.9999999999999994E-5</v>
      </c>
      <c r="R186" s="138">
        <f>Q186*H186</f>
        <v>3.2199999999999998E-3</v>
      </c>
      <c r="S186" s="138">
        <v>0</v>
      </c>
      <c r="T186" s="139">
        <f>S186*H186</f>
        <v>0</v>
      </c>
      <c r="AR186" s="140" t="s">
        <v>197</v>
      </c>
      <c r="AT186" s="140" t="s">
        <v>193</v>
      </c>
      <c r="AU186" s="140" t="s">
        <v>79</v>
      </c>
      <c r="AY186" s="17" t="s">
        <v>191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7" t="s">
        <v>77</v>
      </c>
      <c r="BK186" s="141">
        <f>ROUND(I186*H186,2)</f>
        <v>0</v>
      </c>
      <c r="BL186" s="17" t="s">
        <v>197</v>
      </c>
      <c r="BM186" s="140" t="s">
        <v>1227</v>
      </c>
    </row>
    <row r="187" spans="2:65" s="12" customFormat="1">
      <c r="B187" s="145"/>
      <c r="D187" s="146" t="s">
        <v>201</v>
      </c>
      <c r="E187" s="147" t="s">
        <v>3</v>
      </c>
      <c r="F187" s="148" t="s">
        <v>1163</v>
      </c>
      <c r="H187" s="149">
        <v>46</v>
      </c>
      <c r="L187" s="145"/>
      <c r="M187" s="150"/>
      <c r="T187" s="151"/>
      <c r="AT187" s="147" t="s">
        <v>201</v>
      </c>
      <c r="AU187" s="147" t="s">
        <v>79</v>
      </c>
      <c r="AV187" s="12" t="s">
        <v>79</v>
      </c>
      <c r="AW187" s="12" t="s">
        <v>30</v>
      </c>
      <c r="AX187" s="12" t="s">
        <v>69</v>
      </c>
      <c r="AY187" s="147" t="s">
        <v>191</v>
      </c>
    </row>
    <row r="188" spans="2:65" s="14" customFormat="1">
      <c r="B188" s="162"/>
      <c r="D188" s="146" t="s">
        <v>201</v>
      </c>
      <c r="E188" s="163" t="s">
        <v>3</v>
      </c>
      <c r="F188" s="164" t="s">
        <v>1191</v>
      </c>
      <c r="H188" s="163" t="s">
        <v>3</v>
      </c>
      <c r="L188" s="162"/>
      <c r="M188" s="165"/>
      <c r="T188" s="166"/>
      <c r="AT188" s="163" t="s">
        <v>201</v>
      </c>
      <c r="AU188" s="163" t="s">
        <v>79</v>
      </c>
      <c r="AV188" s="14" t="s">
        <v>77</v>
      </c>
      <c r="AW188" s="14" t="s">
        <v>30</v>
      </c>
      <c r="AX188" s="14" t="s">
        <v>69</v>
      </c>
      <c r="AY188" s="163" t="s">
        <v>191</v>
      </c>
    </row>
    <row r="189" spans="2:65" s="13" customFormat="1">
      <c r="B189" s="156"/>
      <c r="D189" s="146" t="s">
        <v>201</v>
      </c>
      <c r="E189" s="157" t="s">
        <v>3</v>
      </c>
      <c r="F189" s="158" t="s">
        <v>272</v>
      </c>
      <c r="H189" s="159">
        <v>46</v>
      </c>
      <c r="L189" s="156"/>
      <c r="M189" s="160"/>
      <c r="T189" s="161"/>
      <c r="AT189" s="157" t="s">
        <v>201</v>
      </c>
      <c r="AU189" s="157" t="s">
        <v>79</v>
      </c>
      <c r="AV189" s="13" t="s">
        <v>197</v>
      </c>
      <c r="AW189" s="13" t="s">
        <v>30</v>
      </c>
      <c r="AX189" s="13" t="s">
        <v>77</v>
      </c>
      <c r="AY189" s="157" t="s">
        <v>191</v>
      </c>
    </row>
    <row r="190" spans="2:65" s="1" customFormat="1" ht="21" customHeight="1">
      <c r="B190" s="128"/>
      <c r="C190" s="129" t="s">
        <v>444</v>
      </c>
      <c r="D190" s="129" t="s">
        <v>193</v>
      </c>
      <c r="E190" s="130" t="s">
        <v>1228</v>
      </c>
      <c r="F190" s="131" t="s">
        <v>1229</v>
      </c>
      <c r="G190" s="132" t="s">
        <v>196</v>
      </c>
      <c r="H190" s="133">
        <v>34</v>
      </c>
      <c r="I190" s="134">
        <v>0</v>
      </c>
      <c r="J190" s="134">
        <f>ROUND(I190*H190,2)</f>
        <v>0</v>
      </c>
      <c r="K190" s="135"/>
      <c r="L190" s="29"/>
      <c r="M190" s="136" t="s">
        <v>3</v>
      </c>
      <c r="N190" s="137" t="s">
        <v>40</v>
      </c>
      <c r="O190" s="138">
        <v>2.5000000000000001E-2</v>
      </c>
      <c r="P190" s="138">
        <f>O190*H190</f>
        <v>0.85000000000000009</v>
      </c>
      <c r="Q190" s="138">
        <v>9.0000000000000006E-5</v>
      </c>
      <c r="R190" s="138">
        <f>Q190*H190</f>
        <v>3.0600000000000002E-3</v>
      </c>
      <c r="S190" s="138">
        <v>0</v>
      </c>
      <c r="T190" s="139">
        <f>S190*H190</f>
        <v>0</v>
      </c>
      <c r="AR190" s="140" t="s">
        <v>197</v>
      </c>
      <c r="AT190" s="140" t="s">
        <v>193</v>
      </c>
      <c r="AU190" s="140" t="s">
        <v>79</v>
      </c>
      <c r="AY190" s="17" t="s">
        <v>191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7" t="s">
        <v>77</v>
      </c>
      <c r="BK190" s="141">
        <f>ROUND(I190*H190,2)</f>
        <v>0</v>
      </c>
      <c r="BL190" s="17" t="s">
        <v>197</v>
      </c>
      <c r="BM190" s="140" t="s">
        <v>1230</v>
      </c>
    </row>
    <row r="191" spans="2:65" s="12" customFormat="1">
      <c r="B191" s="145"/>
      <c r="D191" s="146" t="s">
        <v>201</v>
      </c>
      <c r="E191" s="147" t="s">
        <v>3</v>
      </c>
      <c r="F191" s="148" t="s">
        <v>449</v>
      </c>
      <c r="H191" s="149">
        <v>34</v>
      </c>
      <c r="L191" s="145"/>
      <c r="M191" s="150"/>
      <c r="T191" s="151"/>
      <c r="AT191" s="147" t="s">
        <v>201</v>
      </c>
      <c r="AU191" s="147" t="s">
        <v>79</v>
      </c>
      <c r="AV191" s="12" t="s">
        <v>79</v>
      </c>
      <c r="AW191" s="12" t="s">
        <v>30</v>
      </c>
      <c r="AX191" s="12" t="s">
        <v>69</v>
      </c>
      <c r="AY191" s="147" t="s">
        <v>191</v>
      </c>
    </row>
    <row r="192" spans="2:65" s="14" customFormat="1">
      <c r="B192" s="162"/>
      <c r="D192" s="146" t="s">
        <v>201</v>
      </c>
      <c r="E192" s="163" t="s">
        <v>3</v>
      </c>
      <c r="F192" s="164" t="s">
        <v>1231</v>
      </c>
      <c r="H192" s="163" t="s">
        <v>3</v>
      </c>
      <c r="L192" s="162"/>
      <c r="M192" s="165"/>
      <c r="T192" s="166"/>
      <c r="AT192" s="163" t="s">
        <v>201</v>
      </c>
      <c r="AU192" s="163" t="s">
        <v>79</v>
      </c>
      <c r="AV192" s="14" t="s">
        <v>77</v>
      </c>
      <c r="AW192" s="14" t="s">
        <v>30</v>
      </c>
      <c r="AX192" s="14" t="s">
        <v>69</v>
      </c>
      <c r="AY192" s="163" t="s">
        <v>191</v>
      </c>
    </row>
    <row r="193" spans="2:65" s="13" customFormat="1">
      <c r="B193" s="156"/>
      <c r="D193" s="146" t="s">
        <v>201</v>
      </c>
      <c r="E193" s="157" t="s">
        <v>3</v>
      </c>
      <c r="F193" s="158" t="s">
        <v>272</v>
      </c>
      <c r="H193" s="159">
        <v>34</v>
      </c>
      <c r="L193" s="156"/>
      <c r="M193" s="160"/>
      <c r="T193" s="161"/>
      <c r="AT193" s="157" t="s">
        <v>201</v>
      </c>
      <c r="AU193" s="157" t="s">
        <v>79</v>
      </c>
      <c r="AV193" s="13" t="s">
        <v>197</v>
      </c>
      <c r="AW193" s="13" t="s">
        <v>30</v>
      </c>
      <c r="AX193" s="13" t="s">
        <v>77</v>
      </c>
      <c r="AY193" s="157" t="s">
        <v>191</v>
      </c>
    </row>
    <row r="194" spans="2:65" s="11" customFormat="1" ht="22.8" customHeight="1">
      <c r="B194" s="117"/>
      <c r="D194" s="118" t="s">
        <v>68</v>
      </c>
      <c r="E194" s="126" t="s">
        <v>464</v>
      </c>
      <c r="F194" s="126" t="s">
        <v>465</v>
      </c>
      <c r="J194" s="127">
        <f>BK194</f>
        <v>0</v>
      </c>
      <c r="L194" s="117"/>
      <c r="M194" s="121"/>
      <c r="P194" s="122">
        <f>P195</f>
        <v>50.494640000000004</v>
      </c>
      <c r="R194" s="122">
        <f>R195</f>
        <v>0</v>
      </c>
      <c r="T194" s="123">
        <f>T195</f>
        <v>0</v>
      </c>
      <c r="AR194" s="118" t="s">
        <v>77</v>
      </c>
      <c r="AT194" s="124" t="s">
        <v>68</v>
      </c>
      <c r="AU194" s="124" t="s">
        <v>77</v>
      </c>
      <c r="AY194" s="118" t="s">
        <v>191</v>
      </c>
      <c r="BK194" s="125">
        <f>BK195</f>
        <v>0</v>
      </c>
    </row>
    <row r="195" spans="2:65" s="1" customFormat="1" ht="47.55" customHeight="1">
      <c r="B195" s="128"/>
      <c r="C195" s="129" t="s">
        <v>449</v>
      </c>
      <c r="D195" s="129" t="s">
        <v>193</v>
      </c>
      <c r="E195" s="130" t="s">
        <v>1232</v>
      </c>
      <c r="F195" s="131" t="s">
        <v>1233</v>
      </c>
      <c r="G195" s="132" t="s">
        <v>327</v>
      </c>
      <c r="H195" s="133">
        <v>34.118000000000002</v>
      </c>
      <c r="I195" s="134">
        <v>0</v>
      </c>
      <c r="J195" s="134">
        <f>ROUND(I195*H195,2)</f>
        <v>0</v>
      </c>
      <c r="K195" s="135"/>
      <c r="L195" s="29"/>
      <c r="M195" s="136" t="s">
        <v>3</v>
      </c>
      <c r="N195" s="137" t="s">
        <v>40</v>
      </c>
      <c r="O195" s="138">
        <v>1.48</v>
      </c>
      <c r="P195" s="138">
        <f>O195*H195</f>
        <v>50.494640000000004</v>
      </c>
      <c r="Q195" s="138">
        <v>0</v>
      </c>
      <c r="R195" s="138">
        <f>Q195*H195</f>
        <v>0</v>
      </c>
      <c r="S195" s="138">
        <v>0</v>
      </c>
      <c r="T195" s="139">
        <f>S195*H195</f>
        <v>0</v>
      </c>
      <c r="AR195" s="140" t="s">
        <v>197</v>
      </c>
      <c r="AT195" s="140" t="s">
        <v>193</v>
      </c>
      <c r="AU195" s="140" t="s">
        <v>79</v>
      </c>
      <c r="AY195" s="17" t="s">
        <v>191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7" t="s">
        <v>77</v>
      </c>
      <c r="BK195" s="141">
        <f>ROUND(I195*H195,2)</f>
        <v>0</v>
      </c>
      <c r="BL195" s="17" t="s">
        <v>197</v>
      </c>
      <c r="BM195" s="140" t="s">
        <v>1234</v>
      </c>
    </row>
    <row r="196" spans="2:65" s="11" customFormat="1" ht="25.95" customHeight="1">
      <c r="B196" s="117"/>
      <c r="D196" s="118" t="s">
        <v>68</v>
      </c>
      <c r="E196" s="119" t="s">
        <v>471</v>
      </c>
      <c r="F196" s="119" t="s">
        <v>472</v>
      </c>
      <c r="J196" s="120">
        <f>BK196</f>
        <v>0</v>
      </c>
      <c r="L196" s="117"/>
      <c r="M196" s="121"/>
      <c r="P196" s="122">
        <f>P197</f>
        <v>0.60499999999999998</v>
      </c>
      <c r="R196" s="122">
        <f>R197</f>
        <v>1.8400000000000001E-3</v>
      </c>
      <c r="T196" s="123">
        <f>T197</f>
        <v>0</v>
      </c>
      <c r="AR196" s="118" t="s">
        <v>79</v>
      </c>
      <c r="AT196" s="124" t="s">
        <v>68</v>
      </c>
      <c r="AU196" s="124" t="s">
        <v>69</v>
      </c>
      <c r="AY196" s="118" t="s">
        <v>191</v>
      </c>
      <c r="BK196" s="125">
        <f>BK197</f>
        <v>0</v>
      </c>
    </row>
    <row r="197" spans="2:65" s="11" customFormat="1" ht="22.8" customHeight="1">
      <c r="B197" s="117"/>
      <c r="D197" s="118" t="s">
        <v>68</v>
      </c>
      <c r="E197" s="126" t="s">
        <v>1235</v>
      </c>
      <c r="F197" s="126" t="s">
        <v>1236</v>
      </c>
      <c r="J197" s="127">
        <f>BK197</f>
        <v>0</v>
      </c>
      <c r="L197" s="117"/>
      <c r="M197" s="121"/>
      <c r="P197" s="122">
        <f>SUM(P198:P202)</f>
        <v>0.60499999999999998</v>
      </c>
      <c r="R197" s="122">
        <f>SUM(R198:R202)</f>
        <v>1.8400000000000001E-3</v>
      </c>
      <c r="T197" s="123">
        <f>SUM(T198:T202)</f>
        <v>0</v>
      </c>
      <c r="AR197" s="118" t="s">
        <v>79</v>
      </c>
      <c r="AT197" s="124" t="s">
        <v>68</v>
      </c>
      <c r="AU197" s="124" t="s">
        <v>77</v>
      </c>
      <c r="AY197" s="118" t="s">
        <v>191</v>
      </c>
      <c r="BK197" s="125">
        <f>SUM(BK198:BK202)</f>
        <v>0</v>
      </c>
    </row>
    <row r="198" spans="2:65" s="1" customFormat="1" ht="31.95" customHeight="1">
      <c r="B198" s="128"/>
      <c r="C198" s="129" t="s">
        <v>454</v>
      </c>
      <c r="D198" s="129" t="s">
        <v>193</v>
      </c>
      <c r="E198" s="130" t="s">
        <v>1237</v>
      </c>
      <c r="F198" s="131" t="s">
        <v>1238</v>
      </c>
      <c r="G198" s="132" t="s">
        <v>426</v>
      </c>
      <c r="H198" s="133">
        <v>1</v>
      </c>
      <c r="I198" s="134">
        <v>0</v>
      </c>
      <c r="J198" s="134">
        <f>ROUND(I198*H198,2)</f>
        <v>0</v>
      </c>
      <c r="K198" s="135"/>
      <c r="L198" s="29"/>
      <c r="M198" s="136" t="s">
        <v>3</v>
      </c>
      <c r="N198" s="137" t="s">
        <v>40</v>
      </c>
      <c r="O198" s="138">
        <v>0.22</v>
      </c>
      <c r="P198" s="138">
        <f>O198*H198</f>
        <v>0.22</v>
      </c>
      <c r="Q198" s="138">
        <v>5.6999999999999998E-4</v>
      </c>
      <c r="R198" s="138">
        <f>Q198*H198</f>
        <v>5.6999999999999998E-4</v>
      </c>
      <c r="S198" s="138">
        <v>0</v>
      </c>
      <c r="T198" s="139">
        <f>S198*H198</f>
        <v>0</v>
      </c>
      <c r="AR198" s="140" t="s">
        <v>353</v>
      </c>
      <c r="AT198" s="140" t="s">
        <v>193</v>
      </c>
      <c r="AU198" s="140" t="s">
        <v>79</v>
      </c>
      <c r="AY198" s="17" t="s">
        <v>191</v>
      </c>
      <c r="BE198" s="141">
        <f>IF(N198="základní",J198,0)</f>
        <v>0</v>
      </c>
      <c r="BF198" s="141">
        <f>IF(N198="snížená",J198,0)</f>
        <v>0</v>
      </c>
      <c r="BG198" s="141">
        <f>IF(N198="zákl. přenesená",J198,0)</f>
        <v>0</v>
      </c>
      <c r="BH198" s="141">
        <f>IF(N198="sníž. přenesená",J198,0)</f>
        <v>0</v>
      </c>
      <c r="BI198" s="141">
        <f>IF(N198="nulová",J198,0)</f>
        <v>0</v>
      </c>
      <c r="BJ198" s="17" t="s">
        <v>77</v>
      </c>
      <c r="BK198" s="141">
        <f>ROUND(I198*H198,2)</f>
        <v>0</v>
      </c>
      <c r="BL198" s="17" t="s">
        <v>353</v>
      </c>
      <c r="BM198" s="140" t="s">
        <v>1239</v>
      </c>
    </row>
    <row r="199" spans="2:65" s="1" customFormat="1" ht="31.95" customHeight="1">
      <c r="B199" s="128"/>
      <c r="C199" s="129" t="s">
        <v>459</v>
      </c>
      <c r="D199" s="129" t="s">
        <v>193</v>
      </c>
      <c r="E199" s="130" t="s">
        <v>1240</v>
      </c>
      <c r="F199" s="131" t="s">
        <v>1241</v>
      </c>
      <c r="G199" s="132" t="s">
        <v>426</v>
      </c>
      <c r="H199" s="133">
        <v>1</v>
      </c>
      <c r="I199" s="134">
        <v>0</v>
      </c>
      <c r="J199" s="134">
        <f>ROUND(I199*H199,2)</f>
        <v>0</v>
      </c>
      <c r="K199" s="135"/>
      <c r="L199" s="29"/>
      <c r="M199" s="136" t="s">
        <v>3</v>
      </c>
      <c r="N199" s="137" t="s">
        <v>40</v>
      </c>
      <c r="O199" s="138">
        <v>0.38500000000000001</v>
      </c>
      <c r="P199" s="138">
        <f>O199*H199</f>
        <v>0.38500000000000001</v>
      </c>
      <c r="Q199" s="138">
        <v>1.2700000000000001E-3</v>
      </c>
      <c r="R199" s="138">
        <f>Q199*H199</f>
        <v>1.2700000000000001E-3</v>
      </c>
      <c r="S199" s="138">
        <v>0</v>
      </c>
      <c r="T199" s="139">
        <f>S199*H199</f>
        <v>0</v>
      </c>
      <c r="AR199" s="140" t="s">
        <v>197</v>
      </c>
      <c r="AT199" s="140" t="s">
        <v>193</v>
      </c>
      <c r="AU199" s="140" t="s">
        <v>79</v>
      </c>
      <c r="AY199" s="17" t="s">
        <v>191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7" t="s">
        <v>77</v>
      </c>
      <c r="BK199" s="141">
        <f>ROUND(I199*H199,2)</f>
        <v>0</v>
      </c>
      <c r="BL199" s="17" t="s">
        <v>197</v>
      </c>
      <c r="BM199" s="140" t="s">
        <v>1242</v>
      </c>
    </row>
    <row r="200" spans="2:65" s="12" customFormat="1">
      <c r="B200" s="145"/>
      <c r="D200" s="146" t="s">
        <v>201</v>
      </c>
      <c r="E200" s="147" t="s">
        <v>3</v>
      </c>
      <c r="F200" s="148" t="s">
        <v>77</v>
      </c>
      <c r="H200" s="149">
        <v>1</v>
      </c>
      <c r="L200" s="145"/>
      <c r="M200" s="150"/>
      <c r="T200" s="151"/>
      <c r="AT200" s="147" t="s">
        <v>201</v>
      </c>
      <c r="AU200" s="147" t="s">
        <v>79</v>
      </c>
      <c r="AV200" s="12" t="s">
        <v>79</v>
      </c>
      <c r="AW200" s="12" t="s">
        <v>30</v>
      </c>
      <c r="AX200" s="12" t="s">
        <v>69</v>
      </c>
      <c r="AY200" s="147" t="s">
        <v>191</v>
      </c>
    </row>
    <row r="201" spans="2:65" s="14" customFormat="1">
      <c r="B201" s="162"/>
      <c r="D201" s="146" t="s">
        <v>201</v>
      </c>
      <c r="E201" s="163" t="s">
        <v>3</v>
      </c>
      <c r="F201" s="164" t="s">
        <v>1243</v>
      </c>
      <c r="H201" s="163" t="s">
        <v>3</v>
      </c>
      <c r="L201" s="162"/>
      <c r="M201" s="165"/>
      <c r="T201" s="166"/>
      <c r="AT201" s="163" t="s">
        <v>201</v>
      </c>
      <c r="AU201" s="163" t="s">
        <v>79</v>
      </c>
      <c r="AV201" s="14" t="s">
        <v>77</v>
      </c>
      <c r="AW201" s="14" t="s">
        <v>30</v>
      </c>
      <c r="AX201" s="14" t="s">
        <v>69</v>
      </c>
      <c r="AY201" s="163" t="s">
        <v>191</v>
      </c>
    </row>
    <row r="202" spans="2:65" s="13" customFormat="1">
      <c r="B202" s="156"/>
      <c r="D202" s="146" t="s">
        <v>201</v>
      </c>
      <c r="E202" s="157" t="s">
        <v>3</v>
      </c>
      <c r="F202" s="158" t="s">
        <v>272</v>
      </c>
      <c r="H202" s="159">
        <v>1</v>
      </c>
      <c r="L202" s="156"/>
      <c r="M202" s="160"/>
      <c r="T202" s="161"/>
      <c r="AT202" s="157" t="s">
        <v>201</v>
      </c>
      <c r="AU202" s="157" t="s">
        <v>79</v>
      </c>
      <c r="AV202" s="13" t="s">
        <v>197</v>
      </c>
      <c r="AW202" s="13" t="s">
        <v>30</v>
      </c>
      <c r="AX202" s="13" t="s">
        <v>77</v>
      </c>
      <c r="AY202" s="157" t="s">
        <v>191</v>
      </c>
    </row>
    <row r="203" spans="2:65" s="11" customFormat="1" ht="25.95" customHeight="1">
      <c r="B203" s="117"/>
      <c r="D203" s="118" t="s">
        <v>68</v>
      </c>
      <c r="E203" s="119" t="s">
        <v>483</v>
      </c>
      <c r="F203" s="119" t="s">
        <v>1244</v>
      </c>
      <c r="J203" s="120">
        <f>BK203</f>
        <v>0</v>
      </c>
      <c r="L203" s="117"/>
      <c r="M203" s="121"/>
      <c r="P203" s="122">
        <f>P204</f>
        <v>12.327999999999999</v>
      </c>
      <c r="R203" s="122">
        <f>R204</f>
        <v>0</v>
      </c>
      <c r="T203" s="123">
        <f>T204</f>
        <v>0</v>
      </c>
      <c r="AR203" s="118" t="s">
        <v>212</v>
      </c>
      <c r="AT203" s="124" t="s">
        <v>68</v>
      </c>
      <c r="AU203" s="124" t="s">
        <v>69</v>
      </c>
      <c r="AY203" s="118" t="s">
        <v>191</v>
      </c>
      <c r="BK203" s="125">
        <f>BK204</f>
        <v>0</v>
      </c>
    </row>
    <row r="204" spans="2:65" s="11" customFormat="1" ht="22.8" customHeight="1">
      <c r="B204" s="117"/>
      <c r="D204" s="118" t="s">
        <v>68</v>
      </c>
      <c r="E204" s="126" t="s">
        <v>1245</v>
      </c>
      <c r="F204" s="126" t="s">
        <v>1246</v>
      </c>
      <c r="J204" s="127">
        <f>BK204</f>
        <v>0</v>
      </c>
      <c r="L204" s="117"/>
      <c r="M204" s="121"/>
      <c r="P204" s="122">
        <f>SUM(P205:P209)</f>
        <v>12.327999999999999</v>
      </c>
      <c r="R204" s="122">
        <f>SUM(R205:R209)</f>
        <v>0</v>
      </c>
      <c r="T204" s="123">
        <f>SUM(T205:T209)</f>
        <v>0</v>
      </c>
      <c r="AR204" s="118" t="s">
        <v>212</v>
      </c>
      <c r="AT204" s="124" t="s">
        <v>68</v>
      </c>
      <c r="AU204" s="124" t="s">
        <v>77</v>
      </c>
      <c r="AY204" s="118" t="s">
        <v>191</v>
      </c>
      <c r="BK204" s="125">
        <f>SUM(BK205:BK209)</f>
        <v>0</v>
      </c>
    </row>
    <row r="205" spans="2:65" s="1" customFormat="1" ht="23.4" customHeight="1">
      <c r="B205" s="128"/>
      <c r="C205" s="129" t="s">
        <v>466</v>
      </c>
      <c r="D205" s="129" t="s">
        <v>193</v>
      </c>
      <c r="E205" s="130" t="s">
        <v>1247</v>
      </c>
      <c r="F205" s="131" t="s">
        <v>1248</v>
      </c>
      <c r="G205" s="132" t="s">
        <v>1249</v>
      </c>
      <c r="H205" s="133">
        <v>1</v>
      </c>
      <c r="I205" s="134">
        <v>0</v>
      </c>
      <c r="J205" s="134">
        <f>ROUND(I205*H205,2)</f>
        <v>0</v>
      </c>
      <c r="K205" s="135"/>
      <c r="L205" s="29"/>
      <c r="M205" s="136" t="s">
        <v>3</v>
      </c>
      <c r="N205" s="137" t="s">
        <v>40</v>
      </c>
      <c r="O205" s="138">
        <v>9.2880000000000003</v>
      </c>
      <c r="P205" s="138">
        <f>O205*H205</f>
        <v>9.2880000000000003</v>
      </c>
      <c r="Q205" s="138">
        <v>0</v>
      </c>
      <c r="R205" s="138">
        <f>Q205*H205</f>
        <v>0</v>
      </c>
      <c r="S205" s="138">
        <v>0</v>
      </c>
      <c r="T205" s="139">
        <f>S205*H205</f>
        <v>0</v>
      </c>
      <c r="AR205" s="140" t="s">
        <v>1250</v>
      </c>
      <c r="AT205" s="140" t="s">
        <v>193</v>
      </c>
      <c r="AU205" s="140" t="s">
        <v>79</v>
      </c>
      <c r="AY205" s="17" t="s">
        <v>191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7" t="s">
        <v>77</v>
      </c>
      <c r="BK205" s="141">
        <f>ROUND(I205*H205,2)</f>
        <v>0</v>
      </c>
      <c r="BL205" s="17" t="s">
        <v>1250</v>
      </c>
      <c r="BM205" s="140" t="s">
        <v>1251</v>
      </c>
    </row>
    <row r="206" spans="2:65" s="1" customFormat="1" ht="16.350000000000001" customHeight="1">
      <c r="B206" s="128"/>
      <c r="C206" s="129" t="s">
        <v>475</v>
      </c>
      <c r="D206" s="129" t="s">
        <v>193</v>
      </c>
      <c r="E206" s="130" t="s">
        <v>1252</v>
      </c>
      <c r="F206" s="131" t="s">
        <v>1253</v>
      </c>
      <c r="G206" s="132" t="s">
        <v>196</v>
      </c>
      <c r="H206" s="133">
        <v>38</v>
      </c>
      <c r="I206" s="134">
        <v>0</v>
      </c>
      <c r="J206" s="134">
        <f>ROUND(I206*H206,2)</f>
        <v>0</v>
      </c>
      <c r="K206" s="135"/>
      <c r="L206" s="29"/>
      <c r="M206" s="136" t="s">
        <v>3</v>
      </c>
      <c r="N206" s="137" t="s">
        <v>40</v>
      </c>
      <c r="O206" s="138">
        <v>0.08</v>
      </c>
      <c r="P206" s="138">
        <f>O206*H206</f>
        <v>3.04</v>
      </c>
      <c r="Q206" s="138">
        <v>0</v>
      </c>
      <c r="R206" s="138">
        <f>Q206*H206</f>
        <v>0</v>
      </c>
      <c r="S206" s="138">
        <v>0</v>
      </c>
      <c r="T206" s="139">
        <f>S206*H206</f>
        <v>0</v>
      </c>
      <c r="AR206" s="140" t="s">
        <v>1250</v>
      </c>
      <c r="AT206" s="140" t="s">
        <v>193</v>
      </c>
      <c r="AU206" s="140" t="s">
        <v>79</v>
      </c>
      <c r="AY206" s="17" t="s">
        <v>191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7" t="s">
        <v>77</v>
      </c>
      <c r="BK206" s="141">
        <f>ROUND(I206*H206,2)</f>
        <v>0</v>
      </c>
      <c r="BL206" s="17" t="s">
        <v>1250</v>
      </c>
      <c r="BM206" s="140" t="s">
        <v>1254</v>
      </c>
    </row>
    <row r="207" spans="2:65" s="12" customFormat="1">
      <c r="B207" s="145"/>
      <c r="D207" s="146" t="s">
        <v>201</v>
      </c>
      <c r="E207" s="147" t="s">
        <v>3</v>
      </c>
      <c r="F207" s="148" t="s">
        <v>197</v>
      </c>
      <c r="H207" s="149">
        <v>4</v>
      </c>
      <c r="L207" s="145"/>
      <c r="M207" s="150"/>
      <c r="T207" s="151"/>
      <c r="AT207" s="147" t="s">
        <v>201</v>
      </c>
      <c r="AU207" s="147" t="s">
        <v>79</v>
      </c>
      <c r="AV207" s="12" t="s">
        <v>79</v>
      </c>
      <c r="AW207" s="12" t="s">
        <v>30</v>
      </c>
      <c r="AX207" s="12" t="s">
        <v>69</v>
      </c>
      <c r="AY207" s="147" t="s">
        <v>191</v>
      </c>
    </row>
    <row r="208" spans="2:65" s="12" customFormat="1">
      <c r="B208" s="145"/>
      <c r="D208" s="146" t="s">
        <v>201</v>
      </c>
      <c r="E208" s="147" t="s">
        <v>3</v>
      </c>
      <c r="F208" s="148" t="s">
        <v>449</v>
      </c>
      <c r="H208" s="149">
        <v>34</v>
      </c>
      <c r="L208" s="145"/>
      <c r="M208" s="150"/>
      <c r="T208" s="151"/>
      <c r="AT208" s="147" t="s">
        <v>201</v>
      </c>
      <c r="AU208" s="147" t="s">
        <v>79</v>
      </c>
      <c r="AV208" s="12" t="s">
        <v>79</v>
      </c>
      <c r="AW208" s="12" t="s">
        <v>30</v>
      </c>
      <c r="AX208" s="12" t="s">
        <v>69</v>
      </c>
      <c r="AY208" s="147" t="s">
        <v>191</v>
      </c>
    </row>
    <row r="209" spans="2:51" s="13" customFormat="1">
      <c r="B209" s="156"/>
      <c r="D209" s="146" t="s">
        <v>201</v>
      </c>
      <c r="E209" s="157" t="s">
        <v>3</v>
      </c>
      <c r="F209" s="158" t="s">
        <v>272</v>
      </c>
      <c r="H209" s="159">
        <v>38</v>
      </c>
      <c r="L209" s="156"/>
      <c r="M209" s="177"/>
      <c r="N209" s="178"/>
      <c r="O209" s="178"/>
      <c r="P209" s="178"/>
      <c r="Q209" s="178"/>
      <c r="R209" s="178"/>
      <c r="S209" s="178"/>
      <c r="T209" s="179"/>
      <c r="AT209" s="157" t="s">
        <v>201</v>
      </c>
      <c r="AU209" s="157" t="s">
        <v>79</v>
      </c>
      <c r="AV209" s="13" t="s">
        <v>197</v>
      </c>
      <c r="AW209" s="13" t="s">
        <v>30</v>
      </c>
      <c r="AX209" s="13" t="s">
        <v>77</v>
      </c>
      <c r="AY209" s="157" t="s">
        <v>191</v>
      </c>
    </row>
    <row r="210" spans="2:51" s="1" customFormat="1" ht="6.9" customHeight="1">
      <c r="B210" s="38"/>
      <c r="C210" s="39"/>
      <c r="D210" s="39"/>
      <c r="E210" s="39"/>
      <c r="F210" s="39"/>
      <c r="G210" s="39"/>
      <c r="H210" s="39"/>
      <c r="I210" s="39"/>
      <c r="J210" s="39"/>
      <c r="K210" s="39"/>
      <c r="L210" s="29"/>
    </row>
  </sheetData>
  <autoFilter ref="C93:K209" xr:uid="{00000000-0009-0000-0000-000010000000}"/>
  <mergeCells count="11">
    <mergeCell ref="E86:H86"/>
    <mergeCell ref="E7:H7"/>
    <mergeCell ref="E9:H9"/>
    <mergeCell ref="E11:H11"/>
    <mergeCell ref="E29:H29"/>
    <mergeCell ref="E50:H50"/>
    <mergeCell ref="L2:V2"/>
    <mergeCell ref="E52:H52"/>
    <mergeCell ref="E54:H54"/>
    <mergeCell ref="E82:H82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215"/>
  <sheetViews>
    <sheetView showGridLines="0" topLeftCell="A168" workbookViewId="0">
      <selection activeCell="I220" sqref="I220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139</v>
      </c>
      <c r="AZ2" s="155" t="s">
        <v>1255</v>
      </c>
      <c r="BA2" s="155" t="s">
        <v>1256</v>
      </c>
      <c r="BB2" s="155" t="s">
        <v>3</v>
      </c>
      <c r="BC2" s="155" t="s">
        <v>399</v>
      </c>
      <c r="BD2" s="155" t="s">
        <v>212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1257</v>
      </c>
      <c r="BA3" s="155" t="s">
        <v>1258</v>
      </c>
      <c r="BB3" s="155" t="s">
        <v>3</v>
      </c>
      <c r="BC3" s="155" t="s">
        <v>310</v>
      </c>
      <c r="BD3" s="155" t="s">
        <v>212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1259</v>
      </c>
      <c r="BA4" s="155" t="s">
        <v>1260</v>
      </c>
      <c r="BB4" s="155" t="s">
        <v>3</v>
      </c>
      <c r="BC4" s="155" t="s">
        <v>1261</v>
      </c>
      <c r="BD4" s="155" t="s">
        <v>212</v>
      </c>
    </row>
    <row r="5" spans="2:56" ht="6.9" customHeight="1">
      <c r="B5" s="20"/>
      <c r="L5" s="20"/>
      <c r="AZ5" s="155" t="s">
        <v>1262</v>
      </c>
      <c r="BA5" s="155" t="s">
        <v>1263</v>
      </c>
      <c r="BB5" s="155" t="s">
        <v>3</v>
      </c>
      <c r="BC5" s="155" t="s">
        <v>1264</v>
      </c>
      <c r="BD5" s="155" t="s">
        <v>212</v>
      </c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1111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309" t="s">
        <v>1265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285" t="s">
        <v>3</v>
      </c>
      <c r="F29" s="285"/>
      <c r="G29" s="285"/>
      <c r="H29" s="285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ROUND(J94,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ROUND((SUM(BE94:BE214)),  2)</f>
        <v>0</v>
      </c>
      <c r="I35" s="90">
        <v>0.21</v>
      </c>
      <c r="J35" s="80">
        <f>ROUND(((SUM(BE94:BE214))*I35),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ROUND((SUM(BF94:BF214)),  2)</f>
        <v>0</v>
      </c>
      <c r="I36" s="90">
        <v>0.15</v>
      </c>
      <c r="J36" s="80">
        <f>ROUND(((SUM(BF94:BF214))*I36),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ROUND((SUM(BG94:BG214)),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ROUND((SUM(BH94:BH214)),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ROUND((SUM(BI94:BI214)),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1111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309" t="str">
        <f>E11</f>
        <v xml:space="preserve">SO 502 - Nakládání s dešťovými vodami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J94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J95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J96</f>
        <v>0</v>
      </c>
      <c r="L65" s="104"/>
    </row>
    <row r="66" spans="2:12" s="9" customFormat="1" ht="19.95" customHeight="1">
      <c r="B66" s="104"/>
      <c r="D66" s="105" t="s">
        <v>256</v>
      </c>
      <c r="E66" s="106"/>
      <c r="F66" s="106"/>
      <c r="G66" s="106"/>
      <c r="H66" s="106"/>
      <c r="I66" s="106"/>
      <c r="J66" s="107">
        <f>J160</f>
        <v>0</v>
      </c>
      <c r="L66" s="104"/>
    </row>
    <row r="67" spans="2:12" s="9" customFormat="1" ht="19.95" customHeight="1">
      <c r="B67" s="104"/>
      <c r="D67" s="105" t="s">
        <v>258</v>
      </c>
      <c r="E67" s="106"/>
      <c r="F67" s="106"/>
      <c r="G67" s="106"/>
      <c r="H67" s="106"/>
      <c r="I67" s="106"/>
      <c r="J67" s="107">
        <f>J173</f>
        <v>0</v>
      </c>
      <c r="L67" s="104"/>
    </row>
    <row r="68" spans="2:12" s="9" customFormat="1" ht="19.95" customHeight="1">
      <c r="B68" s="104"/>
      <c r="D68" s="105" t="s">
        <v>1113</v>
      </c>
      <c r="E68" s="106"/>
      <c r="F68" s="106"/>
      <c r="G68" s="106"/>
      <c r="H68" s="106"/>
      <c r="I68" s="106"/>
      <c r="J68" s="107">
        <f>J177</f>
        <v>0</v>
      </c>
      <c r="L68" s="104"/>
    </row>
    <row r="69" spans="2:12" s="9" customFormat="1" ht="19.95" customHeight="1">
      <c r="B69" s="104"/>
      <c r="D69" s="105" t="s">
        <v>261</v>
      </c>
      <c r="E69" s="106"/>
      <c r="F69" s="106"/>
      <c r="G69" s="106"/>
      <c r="H69" s="106"/>
      <c r="I69" s="106"/>
      <c r="J69" s="107">
        <f>J197</f>
        <v>0</v>
      </c>
      <c r="L69" s="104"/>
    </row>
    <row r="70" spans="2:12" s="9" customFormat="1" ht="19.95" customHeight="1">
      <c r="B70" s="104"/>
      <c r="D70" s="105" t="s">
        <v>262</v>
      </c>
      <c r="E70" s="106"/>
      <c r="F70" s="106"/>
      <c r="G70" s="106"/>
      <c r="H70" s="106"/>
      <c r="I70" s="106"/>
      <c r="J70" s="107">
        <f>J206</f>
        <v>0</v>
      </c>
      <c r="L70" s="104"/>
    </row>
    <row r="71" spans="2:12" s="8" customFormat="1" ht="24.9" customHeight="1">
      <c r="B71" s="100"/>
      <c r="D71" s="101" t="s">
        <v>1115</v>
      </c>
      <c r="E71" s="102"/>
      <c r="F71" s="102"/>
      <c r="G71" s="102"/>
      <c r="H71" s="102"/>
      <c r="I71" s="102"/>
      <c r="J71" s="103">
        <f>J208</f>
        <v>0</v>
      </c>
      <c r="L71" s="100"/>
    </row>
    <row r="72" spans="2:12" s="9" customFormat="1" ht="19.95" customHeight="1">
      <c r="B72" s="104"/>
      <c r="D72" s="105" t="s">
        <v>1116</v>
      </c>
      <c r="E72" s="106"/>
      <c r="F72" s="106"/>
      <c r="G72" s="106"/>
      <c r="H72" s="106"/>
      <c r="I72" s="106"/>
      <c r="J72" s="107">
        <f>J209</f>
        <v>0</v>
      </c>
      <c r="L72" s="104"/>
    </row>
    <row r="73" spans="2:12" s="1" customFormat="1" ht="21.75" customHeight="1">
      <c r="B73" s="29"/>
      <c r="L73" s="29"/>
    </row>
    <row r="74" spans="2:12" s="1" customFormat="1" ht="6.9" customHeight="1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29"/>
    </row>
    <row r="78" spans="2:12" s="1" customFormat="1" ht="6.9" customHeight="1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29"/>
    </row>
    <row r="79" spans="2:12" s="1" customFormat="1" ht="24.9" customHeight="1">
      <c r="B79" s="29"/>
      <c r="C79" s="21" t="s">
        <v>176</v>
      </c>
      <c r="L79" s="29"/>
    </row>
    <row r="80" spans="2:12" s="1" customFormat="1" ht="6.9" customHeight="1">
      <c r="B80" s="29"/>
      <c r="L80" s="29"/>
    </row>
    <row r="81" spans="2:63" s="1" customFormat="1" ht="12" customHeight="1">
      <c r="B81" s="29"/>
      <c r="C81" s="26" t="s">
        <v>15</v>
      </c>
      <c r="L81" s="29"/>
    </row>
    <row r="82" spans="2:63" s="1" customFormat="1" ht="16.350000000000001" customHeight="1">
      <c r="B82" s="29"/>
      <c r="E82" s="311" t="str">
        <f>E7</f>
        <v>REVITALIZACE SPORTOVNÍ ZÓNY STREETPARK</v>
      </c>
      <c r="F82" s="312"/>
      <c r="G82" s="312"/>
      <c r="H82" s="312"/>
      <c r="L82" s="29"/>
    </row>
    <row r="83" spans="2:63" ht="12" customHeight="1">
      <c r="B83" s="20"/>
      <c r="C83" s="26" t="s">
        <v>164</v>
      </c>
      <c r="L83" s="20"/>
    </row>
    <row r="84" spans="2:63" s="1" customFormat="1" ht="16.350000000000001" customHeight="1">
      <c r="B84" s="29"/>
      <c r="E84" s="311" t="s">
        <v>1111</v>
      </c>
      <c r="F84" s="313"/>
      <c r="G84" s="313"/>
      <c r="H84" s="313"/>
      <c r="L84" s="29"/>
    </row>
    <row r="85" spans="2:63" s="1" customFormat="1" ht="12" customHeight="1">
      <c r="B85" s="29"/>
      <c r="C85" s="26" t="s">
        <v>254</v>
      </c>
      <c r="L85" s="29"/>
    </row>
    <row r="86" spans="2:63" s="1" customFormat="1" ht="16.350000000000001" customHeight="1">
      <c r="B86" s="29"/>
      <c r="E86" s="309" t="str">
        <f>E11</f>
        <v xml:space="preserve">SO 502 - Nakládání s dešťovými vodami </v>
      </c>
      <c r="F86" s="313"/>
      <c r="G86" s="313"/>
      <c r="H86" s="313"/>
      <c r="L86" s="29"/>
    </row>
    <row r="87" spans="2:63" s="1" customFormat="1" ht="6.9" customHeight="1">
      <c r="B87" s="29"/>
      <c r="L87" s="29"/>
    </row>
    <row r="88" spans="2:63" s="1" customFormat="1" ht="12" customHeight="1">
      <c r="B88" s="29"/>
      <c r="C88" s="26" t="s">
        <v>19</v>
      </c>
      <c r="F88" s="24" t="str">
        <f>F14</f>
        <v xml:space="preserve"> Žďár nad Sázavou</v>
      </c>
      <c r="I88" s="26" t="s">
        <v>21</v>
      </c>
      <c r="J88" s="46" t="str">
        <f>IF(J14="","",J14)</f>
        <v>26. 9. 2022</v>
      </c>
      <c r="L88" s="29"/>
    </row>
    <row r="89" spans="2:63" s="1" customFormat="1" ht="6.9" customHeight="1">
      <c r="B89" s="29"/>
      <c r="L89" s="29"/>
    </row>
    <row r="90" spans="2:63" s="1" customFormat="1" ht="24.75" customHeight="1">
      <c r="B90" s="29"/>
      <c r="C90" s="26" t="s">
        <v>23</v>
      </c>
      <c r="F90" s="24" t="str">
        <f>E17</f>
        <v>Město Žďár nad Sázavou</v>
      </c>
      <c r="I90" s="26" t="s">
        <v>28</v>
      </c>
      <c r="J90" s="27" t="str">
        <f>E23</f>
        <v>Grimm Architekti s.r.o.</v>
      </c>
      <c r="L90" s="29"/>
    </row>
    <row r="91" spans="2:63" s="1" customFormat="1" ht="15.3" customHeight="1">
      <c r="B91" s="29"/>
      <c r="C91" s="26" t="s">
        <v>27</v>
      </c>
      <c r="F91" s="24" t="str">
        <f>IF(E20="","",E20)</f>
        <v>VZ</v>
      </c>
      <c r="I91" s="26" t="s">
        <v>31</v>
      </c>
      <c r="J91" s="27" t="str">
        <f>E26</f>
        <v xml:space="preserve"> </v>
      </c>
      <c r="L91" s="29"/>
    </row>
    <row r="92" spans="2:63" s="1" customFormat="1" ht="10.35" customHeight="1">
      <c r="B92" s="29"/>
      <c r="L92" s="29"/>
    </row>
    <row r="93" spans="2:63" s="10" customFormat="1" ht="29.25" customHeight="1">
      <c r="B93" s="108"/>
      <c r="C93" s="109" t="s">
        <v>177</v>
      </c>
      <c r="D93" s="110" t="s">
        <v>54</v>
      </c>
      <c r="E93" s="110" t="s">
        <v>50</v>
      </c>
      <c r="F93" s="110" t="s">
        <v>51</v>
      </c>
      <c r="G93" s="110" t="s">
        <v>178</v>
      </c>
      <c r="H93" s="110" t="s">
        <v>179</v>
      </c>
      <c r="I93" s="110" t="s">
        <v>180</v>
      </c>
      <c r="J93" s="111" t="s">
        <v>168</v>
      </c>
      <c r="K93" s="112" t="s">
        <v>181</v>
      </c>
      <c r="L93" s="108"/>
      <c r="M93" s="53" t="s">
        <v>3</v>
      </c>
      <c r="N93" s="54" t="s">
        <v>39</v>
      </c>
      <c r="O93" s="54" t="s">
        <v>182</v>
      </c>
      <c r="P93" s="54" t="s">
        <v>183</v>
      </c>
      <c r="Q93" s="54" t="s">
        <v>184</v>
      </c>
      <c r="R93" s="54" t="s">
        <v>185</v>
      </c>
      <c r="S93" s="54" t="s">
        <v>186</v>
      </c>
      <c r="T93" s="55" t="s">
        <v>187</v>
      </c>
    </row>
    <row r="94" spans="2:63" s="1" customFormat="1" ht="22.8" customHeight="1">
      <c r="B94" s="29"/>
      <c r="C94" s="58" t="s">
        <v>188</v>
      </c>
      <c r="J94" s="113">
        <f>BK94</f>
        <v>0</v>
      </c>
      <c r="L94" s="29"/>
      <c r="M94" s="56"/>
      <c r="N94" s="47"/>
      <c r="O94" s="47"/>
      <c r="P94" s="114">
        <f>P95+P208</f>
        <v>451.417528</v>
      </c>
      <c r="Q94" s="47"/>
      <c r="R94" s="114">
        <f>R95+R208</f>
        <v>120.74308000000001</v>
      </c>
      <c r="S94" s="47"/>
      <c r="T94" s="115">
        <f>T95+T208</f>
        <v>0</v>
      </c>
      <c r="AT94" s="17" t="s">
        <v>68</v>
      </c>
      <c r="AU94" s="17" t="s">
        <v>169</v>
      </c>
      <c r="BK94" s="116">
        <f>BK95+BK208</f>
        <v>0</v>
      </c>
    </row>
    <row r="95" spans="2:63" s="11" customFormat="1" ht="25.95" customHeight="1">
      <c r="B95" s="117"/>
      <c r="D95" s="118" t="s">
        <v>68</v>
      </c>
      <c r="E95" s="119" t="s">
        <v>189</v>
      </c>
      <c r="F95" s="119" t="s">
        <v>190</v>
      </c>
      <c r="J95" s="120">
        <f>BK95</f>
        <v>0</v>
      </c>
      <c r="L95" s="117"/>
      <c r="M95" s="121"/>
      <c r="P95" s="122">
        <f>P96+P160+P173+P177+P197+P206</f>
        <v>448.0564</v>
      </c>
      <c r="R95" s="122">
        <f>R96+R160+R173+R177+R197+R206</f>
        <v>120.74308000000001</v>
      </c>
      <c r="T95" s="123">
        <f>T96+T160+T173+T177+T197+T206</f>
        <v>0</v>
      </c>
      <c r="AR95" s="118" t="s">
        <v>77</v>
      </c>
      <c r="AT95" s="124" t="s">
        <v>68</v>
      </c>
      <c r="AU95" s="124" t="s">
        <v>69</v>
      </c>
      <c r="AY95" s="118" t="s">
        <v>191</v>
      </c>
      <c r="BK95" s="125">
        <f>BK96+BK160+BK173+BK177+BK197+BK206</f>
        <v>0</v>
      </c>
    </row>
    <row r="96" spans="2:63" s="11" customFormat="1" ht="22.8" customHeight="1">
      <c r="B96" s="117"/>
      <c r="D96" s="118" t="s">
        <v>68</v>
      </c>
      <c r="E96" s="126" t="s">
        <v>77</v>
      </c>
      <c r="F96" s="126" t="s">
        <v>192</v>
      </c>
      <c r="J96" s="127">
        <f>BK96</f>
        <v>0</v>
      </c>
      <c r="L96" s="117"/>
      <c r="M96" s="121"/>
      <c r="P96" s="122">
        <f>SUM(P97:P159)</f>
        <v>171.89720000000003</v>
      </c>
      <c r="R96" s="122">
        <f>SUM(R97:R159)</f>
        <v>95.416000000000011</v>
      </c>
      <c r="T96" s="123">
        <f>SUM(T97:T159)</f>
        <v>0</v>
      </c>
      <c r="AR96" s="118" t="s">
        <v>77</v>
      </c>
      <c r="AT96" s="124" t="s">
        <v>68</v>
      </c>
      <c r="AU96" s="124" t="s">
        <v>77</v>
      </c>
      <c r="AY96" s="118" t="s">
        <v>191</v>
      </c>
      <c r="BK96" s="125">
        <f>SUM(BK97:BK159)</f>
        <v>0</v>
      </c>
    </row>
    <row r="97" spans="2:65" s="1" customFormat="1" ht="42.75" customHeight="1">
      <c r="B97" s="128"/>
      <c r="C97" s="129" t="s">
        <v>77</v>
      </c>
      <c r="D97" s="129" t="s">
        <v>193</v>
      </c>
      <c r="E97" s="130" t="s">
        <v>1266</v>
      </c>
      <c r="F97" s="131" t="s">
        <v>1267</v>
      </c>
      <c r="G97" s="132" t="s">
        <v>275</v>
      </c>
      <c r="H97" s="133">
        <v>152</v>
      </c>
      <c r="I97" s="134">
        <v>0</v>
      </c>
      <c r="J97" s="134">
        <f>ROUND(I97*H97,2)</f>
        <v>0</v>
      </c>
      <c r="K97" s="135"/>
      <c r="L97" s="29"/>
      <c r="M97" s="136" t="s">
        <v>3</v>
      </c>
      <c r="N97" s="137" t="s">
        <v>40</v>
      </c>
      <c r="O97" s="138">
        <v>0.29699999999999999</v>
      </c>
      <c r="P97" s="138">
        <f>O97*H97</f>
        <v>45.143999999999998</v>
      </c>
      <c r="Q97" s="138">
        <v>0</v>
      </c>
      <c r="R97" s="138">
        <f>Q97*H97</f>
        <v>0</v>
      </c>
      <c r="S97" s="138">
        <v>0</v>
      </c>
      <c r="T97" s="139">
        <f>S97*H97</f>
        <v>0</v>
      </c>
      <c r="AR97" s="140" t="s">
        <v>197</v>
      </c>
      <c r="AT97" s="140" t="s">
        <v>193</v>
      </c>
      <c r="AU97" s="140" t="s">
        <v>79</v>
      </c>
      <c r="AY97" s="17" t="s">
        <v>191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7" t="s">
        <v>77</v>
      </c>
      <c r="BK97" s="141">
        <f>ROUND(I97*H97,2)</f>
        <v>0</v>
      </c>
      <c r="BL97" s="17" t="s">
        <v>197</v>
      </c>
      <c r="BM97" s="140" t="s">
        <v>1268</v>
      </c>
    </row>
    <row r="98" spans="2:65" s="12" customFormat="1">
      <c r="B98" s="145"/>
      <c r="D98" s="146" t="s">
        <v>201</v>
      </c>
      <c r="E98" s="147" t="s">
        <v>3</v>
      </c>
      <c r="F98" s="148" t="s">
        <v>1269</v>
      </c>
      <c r="H98" s="149">
        <v>77</v>
      </c>
      <c r="L98" s="145"/>
      <c r="M98" s="150"/>
      <c r="T98" s="151"/>
      <c r="AT98" s="147" t="s">
        <v>201</v>
      </c>
      <c r="AU98" s="147" t="s">
        <v>79</v>
      </c>
      <c r="AV98" s="12" t="s">
        <v>79</v>
      </c>
      <c r="AW98" s="12" t="s">
        <v>30</v>
      </c>
      <c r="AX98" s="12" t="s">
        <v>69</v>
      </c>
      <c r="AY98" s="147" t="s">
        <v>191</v>
      </c>
    </row>
    <row r="99" spans="2:65" s="14" customFormat="1">
      <c r="B99" s="162"/>
      <c r="D99" s="146" t="s">
        <v>201</v>
      </c>
      <c r="E99" s="163" t="s">
        <v>3</v>
      </c>
      <c r="F99" s="164" t="s">
        <v>1270</v>
      </c>
      <c r="H99" s="163" t="s">
        <v>3</v>
      </c>
      <c r="L99" s="162"/>
      <c r="M99" s="165"/>
      <c r="T99" s="166"/>
      <c r="AT99" s="163" t="s">
        <v>201</v>
      </c>
      <c r="AU99" s="163" t="s">
        <v>79</v>
      </c>
      <c r="AV99" s="14" t="s">
        <v>77</v>
      </c>
      <c r="AW99" s="14" t="s">
        <v>30</v>
      </c>
      <c r="AX99" s="14" t="s">
        <v>69</v>
      </c>
      <c r="AY99" s="163" t="s">
        <v>191</v>
      </c>
    </row>
    <row r="100" spans="2:65" s="12" customFormat="1">
      <c r="B100" s="145"/>
      <c r="D100" s="146" t="s">
        <v>201</v>
      </c>
      <c r="E100" s="147" t="s">
        <v>3</v>
      </c>
      <c r="F100" s="148" t="s">
        <v>1271</v>
      </c>
      <c r="H100" s="149">
        <v>75</v>
      </c>
      <c r="L100" s="145"/>
      <c r="M100" s="150"/>
      <c r="T100" s="151"/>
      <c r="AT100" s="147" t="s">
        <v>201</v>
      </c>
      <c r="AU100" s="147" t="s">
        <v>79</v>
      </c>
      <c r="AV100" s="12" t="s">
        <v>79</v>
      </c>
      <c r="AW100" s="12" t="s">
        <v>30</v>
      </c>
      <c r="AX100" s="12" t="s">
        <v>69</v>
      </c>
      <c r="AY100" s="147" t="s">
        <v>191</v>
      </c>
    </row>
    <row r="101" spans="2:65" s="14" customFormat="1">
      <c r="B101" s="162"/>
      <c r="D101" s="146" t="s">
        <v>201</v>
      </c>
      <c r="E101" s="163" t="s">
        <v>3</v>
      </c>
      <c r="F101" s="164" t="s">
        <v>1272</v>
      </c>
      <c r="H101" s="163" t="s">
        <v>3</v>
      </c>
      <c r="L101" s="162"/>
      <c r="M101" s="165"/>
      <c r="T101" s="166"/>
      <c r="AT101" s="163" t="s">
        <v>201</v>
      </c>
      <c r="AU101" s="163" t="s">
        <v>79</v>
      </c>
      <c r="AV101" s="14" t="s">
        <v>77</v>
      </c>
      <c r="AW101" s="14" t="s">
        <v>30</v>
      </c>
      <c r="AX101" s="14" t="s">
        <v>69</v>
      </c>
      <c r="AY101" s="163" t="s">
        <v>191</v>
      </c>
    </row>
    <row r="102" spans="2:65" s="13" customFormat="1">
      <c r="B102" s="156"/>
      <c r="D102" s="146" t="s">
        <v>201</v>
      </c>
      <c r="E102" s="157" t="s">
        <v>3</v>
      </c>
      <c r="F102" s="158" t="s">
        <v>272</v>
      </c>
      <c r="H102" s="159">
        <v>152</v>
      </c>
      <c r="L102" s="156"/>
      <c r="M102" s="160"/>
      <c r="T102" s="161"/>
      <c r="AT102" s="157" t="s">
        <v>201</v>
      </c>
      <c r="AU102" s="157" t="s">
        <v>79</v>
      </c>
      <c r="AV102" s="13" t="s">
        <v>197</v>
      </c>
      <c r="AW102" s="13" t="s">
        <v>30</v>
      </c>
      <c r="AX102" s="13" t="s">
        <v>77</v>
      </c>
      <c r="AY102" s="157" t="s">
        <v>191</v>
      </c>
    </row>
    <row r="103" spans="2:65" s="1" customFormat="1" ht="42.75" customHeight="1">
      <c r="B103" s="128"/>
      <c r="C103" s="129" t="s">
        <v>79</v>
      </c>
      <c r="D103" s="129" t="s">
        <v>193</v>
      </c>
      <c r="E103" s="130" t="s">
        <v>1273</v>
      </c>
      <c r="F103" s="131" t="s">
        <v>1274</v>
      </c>
      <c r="G103" s="132" t="s">
        <v>275</v>
      </c>
      <c r="H103" s="133">
        <v>20.16</v>
      </c>
      <c r="I103" s="134">
        <v>0</v>
      </c>
      <c r="J103" s="134">
        <f>ROUND(I103*H103,2)</f>
        <v>0</v>
      </c>
      <c r="K103" s="135"/>
      <c r="L103" s="29"/>
      <c r="M103" s="136" t="s">
        <v>3</v>
      </c>
      <c r="N103" s="137" t="s">
        <v>40</v>
      </c>
      <c r="O103" s="138">
        <v>1.464</v>
      </c>
      <c r="P103" s="138">
        <f>O103*H103</f>
        <v>29.514240000000001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197</v>
      </c>
      <c r="AT103" s="140" t="s">
        <v>193</v>
      </c>
      <c r="AU103" s="140" t="s">
        <v>79</v>
      </c>
      <c r="AY103" s="17" t="s">
        <v>191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77</v>
      </c>
      <c r="BK103" s="141">
        <f>ROUND(I103*H103,2)</f>
        <v>0</v>
      </c>
      <c r="BL103" s="17" t="s">
        <v>197</v>
      </c>
      <c r="BM103" s="140" t="s">
        <v>1275</v>
      </c>
    </row>
    <row r="104" spans="2:65" s="12" customFormat="1">
      <c r="B104" s="145"/>
      <c r="D104" s="146" t="s">
        <v>201</v>
      </c>
      <c r="E104" s="147" t="s">
        <v>3</v>
      </c>
      <c r="F104" s="148" t="s">
        <v>1276</v>
      </c>
      <c r="H104" s="149">
        <v>20.16</v>
      </c>
      <c r="L104" s="145"/>
      <c r="M104" s="150"/>
      <c r="T104" s="151"/>
      <c r="AT104" s="147" t="s">
        <v>201</v>
      </c>
      <c r="AU104" s="147" t="s">
        <v>79</v>
      </c>
      <c r="AV104" s="12" t="s">
        <v>79</v>
      </c>
      <c r="AW104" s="12" t="s">
        <v>30</v>
      </c>
      <c r="AX104" s="12" t="s">
        <v>69</v>
      </c>
      <c r="AY104" s="147" t="s">
        <v>191</v>
      </c>
    </row>
    <row r="105" spans="2:65" s="13" customFormat="1">
      <c r="B105" s="156"/>
      <c r="D105" s="146" t="s">
        <v>201</v>
      </c>
      <c r="E105" s="157" t="s">
        <v>3</v>
      </c>
      <c r="F105" s="158" t="s">
        <v>272</v>
      </c>
      <c r="H105" s="159">
        <v>20.16</v>
      </c>
      <c r="L105" s="156"/>
      <c r="M105" s="160"/>
      <c r="T105" s="161"/>
      <c r="AT105" s="157" t="s">
        <v>201</v>
      </c>
      <c r="AU105" s="157" t="s">
        <v>79</v>
      </c>
      <c r="AV105" s="13" t="s">
        <v>197</v>
      </c>
      <c r="AW105" s="13" t="s">
        <v>30</v>
      </c>
      <c r="AX105" s="13" t="s">
        <v>77</v>
      </c>
      <c r="AY105" s="157" t="s">
        <v>191</v>
      </c>
    </row>
    <row r="106" spans="2:65" s="1" customFormat="1" ht="60.9" customHeight="1">
      <c r="B106" s="128"/>
      <c r="C106" s="129" t="s">
        <v>212</v>
      </c>
      <c r="D106" s="129" t="s">
        <v>193</v>
      </c>
      <c r="E106" s="130" t="s">
        <v>284</v>
      </c>
      <c r="F106" s="131" t="s">
        <v>285</v>
      </c>
      <c r="G106" s="132" t="s">
        <v>275</v>
      </c>
      <c r="H106" s="133">
        <v>293.60000000000002</v>
      </c>
      <c r="I106" s="134">
        <v>0</v>
      </c>
      <c r="J106" s="134">
        <f>ROUND(I106*H106,2)</f>
        <v>0</v>
      </c>
      <c r="K106" s="135"/>
      <c r="L106" s="29"/>
      <c r="M106" s="136" t="s">
        <v>3</v>
      </c>
      <c r="N106" s="137" t="s">
        <v>40</v>
      </c>
      <c r="O106" s="138">
        <v>4.3999999999999997E-2</v>
      </c>
      <c r="P106" s="138">
        <f>O106*H106</f>
        <v>12.9184</v>
      </c>
      <c r="Q106" s="138">
        <v>0</v>
      </c>
      <c r="R106" s="138">
        <f>Q106*H106</f>
        <v>0</v>
      </c>
      <c r="S106" s="138">
        <v>0</v>
      </c>
      <c r="T106" s="139">
        <f>S106*H106</f>
        <v>0</v>
      </c>
      <c r="AR106" s="140" t="s">
        <v>197</v>
      </c>
      <c r="AT106" s="140" t="s">
        <v>193</v>
      </c>
      <c r="AU106" s="140" t="s">
        <v>79</v>
      </c>
      <c r="AY106" s="17" t="s">
        <v>191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7" t="s">
        <v>77</v>
      </c>
      <c r="BK106" s="141">
        <f>ROUND(I106*H106,2)</f>
        <v>0</v>
      </c>
      <c r="BL106" s="17" t="s">
        <v>197</v>
      </c>
      <c r="BM106" s="140" t="s">
        <v>1277</v>
      </c>
    </row>
    <row r="107" spans="2:65" s="12" customFormat="1">
      <c r="B107" s="145"/>
      <c r="D107" s="146" t="s">
        <v>201</v>
      </c>
      <c r="E107" s="147" t="s">
        <v>3</v>
      </c>
      <c r="F107" s="148" t="s">
        <v>1269</v>
      </c>
      <c r="H107" s="149">
        <v>77</v>
      </c>
      <c r="L107" s="145"/>
      <c r="M107" s="150"/>
      <c r="T107" s="151"/>
      <c r="AT107" s="147" t="s">
        <v>201</v>
      </c>
      <c r="AU107" s="147" t="s">
        <v>79</v>
      </c>
      <c r="AV107" s="12" t="s">
        <v>79</v>
      </c>
      <c r="AW107" s="12" t="s">
        <v>30</v>
      </c>
      <c r="AX107" s="12" t="s">
        <v>69</v>
      </c>
      <c r="AY107" s="147" t="s">
        <v>191</v>
      </c>
    </row>
    <row r="108" spans="2:65" s="14" customFormat="1">
      <c r="B108" s="162"/>
      <c r="D108" s="146" t="s">
        <v>201</v>
      </c>
      <c r="E108" s="163" t="s">
        <v>3</v>
      </c>
      <c r="F108" s="164" t="s">
        <v>1270</v>
      </c>
      <c r="H108" s="163" t="s">
        <v>3</v>
      </c>
      <c r="L108" s="162"/>
      <c r="M108" s="165"/>
      <c r="T108" s="166"/>
      <c r="AT108" s="163" t="s">
        <v>201</v>
      </c>
      <c r="AU108" s="163" t="s">
        <v>79</v>
      </c>
      <c r="AV108" s="14" t="s">
        <v>77</v>
      </c>
      <c r="AW108" s="14" t="s">
        <v>30</v>
      </c>
      <c r="AX108" s="14" t="s">
        <v>69</v>
      </c>
      <c r="AY108" s="163" t="s">
        <v>191</v>
      </c>
    </row>
    <row r="109" spans="2:65" s="12" customFormat="1">
      <c r="B109" s="145"/>
      <c r="D109" s="146" t="s">
        <v>201</v>
      </c>
      <c r="E109" s="147" t="s">
        <v>3</v>
      </c>
      <c r="F109" s="148" t="s">
        <v>1271</v>
      </c>
      <c r="H109" s="149">
        <v>75</v>
      </c>
      <c r="L109" s="145"/>
      <c r="M109" s="150"/>
      <c r="T109" s="151"/>
      <c r="AT109" s="147" t="s">
        <v>201</v>
      </c>
      <c r="AU109" s="147" t="s">
        <v>79</v>
      </c>
      <c r="AV109" s="12" t="s">
        <v>79</v>
      </c>
      <c r="AW109" s="12" t="s">
        <v>30</v>
      </c>
      <c r="AX109" s="12" t="s">
        <v>69</v>
      </c>
      <c r="AY109" s="147" t="s">
        <v>191</v>
      </c>
    </row>
    <row r="110" spans="2:65" s="14" customFormat="1">
      <c r="B110" s="162"/>
      <c r="D110" s="146" t="s">
        <v>201</v>
      </c>
      <c r="E110" s="163" t="s">
        <v>3</v>
      </c>
      <c r="F110" s="164" t="s">
        <v>1272</v>
      </c>
      <c r="H110" s="163" t="s">
        <v>3</v>
      </c>
      <c r="L110" s="162"/>
      <c r="M110" s="165"/>
      <c r="T110" s="166"/>
      <c r="AT110" s="163" t="s">
        <v>201</v>
      </c>
      <c r="AU110" s="163" t="s">
        <v>79</v>
      </c>
      <c r="AV110" s="14" t="s">
        <v>77</v>
      </c>
      <c r="AW110" s="14" t="s">
        <v>30</v>
      </c>
      <c r="AX110" s="14" t="s">
        <v>69</v>
      </c>
      <c r="AY110" s="163" t="s">
        <v>191</v>
      </c>
    </row>
    <row r="111" spans="2:65" s="12" customFormat="1">
      <c r="B111" s="145"/>
      <c r="D111" s="146" t="s">
        <v>201</v>
      </c>
      <c r="E111" s="147" t="s">
        <v>3</v>
      </c>
      <c r="F111" s="148" t="s">
        <v>1276</v>
      </c>
      <c r="H111" s="149">
        <v>20.16</v>
      </c>
      <c r="L111" s="145"/>
      <c r="M111" s="150"/>
      <c r="T111" s="151"/>
      <c r="AT111" s="147" t="s">
        <v>201</v>
      </c>
      <c r="AU111" s="147" t="s">
        <v>79</v>
      </c>
      <c r="AV111" s="12" t="s">
        <v>79</v>
      </c>
      <c r="AW111" s="12" t="s">
        <v>30</v>
      </c>
      <c r="AX111" s="12" t="s">
        <v>69</v>
      </c>
      <c r="AY111" s="147" t="s">
        <v>191</v>
      </c>
    </row>
    <row r="112" spans="2:65" s="14" customFormat="1">
      <c r="B112" s="162"/>
      <c r="D112" s="146" t="s">
        <v>201</v>
      </c>
      <c r="E112" s="163" t="s">
        <v>3</v>
      </c>
      <c r="F112" s="164" t="s">
        <v>1278</v>
      </c>
      <c r="H112" s="163" t="s">
        <v>3</v>
      </c>
      <c r="L112" s="162"/>
      <c r="M112" s="165"/>
      <c r="T112" s="166"/>
      <c r="AT112" s="163" t="s">
        <v>201</v>
      </c>
      <c r="AU112" s="163" t="s">
        <v>79</v>
      </c>
      <c r="AV112" s="14" t="s">
        <v>77</v>
      </c>
      <c r="AW112" s="14" t="s">
        <v>30</v>
      </c>
      <c r="AX112" s="14" t="s">
        <v>69</v>
      </c>
      <c r="AY112" s="163" t="s">
        <v>191</v>
      </c>
    </row>
    <row r="113" spans="2:65" s="12" customFormat="1">
      <c r="B113" s="145"/>
      <c r="D113" s="146" t="s">
        <v>201</v>
      </c>
      <c r="E113" s="147" t="s">
        <v>3</v>
      </c>
      <c r="F113" s="148" t="s">
        <v>1279</v>
      </c>
      <c r="H113" s="149">
        <v>121.44</v>
      </c>
      <c r="L113" s="145"/>
      <c r="M113" s="150"/>
      <c r="T113" s="151"/>
      <c r="AT113" s="147" t="s">
        <v>201</v>
      </c>
      <c r="AU113" s="147" t="s">
        <v>79</v>
      </c>
      <c r="AV113" s="12" t="s">
        <v>79</v>
      </c>
      <c r="AW113" s="12" t="s">
        <v>30</v>
      </c>
      <c r="AX113" s="12" t="s">
        <v>69</v>
      </c>
      <c r="AY113" s="147" t="s">
        <v>191</v>
      </c>
    </row>
    <row r="114" spans="2:65" s="14" customFormat="1">
      <c r="B114" s="162"/>
      <c r="D114" s="146" t="s">
        <v>201</v>
      </c>
      <c r="E114" s="163" t="s">
        <v>3</v>
      </c>
      <c r="F114" s="164" t="s">
        <v>1280</v>
      </c>
      <c r="H114" s="163" t="s">
        <v>3</v>
      </c>
      <c r="L114" s="162"/>
      <c r="M114" s="165"/>
      <c r="T114" s="166"/>
      <c r="AT114" s="163" t="s">
        <v>201</v>
      </c>
      <c r="AU114" s="163" t="s">
        <v>79</v>
      </c>
      <c r="AV114" s="14" t="s">
        <v>77</v>
      </c>
      <c r="AW114" s="14" t="s">
        <v>30</v>
      </c>
      <c r="AX114" s="14" t="s">
        <v>69</v>
      </c>
      <c r="AY114" s="163" t="s">
        <v>191</v>
      </c>
    </row>
    <row r="115" spans="2:65" s="13" customFormat="1">
      <c r="B115" s="156"/>
      <c r="D115" s="146" t="s">
        <v>201</v>
      </c>
      <c r="E115" s="157" t="s">
        <v>3</v>
      </c>
      <c r="F115" s="158" t="s">
        <v>272</v>
      </c>
      <c r="H115" s="159">
        <v>293.60000000000002</v>
      </c>
      <c r="L115" s="156"/>
      <c r="M115" s="160"/>
      <c r="T115" s="161"/>
      <c r="AT115" s="157" t="s">
        <v>201</v>
      </c>
      <c r="AU115" s="157" t="s">
        <v>79</v>
      </c>
      <c r="AV115" s="13" t="s">
        <v>197</v>
      </c>
      <c r="AW115" s="13" t="s">
        <v>30</v>
      </c>
      <c r="AX115" s="13" t="s">
        <v>77</v>
      </c>
      <c r="AY115" s="157" t="s">
        <v>191</v>
      </c>
    </row>
    <row r="116" spans="2:65" s="1" customFormat="1" ht="60.9" customHeight="1">
      <c r="B116" s="128"/>
      <c r="C116" s="129" t="s">
        <v>197</v>
      </c>
      <c r="D116" s="129" t="s">
        <v>193</v>
      </c>
      <c r="E116" s="130" t="s">
        <v>1281</v>
      </c>
      <c r="F116" s="131" t="s">
        <v>1282</v>
      </c>
      <c r="G116" s="132" t="s">
        <v>275</v>
      </c>
      <c r="H116" s="133">
        <v>50.72</v>
      </c>
      <c r="I116" s="134">
        <v>0</v>
      </c>
      <c r="J116" s="134">
        <f>ROUND(I116*H116,2)</f>
        <v>0</v>
      </c>
      <c r="K116" s="135"/>
      <c r="L116" s="29"/>
      <c r="M116" s="136" t="s">
        <v>3</v>
      </c>
      <c r="N116" s="137" t="s">
        <v>40</v>
      </c>
      <c r="O116" s="138">
        <v>5.3999999999999999E-2</v>
      </c>
      <c r="P116" s="138">
        <f>O116*H116</f>
        <v>2.73888</v>
      </c>
      <c r="Q116" s="138">
        <v>0</v>
      </c>
      <c r="R116" s="138">
        <f>Q116*H116</f>
        <v>0</v>
      </c>
      <c r="S116" s="138">
        <v>0</v>
      </c>
      <c r="T116" s="139">
        <f>S116*H116</f>
        <v>0</v>
      </c>
      <c r="AR116" s="140" t="s">
        <v>197</v>
      </c>
      <c r="AT116" s="140" t="s">
        <v>193</v>
      </c>
      <c r="AU116" s="140" t="s">
        <v>79</v>
      </c>
      <c r="AY116" s="17" t="s">
        <v>191</v>
      </c>
      <c r="BE116" s="141">
        <f>IF(N116="základní",J116,0)</f>
        <v>0</v>
      </c>
      <c r="BF116" s="141">
        <f>IF(N116="snížená",J116,0)</f>
        <v>0</v>
      </c>
      <c r="BG116" s="141">
        <f>IF(N116="zákl. přenesená",J116,0)</f>
        <v>0</v>
      </c>
      <c r="BH116" s="141">
        <f>IF(N116="sníž. přenesená",J116,0)</f>
        <v>0</v>
      </c>
      <c r="BI116" s="141">
        <f>IF(N116="nulová",J116,0)</f>
        <v>0</v>
      </c>
      <c r="BJ116" s="17" t="s">
        <v>77</v>
      </c>
      <c r="BK116" s="141">
        <f>ROUND(I116*H116,2)</f>
        <v>0</v>
      </c>
      <c r="BL116" s="17" t="s">
        <v>197</v>
      </c>
      <c r="BM116" s="140" t="s">
        <v>1283</v>
      </c>
    </row>
    <row r="117" spans="2:65" s="14" customFormat="1">
      <c r="B117" s="162"/>
      <c r="D117" s="146" t="s">
        <v>201</v>
      </c>
      <c r="E117" s="163" t="s">
        <v>3</v>
      </c>
      <c r="F117" s="164" t="s">
        <v>1284</v>
      </c>
      <c r="H117" s="163" t="s">
        <v>3</v>
      </c>
      <c r="L117" s="162"/>
      <c r="M117" s="165"/>
      <c r="T117" s="166"/>
      <c r="AT117" s="163" t="s">
        <v>201</v>
      </c>
      <c r="AU117" s="163" t="s">
        <v>79</v>
      </c>
      <c r="AV117" s="14" t="s">
        <v>77</v>
      </c>
      <c r="AW117" s="14" t="s">
        <v>30</v>
      </c>
      <c r="AX117" s="14" t="s">
        <v>69</v>
      </c>
      <c r="AY117" s="163" t="s">
        <v>191</v>
      </c>
    </row>
    <row r="118" spans="2:65" s="12" customFormat="1">
      <c r="B118" s="145"/>
      <c r="D118" s="146" t="s">
        <v>201</v>
      </c>
      <c r="E118" s="147" t="s">
        <v>3</v>
      </c>
      <c r="F118" s="148" t="s">
        <v>1285</v>
      </c>
      <c r="H118" s="149">
        <v>44</v>
      </c>
      <c r="L118" s="145"/>
      <c r="M118" s="150"/>
      <c r="T118" s="151"/>
      <c r="AT118" s="147" t="s">
        <v>201</v>
      </c>
      <c r="AU118" s="147" t="s">
        <v>79</v>
      </c>
      <c r="AV118" s="12" t="s">
        <v>79</v>
      </c>
      <c r="AW118" s="12" t="s">
        <v>30</v>
      </c>
      <c r="AX118" s="12" t="s">
        <v>69</v>
      </c>
      <c r="AY118" s="147" t="s">
        <v>191</v>
      </c>
    </row>
    <row r="119" spans="2:65" s="14" customFormat="1">
      <c r="B119" s="162"/>
      <c r="D119" s="146" t="s">
        <v>201</v>
      </c>
      <c r="E119" s="163" t="s">
        <v>3</v>
      </c>
      <c r="F119" s="164" t="s">
        <v>1286</v>
      </c>
      <c r="H119" s="163" t="s">
        <v>3</v>
      </c>
      <c r="L119" s="162"/>
      <c r="M119" s="165"/>
      <c r="T119" s="166"/>
      <c r="AT119" s="163" t="s">
        <v>201</v>
      </c>
      <c r="AU119" s="163" t="s">
        <v>79</v>
      </c>
      <c r="AV119" s="14" t="s">
        <v>77</v>
      </c>
      <c r="AW119" s="14" t="s">
        <v>30</v>
      </c>
      <c r="AX119" s="14" t="s">
        <v>69</v>
      </c>
      <c r="AY119" s="163" t="s">
        <v>191</v>
      </c>
    </row>
    <row r="120" spans="2:65" s="12" customFormat="1">
      <c r="B120" s="145"/>
      <c r="D120" s="146" t="s">
        <v>201</v>
      </c>
      <c r="E120" s="147" t="s">
        <v>3</v>
      </c>
      <c r="F120" s="148" t="s">
        <v>1287</v>
      </c>
      <c r="H120" s="149">
        <v>1.68</v>
      </c>
      <c r="L120" s="145"/>
      <c r="M120" s="150"/>
      <c r="T120" s="151"/>
      <c r="AT120" s="147" t="s">
        <v>201</v>
      </c>
      <c r="AU120" s="147" t="s">
        <v>79</v>
      </c>
      <c r="AV120" s="12" t="s">
        <v>79</v>
      </c>
      <c r="AW120" s="12" t="s">
        <v>30</v>
      </c>
      <c r="AX120" s="12" t="s">
        <v>69</v>
      </c>
      <c r="AY120" s="147" t="s">
        <v>191</v>
      </c>
    </row>
    <row r="121" spans="2:65" s="14" customFormat="1">
      <c r="B121" s="162"/>
      <c r="D121" s="146" t="s">
        <v>201</v>
      </c>
      <c r="E121" s="163" t="s">
        <v>3</v>
      </c>
      <c r="F121" s="164" t="s">
        <v>1288</v>
      </c>
      <c r="H121" s="163" t="s">
        <v>3</v>
      </c>
      <c r="L121" s="162"/>
      <c r="M121" s="165"/>
      <c r="T121" s="166"/>
      <c r="AT121" s="163" t="s">
        <v>201</v>
      </c>
      <c r="AU121" s="163" t="s">
        <v>79</v>
      </c>
      <c r="AV121" s="14" t="s">
        <v>77</v>
      </c>
      <c r="AW121" s="14" t="s">
        <v>30</v>
      </c>
      <c r="AX121" s="14" t="s">
        <v>69</v>
      </c>
      <c r="AY121" s="163" t="s">
        <v>191</v>
      </c>
    </row>
    <row r="122" spans="2:65" s="12" customFormat="1">
      <c r="B122" s="145"/>
      <c r="D122" s="146" t="s">
        <v>201</v>
      </c>
      <c r="E122" s="147" t="s">
        <v>3</v>
      </c>
      <c r="F122" s="148" t="s">
        <v>1289</v>
      </c>
      <c r="H122" s="149">
        <v>5.04</v>
      </c>
      <c r="L122" s="145"/>
      <c r="M122" s="150"/>
      <c r="T122" s="151"/>
      <c r="AT122" s="147" t="s">
        <v>201</v>
      </c>
      <c r="AU122" s="147" t="s">
        <v>79</v>
      </c>
      <c r="AV122" s="12" t="s">
        <v>79</v>
      </c>
      <c r="AW122" s="12" t="s">
        <v>30</v>
      </c>
      <c r="AX122" s="12" t="s">
        <v>69</v>
      </c>
      <c r="AY122" s="147" t="s">
        <v>191</v>
      </c>
    </row>
    <row r="123" spans="2:65" s="14" customFormat="1">
      <c r="B123" s="162"/>
      <c r="D123" s="146" t="s">
        <v>201</v>
      </c>
      <c r="E123" s="163" t="s">
        <v>3</v>
      </c>
      <c r="F123" s="164" t="s">
        <v>1290</v>
      </c>
      <c r="H123" s="163" t="s">
        <v>3</v>
      </c>
      <c r="L123" s="162"/>
      <c r="M123" s="165"/>
      <c r="T123" s="166"/>
      <c r="AT123" s="163" t="s">
        <v>201</v>
      </c>
      <c r="AU123" s="163" t="s">
        <v>79</v>
      </c>
      <c r="AV123" s="14" t="s">
        <v>77</v>
      </c>
      <c r="AW123" s="14" t="s">
        <v>30</v>
      </c>
      <c r="AX123" s="14" t="s">
        <v>69</v>
      </c>
      <c r="AY123" s="163" t="s">
        <v>191</v>
      </c>
    </row>
    <row r="124" spans="2:65" s="13" customFormat="1">
      <c r="B124" s="156"/>
      <c r="D124" s="146" t="s">
        <v>201</v>
      </c>
      <c r="E124" s="157" t="s">
        <v>3</v>
      </c>
      <c r="F124" s="158" t="s">
        <v>272</v>
      </c>
      <c r="H124" s="159">
        <v>50.72</v>
      </c>
      <c r="L124" s="156"/>
      <c r="M124" s="160"/>
      <c r="T124" s="161"/>
      <c r="AT124" s="157" t="s">
        <v>201</v>
      </c>
      <c r="AU124" s="157" t="s">
        <v>79</v>
      </c>
      <c r="AV124" s="13" t="s">
        <v>197</v>
      </c>
      <c r="AW124" s="13" t="s">
        <v>30</v>
      </c>
      <c r="AX124" s="13" t="s">
        <v>77</v>
      </c>
      <c r="AY124" s="157" t="s">
        <v>191</v>
      </c>
    </row>
    <row r="125" spans="2:65" s="1" customFormat="1" ht="42.75" customHeight="1">
      <c r="B125" s="128"/>
      <c r="C125" s="129" t="s">
        <v>209</v>
      </c>
      <c r="D125" s="129" t="s">
        <v>193</v>
      </c>
      <c r="E125" s="130" t="s">
        <v>1134</v>
      </c>
      <c r="F125" s="131" t="s">
        <v>1135</v>
      </c>
      <c r="G125" s="132" t="s">
        <v>275</v>
      </c>
      <c r="H125" s="133">
        <v>172.16</v>
      </c>
      <c r="I125" s="134">
        <v>0</v>
      </c>
      <c r="J125" s="134">
        <f>ROUND(I125*H125,2)</f>
        <v>0</v>
      </c>
      <c r="K125" s="135"/>
      <c r="L125" s="29"/>
      <c r="M125" s="136" t="s">
        <v>3</v>
      </c>
      <c r="N125" s="137" t="s">
        <v>40</v>
      </c>
      <c r="O125" s="138">
        <v>0.19700000000000001</v>
      </c>
      <c r="P125" s="138">
        <f>O125*H125</f>
        <v>33.915520000000001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197</v>
      </c>
      <c r="AT125" s="140" t="s">
        <v>193</v>
      </c>
      <c r="AU125" s="140" t="s">
        <v>79</v>
      </c>
      <c r="AY125" s="17" t="s">
        <v>191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77</v>
      </c>
      <c r="BK125" s="141">
        <f>ROUND(I125*H125,2)</f>
        <v>0</v>
      </c>
      <c r="BL125" s="17" t="s">
        <v>197</v>
      </c>
      <c r="BM125" s="140" t="s">
        <v>1291</v>
      </c>
    </row>
    <row r="126" spans="2:65" s="12" customFormat="1">
      <c r="B126" s="145"/>
      <c r="D126" s="146" t="s">
        <v>201</v>
      </c>
      <c r="E126" s="147" t="s">
        <v>3</v>
      </c>
      <c r="F126" s="148" t="s">
        <v>1292</v>
      </c>
      <c r="H126" s="149">
        <v>50.72</v>
      </c>
      <c r="L126" s="145"/>
      <c r="M126" s="150"/>
      <c r="T126" s="151"/>
      <c r="AT126" s="147" t="s">
        <v>201</v>
      </c>
      <c r="AU126" s="147" t="s">
        <v>79</v>
      </c>
      <c r="AV126" s="12" t="s">
        <v>79</v>
      </c>
      <c r="AW126" s="12" t="s">
        <v>30</v>
      </c>
      <c r="AX126" s="12" t="s">
        <v>69</v>
      </c>
      <c r="AY126" s="147" t="s">
        <v>191</v>
      </c>
    </row>
    <row r="127" spans="2:65" s="14" customFormat="1">
      <c r="B127" s="162"/>
      <c r="D127" s="146" t="s">
        <v>201</v>
      </c>
      <c r="E127" s="163" t="s">
        <v>3</v>
      </c>
      <c r="F127" s="164" t="s">
        <v>1284</v>
      </c>
      <c r="H127" s="163" t="s">
        <v>3</v>
      </c>
      <c r="L127" s="162"/>
      <c r="M127" s="165"/>
      <c r="T127" s="166"/>
      <c r="AT127" s="163" t="s">
        <v>201</v>
      </c>
      <c r="AU127" s="163" t="s">
        <v>79</v>
      </c>
      <c r="AV127" s="14" t="s">
        <v>77</v>
      </c>
      <c r="AW127" s="14" t="s">
        <v>30</v>
      </c>
      <c r="AX127" s="14" t="s">
        <v>69</v>
      </c>
      <c r="AY127" s="163" t="s">
        <v>191</v>
      </c>
    </row>
    <row r="128" spans="2:65" s="12" customFormat="1">
      <c r="B128" s="145"/>
      <c r="D128" s="146" t="s">
        <v>201</v>
      </c>
      <c r="E128" s="147" t="s">
        <v>3</v>
      </c>
      <c r="F128" s="148" t="s">
        <v>1293</v>
      </c>
      <c r="H128" s="149">
        <v>121.44</v>
      </c>
      <c r="L128" s="145"/>
      <c r="M128" s="150"/>
      <c r="T128" s="151"/>
      <c r="AT128" s="147" t="s">
        <v>201</v>
      </c>
      <c r="AU128" s="147" t="s">
        <v>79</v>
      </c>
      <c r="AV128" s="12" t="s">
        <v>79</v>
      </c>
      <c r="AW128" s="12" t="s">
        <v>30</v>
      </c>
      <c r="AX128" s="12" t="s">
        <v>69</v>
      </c>
      <c r="AY128" s="147" t="s">
        <v>191</v>
      </c>
    </row>
    <row r="129" spans="2:65" s="14" customFormat="1">
      <c r="B129" s="162"/>
      <c r="D129" s="146" t="s">
        <v>201</v>
      </c>
      <c r="E129" s="163" t="s">
        <v>3</v>
      </c>
      <c r="F129" s="164" t="s">
        <v>1294</v>
      </c>
      <c r="H129" s="163" t="s">
        <v>3</v>
      </c>
      <c r="L129" s="162"/>
      <c r="M129" s="165"/>
      <c r="T129" s="166"/>
      <c r="AT129" s="163" t="s">
        <v>201</v>
      </c>
      <c r="AU129" s="163" t="s">
        <v>79</v>
      </c>
      <c r="AV129" s="14" t="s">
        <v>77</v>
      </c>
      <c r="AW129" s="14" t="s">
        <v>30</v>
      </c>
      <c r="AX129" s="14" t="s">
        <v>69</v>
      </c>
      <c r="AY129" s="163" t="s">
        <v>191</v>
      </c>
    </row>
    <row r="130" spans="2:65" s="13" customFormat="1">
      <c r="B130" s="156"/>
      <c r="D130" s="146" t="s">
        <v>201</v>
      </c>
      <c r="E130" s="157" t="s">
        <v>3</v>
      </c>
      <c r="F130" s="158" t="s">
        <v>272</v>
      </c>
      <c r="H130" s="159">
        <v>172.16</v>
      </c>
      <c r="L130" s="156"/>
      <c r="M130" s="160"/>
      <c r="T130" s="161"/>
      <c r="AT130" s="157" t="s">
        <v>201</v>
      </c>
      <c r="AU130" s="157" t="s">
        <v>79</v>
      </c>
      <c r="AV130" s="13" t="s">
        <v>197</v>
      </c>
      <c r="AW130" s="13" t="s">
        <v>30</v>
      </c>
      <c r="AX130" s="13" t="s">
        <v>77</v>
      </c>
      <c r="AY130" s="157" t="s">
        <v>191</v>
      </c>
    </row>
    <row r="131" spans="2:65" s="1" customFormat="1" ht="42.75" customHeight="1">
      <c r="B131" s="128"/>
      <c r="C131" s="129" t="s">
        <v>229</v>
      </c>
      <c r="D131" s="129" t="s">
        <v>193</v>
      </c>
      <c r="E131" s="130" t="s">
        <v>1139</v>
      </c>
      <c r="F131" s="131" t="s">
        <v>1140</v>
      </c>
      <c r="G131" s="132" t="s">
        <v>327</v>
      </c>
      <c r="H131" s="133">
        <v>104.179</v>
      </c>
      <c r="I131" s="134">
        <v>0</v>
      </c>
      <c r="J131" s="134">
        <f>ROUND(I131*H131,2)</f>
        <v>0</v>
      </c>
      <c r="K131" s="135"/>
      <c r="L131" s="29"/>
      <c r="M131" s="136" t="s">
        <v>3</v>
      </c>
      <c r="N131" s="137" t="s">
        <v>40</v>
      </c>
      <c r="O131" s="138">
        <v>0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197</v>
      </c>
      <c r="AT131" s="140" t="s">
        <v>193</v>
      </c>
      <c r="AU131" s="140" t="s">
        <v>79</v>
      </c>
      <c r="AY131" s="17" t="s">
        <v>191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7" t="s">
        <v>77</v>
      </c>
      <c r="BK131" s="141">
        <f>ROUND(I131*H131,2)</f>
        <v>0</v>
      </c>
      <c r="BL131" s="17" t="s">
        <v>197</v>
      </c>
      <c r="BM131" s="140" t="s">
        <v>1295</v>
      </c>
    </row>
    <row r="132" spans="2:65" s="12" customFormat="1">
      <c r="B132" s="145"/>
      <c r="D132" s="146" t="s">
        <v>201</v>
      </c>
      <c r="E132" s="147" t="s">
        <v>3</v>
      </c>
      <c r="F132" s="148" t="s">
        <v>1285</v>
      </c>
      <c r="H132" s="149">
        <v>44</v>
      </c>
      <c r="L132" s="145"/>
      <c r="M132" s="150"/>
      <c r="T132" s="151"/>
      <c r="AT132" s="147" t="s">
        <v>201</v>
      </c>
      <c r="AU132" s="147" t="s">
        <v>79</v>
      </c>
      <c r="AV132" s="12" t="s">
        <v>79</v>
      </c>
      <c r="AW132" s="12" t="s">
        <v>30</v>
      </c>
      <c r="AX132" s="12" t="s">
        <v>69</v>
      </c>
      <c r="AY132" s="147" t="s">
        <v>191</v>
      </c>
    </row>
    <row r="133" spans="2:65" s="12" customFormat="1">
      <c r="B133" s="145"/>
      <c r="D133" s="146" t="s">
        <v>201</v>
      </c>
      <c r="E133" s="147" t="s">
        <v>3</v>
      </c>
      <c r="F133" s="148" t="s">
        <v>1287</v>
      </c>
      <c r="H133" s="149">
        <v>1.68</v>
      </c>
      <c r="L133" s="145"/>
      <c r="M133" s="150"/>
      <c r="T133" s="151"/>
      <c r="AT133" s="147" t="s">
        <v>201</v>
      </c>
      <c r="AU133" s="147" t="s">
        <v>79</v>
      </c>
      <c r="AV133" s="12" t="s">
        <v>79</v>
      </c>
      <c r="AW133" s="12" t="s">
        <v>30</v>
      </c>
      <c r="AX133" s="12" t="s">
        <v>69</v>
      </c>
      <c r="AY133" s="147" t="s">
        <v>191</v>
      </c>
    </row>
    <row r="134" spans="2:65" s="14" customFormat="1">
      <c r="B134" s="162"/>
      <c r="D134" s="146" t="s">
        <v>201</v>
      </c>
      <c r="E134" s="163" t="s">
        <v>3</v>
      </c>
      <c r="F134" s="164" t="s">
        <v>1288</v>
      </c>
      <c r="H134" s="163" t="s">
        <v>3</v>
      </c>
      <c r="L134" s="162"/>
      <c r="M134" s="165"/>
      <c r="T134" s="166"/>
      <c r="AT134" s="163" t="s">
        <v>201</v>
      </c>
      <c r="AU134" s="163" t="s">
        <v>79</v>
      </c>
      <c r="AV134" s="14" t="s">
        <v>77</v>
      </c>
      <c r="AW134" s="14" t="s">
        <v>30</v>
      </c>
      <c r="AX134" s="14" t="s">
        <v>69</v>
      </c>
      <c r="AY134" s="163" t="s">
        <v>191</v>
      </c>
    </row>
    <row r="135" spans="2:65" s="12" customFormat="1">
      <c r="B135" s="145"/>
      <c r="D135" s="146" t="s">
        <v>201</v>
      </c>
      <c r="E135" s="147" t="s">
        <v>3</v>
      </c>
      <c r="F135" s="148" t="s">
        <v>1289</v>
      </c>
      <c r="H135" s="149">
        <v>5.04</v>
      </c>
      <c r="L135" s="145"/>
      <c r="M135" s="150"/>
      <c r="T135" s="151"/>
      <c r="AT135" s="147" t="s">
        <v>201</v>
      </c>
      <c r="AU135" s="147" t="s">
        <v>79</v>
      </c>
      <c r="AV135" s="12" t="s">
        <v>79</v>
      </c>
      <c r="AW135" s="12" t="s">
        <v>30</v>
      </c>
      <c r="AX135" s="12" t="s">
        <v>69</v>
      </c>
      <c r="AY135" s="147" t="s">
        <v>191</v>
      </c>
    </row>
    <row r="136" spans="2:65" s="14" customFormat="1">
      <c r="B136" s="162"/>
      <c r="D136" s="146" t="s">
        <v>201</v>
      </c>
      <c r="E136" s="163" t="s">
        <v>3</v>
      </c>
      <c r="F136" s="164" t="s">
        <v>1290</v>
      </c>
      <c r="H136" s="163" t="s">
        <v>3</v>
      </c>
      <c r="L136" s="162"/>
      <c r="M136" s="165"/>
      <c r="T136" s="166"/>
      <c r="AT136" s="163" t="s">
        <v>201</v>
      </c>
      <c r="AU136" s="163" t="s">
        <v>79</v>
      </c>
      <c r="AV136" s="14" t="s">
        <v>77</v>
      </c>
      <c r="AW136" s="14" t="s">
        <v>30</v>
      </c>
      <c r="AX136" s="14" t="s">
        <v>69</v>
      </c>
      <c r="AY136" s="163" t="s">
        <v>191</v>
      </c>
    </row>
    <row r="137" spans="2:65" s="13" customFormat="1">
      <c r="B137" s="156"/>
      <c r="D137" s="146" t="s">
        <v>201</v>
      </c>
      <c r="E137" s="157" t="s">
        <v>3</v>
      </c>
      <c r="F137" s="158" t="s">
        <v>272</v>
      </c>
      <c r="H137" s="159">
        <v>50.72</v>
      </c>
      <c r="L137" s="156"/>
      <c r="M137" s="160"/>
      <c r="T137" s="161"/>
      <c r="AT137" s="157" t="s">
        <v>201</v>
      </c>
      <c r="AU137" s="157" t="s">
        <v>79</v>
      </c>
      <c r="AV137" s="13" t="s">
        <v>197</v>
      </c>
      <c r="AW137" s="13" t="s">
        <v>30</v>
      </c>
      <c r="AX137" s="13" t="s">
        <v>69</v>
      </c>
      <c r="AY137" s="157" t="s">
        <v>191</v>
      </c>
    </row>
    <row r="138" spans="2:65" s="12" customFormat="1">
      <c r="B138" s="145"/>
      <c r="D138" s="146" t="s">
        <v>201</v>
      </c>
      <c r="E138" s="147" t="s">
        <v>3</v>
      </c>
      <c r="F138" s="148" t="s">
        <v>1296</v>
      </c>
      <c r="H138" s="149">
        <v>104.179</v>
      </c>
      <c r="L138" s="145"/>
      <c r="M138" s="150"/>
      <c r="T138" s="151"/>
      <c r="AT138" s="147" t="s">
        <v>201</v>
      </c>
      <c r="AU138" s="147" t="s">
        <v>79</v>
      </c>
      <c r="AV138" s="12" t="s">
        <v>79</v>
      </c>
      <c r="AW138" s="12" t="s">
        <v>30</v>
      </c>
      <c r="AX138" s="12" t="s">
        <v>77</v>
      </c>
      <c r="AY138" s="147" t="s">
        <v>191</v>
      </c>
    </row>
    <row r="139" spans="2:65" s="1" customFormat="1" ht="36.75" customHeight="1">
      <c r="B139" s="128"/>
      <c r="C139" s="129" t="s">
        <v>235</v>
      </c>
      <c r="D139" s="129" t="s">
        <v>193</v>
      </c>
      <c r="E139" s="130" t="s">
        <v>289</v>
      </c>
      <c r="F139" s="131" t="s">
        <v>290</v>
      </c>
      <c r="G139" s="132" t="s">
        <v>275</v>
      </c>
      <c r="H139" s="133">
        <v>172.16</v>
      </c>
      <c r="I139" s="134">
        <v>0</v>
      </c>
      <c r="J139" s="134">
        <f>ROUND(I139*H139,2)</f>
        <v>0</v>
      </c>
      <c r="K139" s="135"/>
      <c r="L139" s="29"/>
      <c r="M139" s="136" t="s">
        <v>3</v>
      </c>
      <c r="N139" s="137" t="s">
        <v>40</v>
      </c>
      <c r="O139" s="138">
        <v>8.9999999999999993E-3</v>
      </c>
      <c r="P139" s="138">
        <f>O139*H139</f>
        <v>1.5494399999999999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197</v>
      </c>
      <c r="AT139" s="140" t="s">
        <v>193</v>
      </c>
      <c r="AU139" s="140" t="s">
        <v>79</v>
      </c>
      <c r="AY139" s="17" t="s">
        <v>191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7" t="s">
        <v>77</v>
      </c>
      <c r="BK139" s="141">
        <f>ROUND(I139*H139,2)</f>
        <v>0</v>
      </c>
      <c r="BL139" s="17" t="s">
        <v>197</v>
      </c>
      <c r="BM139" s="140" t="s">
        <v>1297</v>
      </c>
    </row>
    <row r="140" spans="2:65" s="14" customFormat="1">
      <c r="B140" s="162"/>
      <c r="D140" s="146" t="s">
        <v>201</v>
      </c>
      <c r="E140" s="163" t="s">
        <v>3</v>
      </c>
      <c r="F140" s="164" t="s">
        <v>1144</v>
      </c>
      <c r="H140" s="163" t="s">
        <v>3</v>
      </c>
      <c r="L140" s="162"/>
      <c r="M140" s="165"/>
      <c r="T140" s="166"/>
      <c r="AT140" s="163" t="s">
        <v>201</v>
      </c>
      <c r="AU140" s="163" t="s">
        <v>79</v>
      </c>
      <c r="AV140" s="14" t="s">
        <v>77</v>
      </c>
      <c r="AW140" s="14" t="s">
        <v>30</v>
      </c>
      <c r="AX140" s="14" t="s">
        <v>69</v>
      </c>
      <c r="AY140" s="163" t="s">
        <v>191</v>
      </c>
    </row>
    <row r="141" spans="2:65" s="12" customFormat="1">
      <c r="B141" s="145"/>
      <c r="D141" s="146" t="s">
        <v>201</v>
      </c>
      <c r="E141" s="147" t="s">
        <v>3</v>
      </c>
      <c r="F141" s="148" t="s">
        <v>1298</v>
      </c>
      <c r="H141" s="149">
        <v>50.72</v>
      </c>
      <c r="L141" s="145"/>
      <c r="M141" s="150"/>
      <c r="T141" s="151"/>
      <c r="AT141" s="147" t="s">
        <v>201</v>
      </c>
      <c r="AU141" s="147" t="s">
        <v>79</v>
      </c>
      <c r="AV141" s="12" t="s">
        <v>79</v>
      </c>
      <c r="AW141" s="12" t="s">
        <v>30</v>
      </c>
      <c r="AX141" s="12" t="s">
        <v>69</v>
      </c>
      <c r="AY141" s="147" t="s">
        <v>191</v>
      </c>
    </row>
    <row r="142" spans="2:65" s="14" customFormat="1">
      <c r="B142" s="162"/>
      <c r="D142" s="146" t="s">
        <v>201</v>
      </c>
      <c r="E142" s="163" t="s">
        <v>3</v>
      </c>
      <c r="F142" s="164" t="s">
        <v>1145</v>
      </c>
      <c r="H142" s="163" t="s">
        <v>3</v>
      </c>
      <c r="L142" s="162"/>
      <c r="M142" s="165"/>
      <c r="T142" s="166"/>
      <c r="AT142" s="163" t="s">
        <v>201</v>
      </c>
      <c r="AU142" s="163" t="s">
        <v>79</v>
      </c>
      <c r="AV142" s="14" t="s">
        <v>77</v>
      </c>
      <c r="AW142" s="14" t="s">
        <v>30</v>
      </c>
      <c r="AX142" s="14" t="s">
        <v>69</v>
      </c>
      <c r="AY142" s="163" t="s">
        <v>191</v>
      </c>
    </row>
    <row r="143" spans="2:65" s="12" customFormat="1">
      <c r="B143" s="145"/>
      <c r="D143" s="146" t="s">
        <v>201</v>
      </c>
      <c r="E143" s="147" t="s">
        <v>3</v>
      </c>
      <c r="F143" s="148" t="s">
        <v>1279</v>
      </c>
      <c r="H143" s="149">
        <v>121.44</v>
      </c>
      <c r="L143" s="145"/>
      <c r="M143" s="150"/>
      <c r="T143" s="151"/>
      <c r="AT143" s="147" t="s">
        <v>201</v>
      </c>
      <c r="AU143" s="147" t="s">
        <v>79</v>
      </c>
      <c r="AV143" s="12" t="s">
        <v>79</v>
      </c>
      <c r="AW143" s="12" t="s">
        <v>30</v>
      </c>
      <c r="AX143" s="12" t="s">
        <v>69</v>
      </c>
      <c r="AY143" s="147" t="s">
        <v>191</v>
      </c>
    </row>
    <row r="144" spans="2:65" s="13" customFormat="1">
      <c r="B144" s="156"/>
      <c r="D144" s="146" t="s">
        <v>201</v>
      </c>
      <c r="E144" s="157" t="s">
        <v>3</v>
      </c>
      <c r="F144" s="158" t="s">
        <v>272</v>
      </c>
      <c r="H144" s="159">
        <v>172.16</v>
      </c>
      <c r="L144" s="156"/>
      <c r="M144" s="160"/>
      <c r="T144" s="161"/>
      <c r="AT144" s="157" t="s">
        <v>201</v>
      </c>
      <c r="AU144" s="157" t="s">
        <v>79</v>
      </c>
      <c r="AV144" s="13" t="s">
        <v>197</v>
      </c>
      <c r="AW144" s="13" t="s">
        <v>30</v>
      </c>
      <c r="AX144" s="13" t="s">
        <v>77</v>
      </c>
      <c r="AY144" s="157" t="s">
        <v>191</v>
      </c>
    </row>
    <row r="145" spans="2:65" s="1" customFormat="1" ht="42.75" customHeight="1">
      <c r="B145" s="128"/>
      <c r="C145" s="129" t="s">
        <v>239</v>
      </c>
      <c r="D145" s="129" t="s">
        <v>193</v>
      </c>
      <c r="E145" s="130" t="s">
        <v>857</v>
      </c>
      <c r="F145" s="131" t="s">
        <v>858</v>
      </c>
      <c r="G145" s="132" t="s">
        <v>275</v>
      </c>
      <c r="H145" s="133">
        <v>121.44</v>
      </c>
      <c r="I145" s="134">
        <v>0</v>
      </c>
      <c r="J145" s="134">
        <f>ROUND(I145*H145,2)</f>
        <v>0</v>
      </c>
      <c r="K145" s="135"/>
      <c r="L145" s="29"/>
      <c r="M145" s="136" t="s">
        <v>3</v>
      </c>
      <c r="N145" s="137" t="s">
        <v>40</v>
      </c>
      <c r="O145" s="138">
        <v>0.32800000000000001</v>
      </c>
      <c r="P145" s="138">
        <f>O145*H145</f>
        <v>39.832320000000003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197</v>
      </c>
      <c r="AT145" s="140" t="s">
        <v>193</v>
      </c>
      <c r="AU145" s="140" t="s">
        <v>79</v>
      </c>
      <c r="AY145" s="17" t="s">
        <v>191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7" t="s">
        <v>77</v>
      </c>
      <c r="BK145" s="141">
        <f>ROUND(I145*H145,2)</f>
        <v>0</v>
      </c>
      <c r="BL145" s="17" t="s">
        <v>197</v>
      </c>
      <c r="BM145" s="140" t="s">
        <v>1299</v>
      </c>
    </row>
    <row r="146" spans="2:65" s="14" customFormat="1">
      <c r="B146" s="162"/>
      <c r="D146" s="146" t="s">
        <v>201</v>
      </c>
      <c r="E146" s="163" t="s">
        <v>3</v>
      </c>
      <c r="F146" s="164" t="s">
        <v>1300</v>
      </c>
      <c r="H146" s="163" t="s">
        <v>3</v>
      </c>
      <c r="L146" s="162"/>
      <c r="M146" s="165"/>
      <c r="T146" s="166"/>
      <c r="AT146" s="163" t="s">
        <v>201</v>
      </c>
      <c r="AU146" s="163" t="s">
        <v>79</v>
      </c>
      <c r="AV146" s="14" t="s">
        <v>77</v>
      </c>
      <c r="AW146" s="14" t="s">
        <v>30</v>
      </c>
      <c r="AX146" s="14" t="s">
        <v>69</v>
      </c>
      <c r="AY146" s="163" t="s">
        <v>191</v>
      </c>
    </row>
    <row r="147" spans="2:65" s="12" customFormat="1">
      <c r="B147" s="145"/>
      <c r="D147" s="146" t="s">
        <v>201</v>
      </c>
      <c r="E147" s="147" t="s">
        <v>3</v>
      </c>
      <c r="F147" s="148" t="s">
        <v>1279</v>
      </c>
      <c r="H147" s="149">
        <v>121.44</v>
      </c>
      <c r="L147" s="145"/>
      <c r="M147" s="150"/>
      <c r="T147" s="151"/>
      <c r="AT147" s="147" t="s">
        <v>201</v>
      </c>
      <c r="AU147" s="147" t="s">
        <v>79</v>
      </c>
      <c r="AV147" s="12" t="s">
        <v>79</v>
      </c>
      <c r="AW147" s="12" t="s">
        <v>30</v>
      </c>
      <c r="AX147" s="12" t="s">
        <v>69</v>
      </c>
      <c r="AY147" s="147" t="s">
        <v>191</v>
      </c>
    </row>
    <row r="148" spans="2:65" s="13" customFormat="1">
      <c r="B148" s="156"/>
      <c r="D148" s="146" t="s">
        <v>201</v>
      </c>
      <c r="E148" s="157" t="s">
        <v>3</v>
      </c>
      <c r="F148" s="158" t="s">
        <v>272</v>
      </c>
      <c r="H148" s="159">
        <v>121.44</v>
      </c>
      <c r="L148" s="156"/>
      <c r="M148" s="160"/>
      <c r="T148" s="161"/>
      <c r="AT148" s="157" t="s">
        <v>201</v>
      </c>
      <c r="AU148" s="157" t="s">
        <v>79</v>
      </c>
      <c r="AV148" s="13" t="s">
        <v>197</v>
      </c>
      <c r="AW148" s="13" t="s">
        <v>30</v>
      </c>
      <c r="AX148" s="13" t="s">
        <v>77</v>
      </c>
      <c r="AY148" s="157" t="s">
        <v>191</v>
      </c>
    </row>
    <row r="149" spans="2:65" s="1" customFormat="1" ht="42.75" customHeight="1">
      <c r="B149" s="128"/>
      <c r="C149" s="129" t="s">
        <v>311</v>
      </c>
      <c r="D149" s="129" t="s">
        <v>193</v>
      </c>
      <c r="E149" s="130" t="s">
        <v>1301</v>
      </c>
      <c r="F149" s="131" t="s">
        <v>1302</v>
      </c>
      <c r="G149" s="132" t="s">
        <v>275</v>
      </c>
      <c r="H149" s="133">
        <v>44</v>
      </c>
      <c r="I149" s="134">
        <v>0</v>
      </c>
      <c r="J149" s="134">
        <f>ROUND(I149*H149,2)</f>
        <v>0</v>
      </c>
      <c r="K149" s="135"/>
      <c r="L149" s="29"/>
      <c r="M149" s="136" t="s">
        <v>3</v>
      </c>
      <c r="N149" s="137" t="s">
        <v>40</v>
      </c>
      <c r="O149" s="138">
        <v>9.2999999999999999E-2</v>
      </c>
      <c r="P149" s="138">
        <f>O149*H149</f>
        <v>4.0919999999999996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197</v>
      </c>
      <c r="AT149" s="140" t="s">
        <v>193</v>
      </c>
      <c r="AU149" s="140" t="s">
        <v>79</v>
      </c>
      <c r="AY149" s="17" t="s">
        <v>191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7" t="s">
        <v>77</v>
      </c>
      <c r="BK149" s="141">
        <f>ROUND(I149*H149,2)</f>
        <v>0</v>
      </c>
      <c r="BL149" s="17" t="s">
        <v>197</v>
      </c>
      <c r="BM149" s="140" t="s">
        <v>1303</v>
      </c>
    </row>
    <row r="150" spans="2:65" s="12" customFormat="1">
      <c r="B150" s="145"/>
      <c r="D150" s="146" t="s">
        <v>201</v>
      </c>
      <c r="E150" s="147" t="s">
        <v>3</v>
      </c>
      <c r="F150" s="148" t="s">
        <v>1285</v>
      </c>
      <c r="H150" s="149">
        <v>44</v>
      </c>
      <c r="L150" s="145"/>
      <c r="M150" s="150"/>
      <c r="T150" s="151"/>
      <c r="AT150" s="147" t="s">
        <v>201</v>
      </c>
      <c r="AU150" s="147" t="s">
        <v>79</v>
      </c>
      <c r="AV150" s="12" t="s">
        <v>79</v>
      </c>
      <c r="AW150" s="12" t="s">
        <v>30</v>
      </c>
      <c r="AX150" s="12" t="s">
        <v>69</v>
      </c>
      <c r="AY150" s="147" t="s">
        <v>191</v>
      </c>
    </row>
    <row r="151" spans="2:65" s="14" customFormat="1">
      <c r="B151" s="162"/>
      <c r="D151" s="146" t="s">
        <v>201</v>
      </c>
      <c r="E151" s="163" t="s">
        <v>3</v>
      </c>
      <c r="F151" s="164" t="s">
        <v>1304</v>
      </c>
      <c r="H151" s="163" t="s">
        <v>3</v>
      </c>
      <c r="L151" s="162"/>
      <c r="M151" s="165"/>
      <c r="T151" s="166"/>
      <c r="AT151" s="163" t="s">
        <v>201</v>
      </c>
      <c r="AU151" s="163" t="s">
        <v>79</v>
      </c>
      <c r="AV151" s="14" t="s">
        <v>77</v>
      </c>
      <c r="AW151" s="14" t="s">
        <v>30</v>
      </c>
      <c r="AX151" s="14" t="s">
        <v>69</v>
      </c>
      <c r="AY151" s="163" t="s">
        <v>191</v>
      </c>
    </row>
    <row r="152" spans="2:65" s="13" customFormat="1">
      <c r="B152" s="156"/>
      <c r="D152" s="146" t="s">
        <v>201</v>
      </c>
      <c r="E152" s="157" t="s">
        <v>3</v>
      </c>
      <c r="F152" s="158" t="s">
        <v>272</v>
      </c>
      <c r="H152" s="159">
        <v>44</v>
      </c>
      <c r="L152" s="156"/>
      <c r="M152" s="160"/>
      <c r="T152" s="161"/>
      <c r="AT152" s="157" t="s">
        <v>201</v>
      </c>
      <c r="AU152" s="157" t="s">
        <v>79</v>
      </c>
      <c r="AV152" s="13" t="s">
        <v>197</v>
      </c>
      <c r="AW152" s="13" t="s">
        <v>30</v>
      </c>
      <c r="AX152" s="13" t="s">
        <v>77</v>
      </c>
      <c r="AY152" s="157" t="s">
        <v>191</v>
      </c>
    </row>
    <row r="153" spans="2:65" s="1" customFormat="1" ht="16.350000000000001" customHeight="1">
      <c r="B153" s="128"/>
      <c r="C153" s="167" t="s">
        <v>318</v>
      </c>
      <c r="D153" s="167" t="s">
        <v>483</v>
      </c>
      <c r="E153" s="168" t="s">
        <v>1305</v>
      </c>
      <c r="F153" s="169" t="s">
        <v>1306</v>
      </c>
      <c r="G153" s="170" t="s">
        <v>327</v>
      </c>
      <c r="H153" s="171">
        <v>90.376000000000005</v>
      </c>
      <c r="I153" s="172">
        <v>0</v>
      </c>
      <c r="J153" s="172">
        <f>ROUND(I153*H153,2)</f>
        <v>0</v>
      </c>
      <c r="K153" s="173"/>
      <c r="L153" s="174"/>
      <c r="M153" s="175" t="s">
        <v>3</v>
      </c>
      <c r="N153" s="176" t="s">
        <v>40</v>
      </c>
      <c r="O153" s="138">
        <v>0</v>
      </c>
      <c r="P153" s="138">
        <f>O153*H153</f>
        <v>0</v>
      </c>
      <c r="Q153" s="138">
        <v>1</v>
      </c>
      <c r="R153" s="138">
        <f>Q153*H153</f>
        <v>90.376000000000005</v>
      </c>
      <c r="S153" s="138">
        <v>0</v>
      </c>
      <c r="T153" s="139">
        <f>S153*H153</f>
        <v>0</v>
      </c>
      <c r="AR153" s="140" t="s">
        <v>239</v>
      </c>
      <c r="AT153" s="140" t="s">
        <v>483</v>
      </c>
      <c r="AU153" s="140" t="s">
        <v>79</v>
      </c>
      <c r="AY153" s="17" t="s">
        <v>191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7" t="s">
        <v>77</v>
      </c>
      <c r="BK153" s="141">
        <f>ROUND(I153*H153,2)</f>
        <v>0</v>
      </c>
      <c r="BL153" s="17" t="s">
        <v>197</v>
      </c>
      <c r="BM153" s="140" t="s">
        <v>1307</v>
      </c>
    </row>
    <row r="154" spans="2:65" s="12" customFormat="1">
      <c r="B154" s="145"/>
      <c r="D154" s="146" t="s">
        <v>201</v>
      </c>
      <c r="E154" s="147" t="s">
        <v>3</v>
      </c>
      <c r="F154" s="148" t="s">
        <v>1285</v>
      </c>
      <c r="H154" s="149">
        <v>44</v>
      </c>
      <c r="L154" s="145"/>
      <c r="M154" s="150"/>
      <c r="T154" s="151"/>
      <c r="AT154" s="147" t="s">
        <v>201</v>
      </c>
      <c r="AU154" s="147" t="s">
        <v>79</v>
      </c>
      <c r="AV154" s="12" t="s">
        <v>79</v>
      </c>
      <c r="AW154" s="12" t="s">
        <v>30</v>
      </c>
      <c r="AX154" s="12" t="s">
        <v>69</v>
      </c>
      <c r="AY154" s="147" t="s">
        <v>191</v>
      </c>
    </row>
    <row r="155" spans="2:65" s="12" customFormat="1">
      <c r="B155" s="145"/>
      <c r="D155" s="146" t="s">
        <v>201</v>
      </c>
      <c r="E155" s="147" t="s">
        <v>3</v>
      </c>
      <c r="F155" s="148" t="s">
        <v>1308</v>
      </c>
      <c r="H155" s="149">
        <v>90.376000000000005</v>
      </c>
      <c r="L155" s="145"/>
      <c r="M155" s="150"/>
      <c r="T155" s="151"/>
      <c r="AT155" s="147" t="s">
        <v>201</v>
      </c>
      <c r="AU155" s="147" t="s">
        <v>79</v>
      </c>
      <c r="AV155" s="12" t="s">
        <v>79</v>
      </c>
      <c r="AW155" s="12" t="s">
        <v>30</v>
      </c>
      <c r="AX155" s="12" t="s">
        <v>77</v>
      </c>
      <c r="AY155" s="147" t="s">
        <v>191</v>
      </c>
    </row>
    <row r="156" spans="2:65" s="1" customFormat="1" ht="64.5" customHeight="1">
      <c r="B156" s="128"/>
      <c r="C156" s="129" t="s">
        <v>324</v>
      </c>
      <c r="D156" s="129" t="s">
        <v>193</v>
      </c>
      <c r="E156" s="130" t="s">
        <v>1147</v>
      </c>
      <c r="F156" s="131" t="s">
        <v>1148</v>
      </c>
      <c r="G156" s="132" t="s">
        <v>275</v>
      </c>
      <c r="H156" s="133">
        <v>5.04</v>
      </c>
      <c r="I156" s="134">
        <v>0</v>
      </c>
      <c r="J156" s="134">
        <f>ROUND(I156*H156,2)</f>
        <v>0</v>
      </c>
      <c r="K156" s="135"/>
      <c r="L156" s="29"/>
      <c r="M156" s="136" t="s">
        <v>3</v>
      </c>
      <c r="N156" s="137" t="s">
        <v>40</v>
      </c>
      <c r="O156" s="138">
        <v>0.435</v>
      </c>
      <c r="P156" s="138">
        <f>O156*H156</f>
        <v>2.1924000000000001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197</v>
      </c>
      <c r="AT156" s="140" t="s">
        <v>193</v>
      </c>
      <c r="AU156" s="140" t="s">
        <v>79</v>
      </c>
      <c r="AY156" s="17" t="s">
        <v>191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7" t="s">
        <v>77</v>
      </c>
      <c r="BK156" s="141">
        <f>ROUND(I156*H156,2)</f>
        <v>0</v>
      </c>
      <c r="BL156" s="17" t="s">
        <v>197</v>
      </c>
      <c r="BM156" s="140" t="s">
        <v>1309</v>
      </c>
    </row>
    <row r="157" spans="2:65" s="12" customFormat="1">
      <c r="B157" s="145"/>
      <c r="D157" s="146" t="s">
        <v>201</v>
      </c>
      <c r="E157" s="147" t="s">
        <v>3</v>
      </c>
      <c r="F157" s="148" t="s">
        <v>1289</v>
      </c>
      <c r="H157" s="149">
        <v>5.04</v>
      </c>
      <c r="L157" s="145"/>
      <c r="M157" s="150"/>
      <c r="T157" s="151"/>
      <c r="AT157" s="147" t="s">
        <v>201</v>
      </c>
      <c r="AU157" s="147" t="s">
        <v>79</v>
      </c>
      <c r="AV157" s="12" t="s">
        <v>79</v>
      </c>
      <c r="AW157" s="12" t="s">
        <v>30</v>
      </c>
      <c r="AX157" s="12" t="s">
        <v>69</v>
      </c>
      <c r="AY157" s="147" t="s">
        <v>191</v>
      </c>
    </row>
    <row r="158" spans="2:65" s="13" customFormat="1">
      <c r="B158" s="156"/>
      <c r="D158" s="146" t="s">
        <v>201</v>
      </c>
      <c r="E158" s="157" t="s">
        <v>3</v>
      </c>
      <c r="F158" s="158" t="s">
        <v>272</v>
      </c>
      <c r="H158" s="159">
        <v>5.04</v>
      </c>
      <c r="L158" s="156"/>
      <c r="M158" s="160"/>
      <c r="T158" s="161"/>
      <c r="AT158" s="157" t="s">
        <v>201</v>
      </c>
      <c r="AU158" s="157" t="s">
        <v>79</v>
      </c>
      <c r="AV158" s="13" t="s">
        <v>197</v>
      </c>
      <c r="AW158" s="13" t="s">
        <v>30</v>
      </c>
      <c r="AX158" s="13" t="s">
        <v>77</v>
      </c>
      <c r="AY158" s="157" t="s">
        <v>191</v>
      </c>
    </row>
    <row r="159" spans="2:65" s="1" customFormat="1" ht="16.350000000000001" customHeight="1">
      <c r="B159" s="128"/>
      <c r="C159" s="167" t="s">
        <v>331</v>
      </c>
      <c r="D159" s="167" t="s">
        <v>483</v>
      </c>
      <c r="E159" s="168" t="s">
        <v>1152</v>
      </c>
      <c r="F159" s="169" t="s">
        <v>1153</v>
      </c>
      <c r="G159" s="170" t="s">
        <v>327</v>
      </c>
      <c r="H159" s="171">
        <v>5.04</v>
      </c>
      <c r="I159" s="172">
        <v>0</v>
      </c>
      <c r="J159" s="172">
        <f>ROUND(I159*H159,2)</f>
        <v>0</v>
      </c>
      <c r="K159" s="173"/>
      <c r="L159" s="174"/>
      <c r="M159" s="175" t="s">
        <v>3</v>
      </c>
      <c r="N159" s="176" t="s">
        <v>40</v>
      </c>
      <c r="O159" s="138">
        <v>0</v>
      </c>
      <c r="P159" s="138">
        <f>O159*H159</f>
        <v>0</v>
      </c>
      <c r="Q159" s="138">
        <v>1</v>
      </c>
      <c r="R159" s="138">
        <f>Q159*H159</f>
        <v>5.04</v>
      </c>
      <c r="S159" s="138">
        <v>0</v>
      </c>
      <c r="T159" s="139">
        <f>S159*H159</f>
        <v>0</v>
      </c>
      <c r="AR159" s="140" t="s">
        <v>239</v>
      </c>
      <c r="AT159" s="140" t="s">
        <v>483</v>
      </c>
      <c r="AU159" s="140" t="s">
        <v>79</v>
      </c>
      <c r="AY159" s="17" t="s">
        <v>191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7" t="s">
        <v>77</v>
      </c>
      <c r="BK159" s="141">
        <f>ROUND(I159*H159,2)</f>
        <v>0</v>
      </c>
      <c r="BL159" s="17" t="s">
        <v>197</v>
      </c>
      <c r="BM159" s="140" t="s">
        <v>1310</v>
      </c>
    </row>
    <row r="160" spans="2:65" s="11" customFormat="1" ht="22.8" customHeight="1">
      <c r="B160" s="117"/>
      <c r="D160" s="118" t="s">
        <v>68</v>
      </c>
      <c r="E160" s="126" t="s">
        <v>79</v>
      </c>
      <c r="F160" s="126" t="s">
        <v>304</v>
      </c>
      <c r="J160" s="127">
        <f>BK160</f>
        <v>0</v>
      </c>
      <c r="L160" s="117"/>
      <c r="M160" s="121"/>
      <c r="P160" s="122">
        <f>SUM(P161:P172)</f>
        <v>20.882999999999999</v>
      </c>
      <c r="R160" s="122">
        <f>SUM(R161:R172)</f>
        <v>12.422939999999999</v>
      </c>
      <c r="T160" s="123">
        <f>SUM(T161:T172)</f>
        <v>0</v>
      </c>
      <c r="AR160" s="118" t="s">
        <v>77</v>
      </c>
      <c r="AT160" s="124" t="s">
        <v>68</v>
      </c>
      <c r="AU160" s="124" t="s">
        <v>77</v>
      </c>
      <c r="AY160" s="118" t="s">
        <v>191</v>
      </c>
      <c r="BK160" s="125">
        <f>SUM(BK161:BK172)</f>
        <v>0</v>
      </c>
    </row>
    <row r="161" spans="2:65" s="1" customFormat="1" ht="60.9" customHeight="1">
      <c r="B161" s="128"/>
      <c r="C161" s="129" t="s">
        <v>337</v>
      </c>
      <c r="D161" s="129" t="s">
        <v>193</v>
      </c>
      <c r="E161" s="130" t="s">
        <v>1311</v>
      </c>
      <c r="F161" s="131" t="s">
        <v>1312</v>
      </c>
      <c r="G161" s="132" t="s">
        <v>196</v>
      </c>
      <c r="H161" s="133">
        <v>45</v>
      </c>
      <c r="I161" s="134">
        <v>0</v>
      </c>
      <c r="J161" s="134">
        <f>ROUND(I161*H161,2)</f>
        <v>0</v>
      </c>
      <c r="K161" s="135"/>
      <c r="L161" s="29"/>
      <c r="M161" s="136" t="s">
        <v>3</v>
      </c>
      <c r="N161" s="137" t="s">
        <v>40</v>
      </c>
      <c r="O161" s="138">
        <v>0.40699999999999997</v>
      </c>
      <c r="P161" s="138">
        <f>O161*H161</f>
        <v>18.314999999999998</v>
      </c>
      <c r="Q161" s="138">
        <v>0.23777999999999999</v>
      </c>
      <c r="R161" s="138">
        <f>Q161*H161</f>
        <v>10.700099999999999</v>
      </c>
      <c r="S161" s="138">
        <v>0</v>
      </c>
      <c r="T161" s="139">
        <f>S161*H161</f>
        <v>0</v>
      </c>
      <c r="AR161" s="140" t="s">
        <v>197</v>
      </c>
      <c r="AT161" s="140" t="s">
        <v>193</v>
      </c>
      <c r="AU161" s="140" t="s">
        <v>79</v>
      </c>
      <c r="AY161" s="17" t="s">
        <v>191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7" t="s">
        <v>77</v>
      </c>
      <c r="BK161" s="141">
        <f>ROUND(I161*H161,2)</f>
        <v>0</v>
      </c>
      <c r="BL161" s="17" t="s">
        <v>197</v>
      </c>
      <c r="BM161" s="140" t="s">
        <v>1313</v>
      </c>
    </row>
    <row r="162" spans="2:65" s="12" customFormat="1">
      <c r="B162" s="145"/>
      <c r="D162" s="146" t="s">
        <v>201</v>
      </c>
      <c r="E162" s="147" t="s">
        <v>3</v>
      </c>
      <c r="F162" s="148" t="s">
        <v>404</v>
      </c>
      <c r="H162" s="149">
        <v>25</v>
      </c>
      <c r="L162" s="145"/>
      <c r="M162" s="150"/>
      <c r="T162" s="151"/>
      <c r="AT162" s="147" t="s">
        <v>201</v>
      </c>
      <c r="AU162" s="147" t="s">
        <v>79</v>
      </c>
      <c r="AV162" s="12" t="s">
        <v>79</v>
      </c>
      <c r="AW162" s="12" t="s">
        <v>30</v>
      </c>
      <c r="AX162" s="12" t="s">
        <v>69</v>
      </c>
      <c r="AY162" s="147" t="s">
        <v>191</v>
      </c>
    </row>
    <row r="163" spans="2:65" s="14" customFormat="1">
      <c r="B163" s="162"/>
      <c r="D163" s="146" t="s">
        <v>201</v>
      </c>
      <c r="E163" s="163" t="s">
        <v>3</v>
      </c>
      <c r="F163" s="164" t="s">
        <v>1314</v>
      </c>
      <c r="H163" s="163" t="s">
        <v>3</v>
      </c>
      <c r="L163" s="162"/>
      <c r="M163" s="165"/>
      <c r="T163" s="166"/>
      <c r="AT163" s="163" t="s">
        <v>201</v>
      </c>
      <c r="AU163" s="163" t="s">
        <v>79</v>
      </c>
      <c r="AV163" s="14" t="s">
        <v>77</v>
      </c>
      <c r="AW163" s="14" t="s">
        <v>30</v>
      </c>
      <c r="AX163" s="14" t="s">
        <v>69</v>
      </c>
      <c r="AY163" s="163" t="s">
        <v>191</v>
      </c>
    </row>
    <row r="164" spans="2:65" s="12" customFormat="1">
      <c r="B164" s="145"/>
      <c r="D164" s="146" t="s">
        <v>201</v>
      </c>
      <c r="E164" s="147" t="s">
        <v>3</v>
      </c>
      <c r="F164" s="148" t="s">
        <v>310</v>
      </c>
      <c r="H164" s="149">
        <v>20</v>
      </c>
      <c r="L164" s="145"/>
      <c r="M164" s="150"/>
      <c r="T164" s="151"/>
      <c r="AT164" s="147" t="s">
        <v>201</v>
      </c>
      <c r="AU164" s="147" t="s">
        <v>79</v>
      </c>
      <c r="AV164" s="12" t="s">
        <v>79</v>
      </c>
      <c r="AW164" s="12" t="s">
        <v>30</v>
      </c>
      <c r="AX164" s="12" t="s">
        <v>69</v>
      </c>
      <c r="AY164" s="147" t="s">
        <v>191</v>
      </c>
    </row>
    <row r="165" spans="2:65" s="14" customFormat="1">
      <c r="B165" s="162"/>
      <c r="D165" s="146" t="s">
        <v>201</v>
      </c>
      <c r="E165" s="163" t="s">
        <v>3</v>
      </c>
      <c r="F165" s="164" t="s">
        <v>1315</v>
      </c>
      <c r="H165" s="163" t="s">
        <v>3</v>
      </c>
      <c r="L165" s="162"/>
      <c r="M165" s="165"/>
      <c r="T165" s="166"/>
      <c r="AT165" s="163" t="s">
        <v>201</v>
      </c>
      <c r="AU165" s="163" t="s">
        <v>79</v>
      </c>
      <c r="AV165" s="14" t="s">
        <v>77</v>
      </c>
      <c r="AW165" s="14" t="s">
        <v>30</v>
      </c>
      <c r="AX165" s="14" t="s">
        <v>69</v>
      </c>
      <c r="AY165" s="163" t="s">
        <v>191</v>
      </c>
    </row>
    <row r="166" spans="2:65" s="13" customFormat="1">
      <c r="B166" s="156"/>
      <c r="D166" s="146" t="s">
        <v>201</v>
      </c>
      <c r="E166" s="157" t="s">
        <v>3</v>
      </c>
      <c r="F166" s="158" t="s">
        <v>272</v>
      </c>
      <c r="H166" s="159">
        <v>45</v>
      </c>
      <c r="L166" s="156"/>
      <c r="M166" s="160"/>
      <c r="T166" s="161"/>
      <c r="AT166" s="157" t="s">
        <v>201</v>
      </c>
      <c r="AU166" s="157" t="s">
        <v>79</v>
      </c>
      <c r="AV166" s="13" t="s">
        <v>197</v>
      </c>
      <c r="AW166" s="13" t="s">
        <v>30</v>
      </c>
      <c r="AX166" s="13" t="s">
        <v>77</v>
      </c>
      <c r="AY166" s="157" t="s">
        <v>191</v>
      </c>
    </row>
    <row r="167" spans="2:65" s="1" customFormat="1" ht="60.9" customHeight="1">
      <c r="B167" s="128"/>
      <c r="C167" s="129" t="s">
        <v>342</v>
      </c>
      <c r="D167" s="129" t="s">
        <v>193</v>
      </c>
      <c r="E167" s="130" t="s">
        <v>1316</v>
      </c>
      <c r="F167" s="131" t="s">
        <v>1317</v>
      </c>
      <c r="G167" s="132" t="s">
        <v>196</v>
      </c>
      <c r="H167" s="133">
        <v>6</v>
      </c>
      <c r="I167" s="134">
        <v>0</v>
      </c>
      <c r="J167" s="134">
        <f>ROUND(I167*H167,2)</f>
        <v>0</v>
      </c>
      <c r="K167" s="135"/>
      <c r="L167" s="29"/>
      <c r="M167" s="136" t="s">
        <v>3</v>
      </c>
      <c r="N167" s="137" t="s">
        <v>40</v>
      </c>
      <c r="O167" s="138">
        <v>0.42799999999999999</v>
      </c>
      <c r="P167" s="138">
        <f>O167*H167</f>
        <v>2.5680000000000001</v>
      </c>
      <c r="Q167" s="138">
        <v>0.28714000000000001</v>
      </c>
      <c r="R167" s="138">
        <f>Q167*H167</f>
        <v>1.7228400000000001</v>
      </c>
      <c r="S167" s="138">
        <v>0</v>
      </c>
      <c r="T167" s="139">
        <f>S167*H167</f>
        <v>0</v>
      </c>
      <c r="AR167" s="140" t="s">
        <v>197</v>
      </c>
      <c r="AT167" s="140" t="s">
        <v>193</v>
      </c>
      <c r="AU167" s="140" t="s">
        <v>79</v>
      </c>
      <c r="AY167" s="17" t="s">
        <v>191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7" t="s">
        <v>77</v>
      </c>
      <c r="BK167" s="141">
        <f>ROUND(I167*H167,2)</f>
        <v>0</v>
      </c>
      <c r="BL167" s="17" t="s">
        <v>197</v>
      </c>
      <c r="BM167" s="140" t="s">
        <v>1318</v>
      </c>
    </row>
    <row r="168" spans="2:65" s="12" customFormat="1">
      <c r="B168" s="145"/>
      <c r="D168" s="146" t="s">
        <v>201</v>
      </c>
      <c r="E168" s="147" t="s">
        <v>3</v>
      </c>
      <c r="F168" s="148" t="s">
        <v>212</v>
      </c>
      <c r="H168" s="149">
        <v>3</v>
      </c>
      <c r="L168" s="145"/>
      <c r="M168" s="150"/>
      <c r="T168" s="151"/>
      <c r="AT168" s="147" t="s">
        <v>201</v>
      </c>
      <c r="AU168" s="147" t="s">
        <v>79</v>
      </c>
      <c r="AV168" s="12" t="s">
        <v>79</v>
      </c>
      <c r="AW168" s="12" t="s">
        <v>30</v>
      </c>
      <c r="AX168" s="12" t="s">
        <v>69</v>
      </c>
      <c r="AY168" s="147" t="s">
        <v>191</v>
      </c>
    </row>
    <row r="169" spans="2:65" s="14" customFormat="1">
      <c r="B169" s="162"/>
      <c r="D169" s="146" t="s">
        <v>201</v>
      </c>
      <c r="E169" s="163" t="s">
        <v>3</v>
      </c>
      <c r="F169" s="164" t="s">
        <v>1314</v>
      </c>
      <c r="H169" s="163" t="s">
        <v>3</v>
      </c>
      <c r="L169" s="162"/>
      <c r="M169" s="165"/>
      <c r="T169" s="166"/>
      <c r="AT169" s="163" t="s">
        <v>201</v>
      </c>
      <c r="AU169" s="163" t="s">
        <v>79</v>
      </c>
      <c r="AV169" s="14" t="s">
        <v>77</v>
      </c>
      <c r="AW169" s="14" t="s">
        <v>30</v>
      </c>
      <c r="AX169" s="14" t="s">
        <v>69</v>
      </c>
      <c r="AY169" s="163" t="s">
        <v>191</v>
      </c>
    </row>
    <row r="170" spans="2:65" s="12" customFormat="1">
      <c r="B170" s="145"/>
      <c r="D170" s="146" t="s">
        <v>201</v>
      </c>
      <c r="E170" s="147" t="s">
        <v>3</v>
      </c>
      <c r="F170" s="148" t="s">
        <v>212</v>
      </c>
      <c r="H170" s="149">
        <v>3</v>
      </c>
      <c r="L170" s="145"/>
      <c r="M170" s="150"/>
      <c r="T170" s="151"/>
      <c r="AT170" s="147" t="s">
        <v>201</v>
      </c>
      <c r="AU170" s="147" t="s">
        <v>79</v>
      </c>
      <c r="AV170" s="12" t="s">
        <v>79</v>
      </c>
      <c r="AW170" s="12" t="s">
        <v>30</v>
      </c>
      <c r="AX170" s="12" t="s">
        <v>69</v>
      </c>
      <c r="AY170" s="147" t="s">
        <v>191</v>
      </c>
    </row>
    <row r="171" spans="2:65" s="14" customFormat="1">
      <c r="B171" s="162"/>
      <c r="D171" s="146" t="s">
        <v>201</v>
      </c>
      <c r="E171" s="163" t="s">
        <v>3</v>
      </c>
      <c r="F171" s="164" t="s">
        <v>1315</v>
      </c>
      <c r="H171" s="163" t="s">
        <v>3</v>
      </c>
      <c r="L171" s="162"/>
      <c r="M171" s="165"/>
      <c r="T171" s="166"/>
      <c r="AT171" s="163" t="s">
        <v>201</v>
      </c>
      <c r="AU171" s="163" t="s">
        <v>79</v>
      </c>
      <c r="AV171" s="14" t="s">
        <v>77</v>
      </c>
      <c r="AW171" s="14" t="s">
        <v>30</v>
      </c>
      <c r="AX171" s="14" t="s">
        <v>69</v>
      </c>
      <c r="AY171" s="163" t="s">
        <v>191</v>
      </c>
    </row>
    <row r="172" spans="2:65" s="13" customFormat="1">
      <c r="B172" s="156"/>
      <c r="D172" s="146" t="s">
        <v>201</v>
      </c>
      <c r="E172" s="157" t="s">
        <v>3</v>
      </c>
      <c r="F172" s="158" t="s">
        <v>272</v>
      </c>
      <c r="H172" s="159">
        <v>6</v>
      </c>
      <c r="L172" s="156"/>
      <c r="M172" s="160"/>
      <c r="T172" s="161"/>
      <c r="AT172" s="157" t="s">
        <v>201</v>
      </c>
      <c r="AU172" s="157" t="s">
        <v>79</v>
      </c>
      <c r="AV172" s="13" t="s">
        <v>197</v>
      </c>
      <c r="AW172" s="13" t="s">
        <v>30</v>
      </c>
      <c r="AX172" s="13" t="s">
        <v>77</v>
      </c>
      <c r="AY172" s="157" t="s">
        <v>191</v>
      </c>
    </row>
    <row r="173" spans="2:65" s="11" customFormat="1" ht="22.8" customHeight="1">
      <c r="B173" s="117"/>
      <c r="D173" s="118" t="s">
        <v>68</v>
      </c>
      <c r="E173" s="126" t="s">
        <v>197</v>
      </c>
      <c r="F173" s="126" t="s">
        <v>352</v>
      </c>
      <c r="J173" s="127">
        <f>BK173</f>
        <v>0</v>
      </c>
      <c r="L173" s="117"/>
      <c r="M173" s="121"/>
      <c r="P173" s="122">
        <f>SUM(P174:P176)</f>
        <v>2.2125599999999999</v>
      </c>
      <c r="R173" s="122">
        <f>SUM(R174:R176)</f>
        <v>0</v>
      </c>
      <c r="T173" s="123">
        <f>SUM(T174:T176)</f>
        <v>0</v>
      </c>
      <c r="AR173" s="118" t="s">
        <v>77</v>
      </c>
      <c r="AT173" s="124" t="s">
        <v>68</v>
      </c>
      <c r="AU173" s="124" t="s">
        <v>77</v>
      </c>
      <c r="AY173" s="118" t="s">
        <v>191</v>
      </c>
      <c r="BK173" s="125">
        <f>SUM(BK174:BK176)</f>
        <v>0</v>
      </c>
    </row>
    <row r="174" spans="2:65" s="1" customFormat="1" ht="31.95" customHeight="1">
      <c r="B174" s="128"/>
      <c r="C174" s="129" t="s">
        <v>9</v>
      </c>
      <c r="D174" s="129" t="s">
        <v>193</v>
      </c>
      <c r="E174" s="130" t="s">
        <v>1156</v>
      </c>
      <c r="F174" s="131" t="s">
        <v>1157</v>
      </c>
      <c r="G174" s="132" t="s">
        <v>275</v>
      </c>
      <c r="H174" s="133">
        <v>1.68</v>
      </c>
      <c r="I174" s="134">
        <v>0</v>
      </c>
      <c r="J174" s="134">
        <f>ROUND(I174*H174,2)</f>
        <v>0</v>
      </c>
      <c r="K174" s="135"/>
      <c r="L174" s="29"/>
      <c r="M174" s="136" t="s">
        <v>3</v>
      </c>
      <c r="N174" s="137" t="s">
        <v>40</v>
      </c>
      <c r="O174" s="138">
        <v>1.3169999999999999</v>
      </c>
      <c r="P174" s="138">
        <f>O174*H174</f>
        <v>2.2125599999999999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197</v>
      </c>
      <c r="AT174" s="140" t="s">
        <v>193</v>
      </c>
      <c r="AU174" s="140" t="s">
        <v>79</v>
      </c>
      <c r="AY174" s="17" t="s">
        <v>191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7" t="s">
        <v>77</v>
      </c>
      <c r="BK174" s="141">
        <f>ROUND(I174*H174,2)</f>
        <v>0</v>
      </c>
      <c r="BL174" s="17" t="s">
        <v>197</v>
      </c>
      <c r="BM174" s="140" t="s">
        <v>1319</v>
      </c>
    </row>
    <row r="175" spans="2:65" s="12" customFormat="1">
      <c r="B175" s="145"/>
      <c r="D175" s="146" t="s">
        <v>201</v>
      </c>
      <c r="E175" s="147" t="s">
        <v>3</v>
      </c>
      <c r="F175" s="148" t="s">
        <v>1287</v>
      </c>
      <c r="H175" s="149">
        <v>1.68</v>
      </c>
      <c r="L175" s="145"/>
      <c r="M175" s="150"/>
      <c r="T175" s="151"/>
      <c r="AT175" s="147" t="s">
        <v>201</v>
      </c>
      <c r="AU175" s="147" t="s">
        <v>79</v>
      </c>
      <c r="AV175" s="12" t="s">
        <v>79</v>
      </c>
      <c r="AW175" s="12" t="s">
        <v>30</v>
      </c>
      <c r="AX175" s="12" t="s">
        <v>69</v>
      </c>
      <c r="AY175" s="147" t="s">
        <v>191</v>
      </c>
    </row>
    <row r="176" spans="2:65" s="13" customFormat="1">
      <c r="B176" s="156"/>
      <c r="D176" s="146" t="s">
        <v>201</v>
      </c>
      <c r="E176" s="157" t="s">
        <v>3</v>
      </c>
      <c r="F176" s="158" t="s">
        <v>272</v>
      </c>
      <c r="H176" s="159">
        <v>1.68</v>
      </c>
      <c r="L176" s="156"/>
      <c r="M176" s="160"/>
      <c r="T176" s="161"/>
      <c r="AT176" s="157" t="s">
        <v>201</v>
      </c>
      <c r="AU176" s="157" t="s">
        <v>79</v>
      </c>
      <c r="AV176" s="13" t="s">
        <v>197</v>
      </c>
      <c r="AW176" s="13" t="s">
        <v>30</v>
      </c>
      <c r="AX176" s="13" t="s">
        <v>77</v>
      </c>
      <c r="AY176" s="157" t="s">
        <v>191</v>
      </c>
    </row>
    <row r="177" spans="2:65" s="11" customFormat="1" ht="22.8" customHeight="1">
      <c r="B177" s="117"/>
      <c r="D177" s="118" t="s">
        <v>68</v>
      </c>
      <c r="E177" s="126" t="s">
        <v>239</v>
      </c>
      <c r="F177" s="126" t="s">
        <v>1159</v>
      </c>
      <c r="J177" s="127">
        <f>BK177</f>
        <v>0</v>
      </c>
      <c r="L177" s="117"/>
      <c r="M177" s="121"/>
      <c r="P177" s="122">
        <f>SUM(P178:P196)</f>
        <v>9.381000000000002</v>
      </c>
      <c r="R177" s="122">
        <f>SUM(R178:R196)</f>
        <v>0.45569999999999999</v>
      </c>
      <c r="T177" s="123">
        <f>SUM(T178:T196)</f>
        <v>0</v>
      </c>
      <c r="AR177" s="118" t="s">
        <v>77</v>
      </c>
      <c r="AT177" s="124" t="s">
        <v>68</v>
      </c>
      <c r="AU177" s="124" t="s">
        <v>77</v>
      </c>
      <c r="AY177" s="118" t="s">
        <v>191</v>
      </c>
      <c r="BK177" s="125">
        <f>SUM(BK178:BK196)</f>
        <v>0</v>
      </c>
    </row>
    <row r="178" spans="2:65" s="1" customFormat="1" ht="42.75" customHeight="1">
      <c r="B178" s="128"/>
      <c r="C178" s="129" t="s">
        <v>353</v>
      </c>
      <c r="D178" s="129" t="s">
        <v>193</v>
      </c>
      <c r="E178" s="130" t="s">
        <v>1170</v>
      </c>
      <c r="F178" s="131" t="s">
        <v>1171</v>
      </c>
      <c r="G178" s="132" t="s">
        <v>196</v>
      </c>
      <c r="H178" s="133">
        <v>16</v>
      </c>
      <c r="I178" s="134">
        <v>0</v>
      </c>
      <c r="J178" s="134">
        <f>ROUND(I178*H178,2)</f>
        <v>0</v>
      </c>
      <c r="K178" s="135"/>
      <c r="L178" s="29"/>
      <c r="M178" s="136" t="s">
        <v>3</v>
      </c>
      <c r="N178" s="137" t="s">
        <v>40</v>
      </c>
      <c r="O178" s="138">
        <v>0.20699999999999999</v>
      </c>
      <c r="P178" s="138">
        <f>O178*H178</f>
        <v>3.3119999999999998</v>
      </c>
      <c r="Q178" s="138">
        <v>7.4599999999999996E-3</v>
      </c>
      <c r="R178" s="138">
        <f>Q178*H178</f>
        <v>0.11935999999999999</v>
      </c>
      <c r="S178" s="138">
        <v>0</v>
      </c>
      <c r="T178" s="139">
        <f>S178*H178</f>
        <v>0</v>
      </c>
      <c r="AR178" s="140" t="s">
        <v>197</v>
      </c>
      <c r="AT178" s="140" t="s">
        <v>193</v>
      </c>
      <c r="AU178" s="140" t="s">
        <v>79</v>
      </c>
      <c r="AY178" s="17" t="s">
        <v>191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7" t="s">
        <v>77</v>
      </c>
      <c r="BK178" s="141">
        <f>ROUND(I178*H178,2)</f>
        <v>0</v>
      </c>
      <c r="BL178" s="17" t="s">
        <v>197</v>
      </c>
      <c r="BM178" s="140" t="s">
        <v>1320</v>
      </c>
    </row>
    <row r="179" spans="2:65" s="12" customFormat="1">
      <c r="B179" s="145"/>
      <c r="D179" s="146" t="s">
        <v>201</v>
      </c>
      <c r="E179" s="147" t="s">
        <v>3</v>
      </c>
      <c r="F179" s="148" t="s">
        <v>353</v>
      </c>
      <c r="H179" s="149">
        <v>16</v>
      </c>
      <c r="L179" s="145"/>
      <c r="M179" s="150"/>
      <c r="T179" s="151"/>
      <c r="AT179" s="147" t="s">
        <v>201</v>
      </c>
      <c r="AU179" s="147" t="s">
        <v>79</v>
      </c>
      <c r="AV179" s="12" t="s">
        <v>79</v>
      </c>
      <c r="AW179" s="12" t="s">
        <v>30</v>
      </c>
      <c r="AX179" s="12" t="s">
        <v>69</v>
      </c>
      <c r="AY179" s="147" t="s">
        <v>191</v>
      </c>
    </row>
    <row r="180" spans="2:65" s="13" customFormat="1">
      <c r="B180" s="156"/>
      <c r="D180" s="146" t="s">
        <v>201</v>
      </c>
      <c r="E180" s="157" t="s">
        <v>3</v>
      </c>
      <c r="F180" s="158" t="s">
        <v>272</v>
      </c>
      <c r="H180" s="159">
        <v>16</v>
      </c>
      <c r="L180" s="156"/>
      <c r="M180" s="160"/>
      <c r="T180" s="161"/>
      <c r="AT180" s="157" t="s">
        <v>201</v>
      </c>
      <c r="AU180" s="157" t="s">
        <v>79</v>
      </c>
      <c r="AV180" s="13" t="s">
        <v>197</v>
      </c>
      <c r="AW180" s="13" t="s">
        <v>30</v>
      </c>
      <c r="AX180" s="13" t="s">
        <v>77</v>
      </c>
      <c r="AY180" s="157" t="s">
        <v>191</v>
      </c>
    </row>
    <row r="181" spans="2:65" s="1" customFormat="1" ht="42.75" customHeight="1">
      <c r="B181" s="128"/>
      <c r="C181" s="129" t="s">
        <v>360</v>
      </c>
      <c r="D181" s="129" t="s">
        <v>193</v>
      </c>
      <c r="E181" s="130" t="s">
        <v>1321</v>
      </c>
      <c r="F181" s="131" t="s">
        <v>1322</v>
      </c>
      <c r="G181" s="132" t="s">
        <v>196</v>
      </c>
      <c r="H181" s="133">
        <v>5</v>
      </c>
      <c r="I181" s="134">
        <v>0</v>
      </c>
      <c r="J181" s="134">
        <f>ROUND(I181*H181,2)</f>
        <v>0</v>
      </c>
      <c r="K181" s="135"/>
      <c r="L181" s="29"/>
      <c r="M181" s="136" t="s">
        <v>3</v>
      </c>
      <c r="N181" s="137" t="s">
        <v>40</v>
      </c>
      <c r="O181" s="138">
        <v>0.25800000000000001</v>
      </c>
      <c r="P181" s="138">
        <f>O181*H181</f>
        <v>1.29</v>
      </c>
      <c r="Q181" s="138">
        <v>1.235E-2</v>
      </c>
      <c r="R181" s="138">
        <f>Q181*H181</f>
        <v>6.1749999999999999E-2</v>
      </c>
      <c r="S181" s="138">
        <v>0</v>
      </c>
      <c r="T181" s="139">
        <f>S181*H181</f>
        <v>0</v>
      </c>
      <c r="AR181" s="140" t="s">
        <v>197</v>
      </c>
      <c r="AT181" s="140" t="s">
        <v>193</v>
      </c>
      <c r="AU181" s="140" t="s">
        <v>79</v>
      </c>
      <c r="AY181" s="17" t="s">
        <v>191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7" t="s">
        <v>77</v>
      </c>
      <c r="BK181" s="141">
        <f>ROUND(I181*H181,2)</f>
        <v>0</v>
      </c>
      <c r="BL181" s="17" t="s">
        <v>197</v>
      </c>
      <c r="BM181" s="140" t="s">
        <v>1323</v>
      </c>
    </row>
    <row r="182" spans="2:65" s="12" customFormat="1">
      <c r="B182" s="145"/>
      <c r="D182" s="146" t="s">
        <v>201</v>
      </c>
      <c r="E182" s="147" t="s">
        <v>3</v>
      </c>
      <c r="F182" s="148" t="s">
        <v>209</v>
      </c>
      <c r="H182" s="149">
        <v>5</v>
      </c>
      <c r="L182" s="145"/>
      <c r="M182" s="150"/>
      <c r="T182" s="151"/>
      <c r="AT182" s="147" t="s">
        <v>201</v>
      </c>
      <c r="AU182" s="147" t="s">
        <v>79</v>
      </c>
      <c r="AV182" s="12" t="s">
        <v>79</v>
      </c>
      <c r="AW182" s="12" t="s">
        <v>30</v>
      </c>
      <c r="AX182" s="12" t="s">
        <v>69</v>
      </c>
      <c r="AY182" s="147" t="s">
        <v>191</v>
      </c>
    </row>
    <row r="183" spans="2:65" s="13" customFormat="1">
      <c r="B183" s="156"/>
      <c r="D183" s="146" t="s">
        <v>201</v>
      </c>
      <c r="E183" s="157" t="s">
        <v>3</v>
      </c>
      <c r="F183" s="158" t="s">
        <v>272</v>
      </c>
      <c r="H183" s="159">
        <v>5</v>
      </c>
      <c r="L183" s="156"/>
      <c r="M183" s="160"/>
      <c r="T183" s="161"/>
      <c r="AT183" s="157" t="s">
        <v>201</v>
      </c>
      <c r="AU183" s="157" t="s">
        <v>79</v>
      </c>
      <c r="AV183" s="13" t="s">
        <v>197</v>
      </c>
      <c r="AW183" s="13" t="s">
        <v>30</v>
      </c>
      <c r="AX183" s="13" t="s">
        <v>77</v>
      </c>
      <c r="AY183" s="157" t="s">
        <v>191</v>
      </c>
    </row>
    <row r="184" spans="2:65" s="1" customFormat="1" ht="21" customHeight="1">
      <c r="B184" s="128"/>
      <c r="C184" s="129" t="s">
        <v>368</v>
      </c>
      <c r="D184" s="129" t="s">
        <v>193</v>
      </c>
      <c r="E184" s="130" t="s">
        <v>1324</v>
      </c>
      <c r="F184" s="131" t="s">
        <v>1325</v>
      </c>
      <c r="G184" s="132" t="s">
        <v>196</v>
      </c>
      <c r="H184" s="133">
        <v>21</v>
      </c>
      <c r="I184" s="134">
        <v>0</v>
      </c>
      <c r="J184" s="134">
        <f>ROUND(I184*H184,2)</f>
        <v>0</v>
      </c>
      <c r="K184" s="135"/>
      <c r="L184" s="29"/>
      <c r="M184" s="136" t="s">
        <v>3</v>
      </c>
      <c r="N184" s="137" t="s">
        <v>40</v>
      </c>
      <c r="O184" s="138">
        <v>4.3999999999999997E-2</v>
      </c>
      <c r="P184" s="138">
        <f>O184*H184</f>
        <v>0.92399999999999993</v>
      </c>
      <c r="Q184" s="138">
        <v>0</v>
      </c>
      <c r="R184" s="138">
        <f>Q184*H184</f>
        <v>0</v>
      </c>
      <c r="S184" s="138">
        <v>0</v>
      </c>
      <c r="T184" s="139">
        <f>S184*H184</f>
        <v>0</v>
      </c>
      <c r="AR184" s="140" t="s">
        <v>197</v>
      </c>
      <c r="AT184" s="140" t="s">
        <v>193</v>
      </c>
      <c r="AU184" s="140" t="s">
        <v>79</v>
      </c>
      <c r="AY184" s="17" t="s">
        <v>191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7" t="s">
        <v>77</v>
      </c>
      <c r="BK184" s="141">
        <f>ROUND(I184*H184,2)</f>
        <v>0</v>
      </c>
      <c r="BL184" s="17" t="s">
        <v>197</v>
      </c>
      <c r="BM184" s="140" t="s">
        <v>1326</v>
      </c>
    </row>
    <row r="185" spans="2:65" s="12" customFormat="1">
      <c r="B185" s="145"/>
      <c r="D185" s="146" t="s">
        <v>201</v>
      </c>
      <c r="E185" s="147" t="s">
        <v>3</v>
      </c>
      <c r="F185" s="148" t="s">
        <v>353</v>
      </c>
      <c r="H185" s="149">
        <v>16</v>
      </c>
      <c r="L185" s="145"/>
      <c r="M185" s="150"/>
      <c r="T185" s="151"/>
      <c r="AT185" s="147" t="s">
        <v>201</v>
      </c>
      <c r="AU185" s="147" t="s">
        <v>79</v>
      </c>
      <c r="AV185" s="12" t="s">
        <v>79</v>
      </c>
      <c r="AW185" s="12" t="s">
        <v>30</v>
      </c>
      <c r="AX185" s="12" t="s">
        <v>69</v>
      </c>
      <c r="AY185" s="147" t="s">
        <v>191</v>
      </c>
    </row>
    <row r="186" spans="2:65" s="12" customFormat="1">
      <c r="B186" s="145"/>
      <c r="D186" s="146" t="s">
        <v>201</v>
      </c>
      <c r="E186" s="147" t="s">
        <v>3</v>
      </c>
      <c r="F186" s="148" t="s">
        <v>209</v>
      </c>
      <c r="H186" s="149">
        <v>5</v>
      </c>
      <c r="L186" s="145"/>
      <c r="M186" s="150"/>
      <c r="T186" s="151"/>
      <c r="AT186" s="147" t="s">
        <v>201</v>
      </c>
      <c r="AU186" s="147" t="s">
        <v>79</v>
      </c>
      <c r="AV186" s="12" t="s">
        <v>79</v>
      </c>
      <c r="AW186" s="12" t="s">
        <v>30</v>
      </c>
      <c r="AX186" s="12" t="s">
        <v>69</v>
      </c>
      <c r="AY186" s="147" t="s">
        <v>191</v>
      </c>
    </row>
    <row r="187" spans="2:65" s="13" customFormat="1">
      <c r="B187" s="156"/>
      <c r="D187" s="146" t="s">
        <v>201</v>
      </c>
      <c r="E187" s="157" t="s">
        <v>3</v>
      </c>
      <c r="F187" s="158" t="s">
        <v>272</v>
      </c>
      <c r="H187" s="159">
        <v>21</v>
      </c>
      <c r="L187" s="156"/>
      <c r="M187" s="160"/>
      <c r="T187" s="161"/>
      <c r="AT187" s="157" t="s">
        <v>201</v>
      </c>
      <c r="AU187" s="157" t="s">
        <v>79</v>
      </c>
      <c r="AV187" s="13" t="s">
        <v>197</v>
      </c>
      <c r="AW187" s="13" t="s">
        <v>30</v>
      </c>
      <c r="AX187" s="13" t="s">
        <v>77</v>
      </c>
      <c r="AY187" s="157" t="s">
        <v>191</v>
      </c>
    </row>
    <row r="188" spans="2:65" s="1" customFormat="1" ht="53.7" customHeight="1">
      <c r="B188" s="128"/>
      <c r="C188" s="129" t="s">
        <v>374</v>
      </c>
      <c r="D188" s="129" t="s">
        <v>193</v>
      </c>
      <c r="E188" s="130" t="s">
        <v>1327</v>
      </c>
      <c r="F188" s="131" t="s">
        <v>1328</v>
      </c>
      <c r="G188" s="132" t="s">
        <v>426</v>
      </c>
      <c r="H188" s="133">
        <v>2</v>
      </c>
      <c r="I188" s="134">
        <v>0</v>
      </c>
      <c r="J188" s="134">
        <f t="shared" ref="J188:J193" si="0">ROUND(I188*H188,2)</f>
        <v>0</v>
      </c>
      <c r="K188" s="135"/>
      <c r="L188" s="29"/>
      <c r="M188" s="136" t="s">
        <v>3</v>
      </c>
      <c r="N188" s="137" t="s">
        <v>40</v>
      </c>
      <c r="O188" s="138">
        <v>0.58299999999999996</v>
      </c>
      <c r="P188" s="138">
        <f t="shared" ref="P188:P193" si="1">O188*H188</f>
        <v>1.1659999999999999</v>
      </c>
      <c r="Q188" s="138">
        <v>5.8029999999999998E-2</v>
      </c>
      <c r="R188" s="138">
        <f t="shared" ref="R188:R193" si="2">Q188*H188</f>
        <v>0.11606</v>
      </c>
      <c r="S188" s="138">
        <v>0</v>
      </c>
      <c r="T188" s="139">
        <f t="shared" ref="T188:T193" si="3">S188*H188</f>
        <v>0</v>
      </c>
      <c r="AR188" s="140" t="s">
        <v>197</v>
      </c>
      <c r="AT188" s="140" t="s">
        <v>193</v>
      </c>
      <c r="AU188" s="140" t="s">
        <v>79</v>
      </c>
      <c r="AY188" s="17" t="s">
        <v>191</v>
      </c>
      <c r="BE188" s="141">
        <f t="shared" ref="BE188:BE193" si="4">IF(N188="základní",J188,0)</f>
        <v>0</v>
      </c>
      <c r="BF188" s="141">
        <f t="shared" ref="BF188:BF193" si="5">IF(N188="snížená",J188,0)</f>
        <v>0</v>
      </c>
      <c r="BG188" s="141">
        <f t="shared" ref="BG188:BG193" si="6">IF(N188="zákl. přenesená",J188,0)</f>
        <v>0</v>
      </c>
      <c r="BH188" s="141">
        <f t="shared" ref="BH188:BH193" si="7">IF(N188="sníž. přenesená",J188,0)</f>
        <v>0</v>
      </c>
      <c r="BI188" s="141">
        <f t="shared" ref="BI188:BI193" si="8">IF(N188="nulová",J188,0)</f>
        <v>0</v>
      </c>
      <c r="BJ188" s="17" t="s">
        <v>77</v>
      </c>
      <c r="BK188" s="141">
        <f t="shared" ref="BK188:BK193" si="9">ROUND(I188*H188,2)</f>
        <v>0</v>
      </c>
      <c r="BL188" s="17" t="s">
        <v>197</v>
      </c>
      <c r="BM188" s="140" t="s">
        <v>1329</v>
      </c>
    </row>
    <row r="189" spans="2:65" s="1" customFormat="1" ht="36.75" customHeight="1">
      <c r="B189" s="128"/>
      <c r="C189" s="129" t="s">
        <v>310</v>
      </c>
      <c r="D189" s="129" t="s">
        <v>193</v>
      </c>
      <c r="E189" s="130" t="s">
        <v>1201</v>
      </c>
      <c r="F189" s="131" t="s">
        <v>1202</v>
      </c>
      <c r="G189" s="132" t="s">
        <v>426</v>
      </c>
      <c r="H189" s="133">
        <v>2</v>
      </c>
      <c r="I189" s="134">
        <v>0</v>
      </c>
      <c r="J189" s="134">
        <f t="shared" si="0"/>
        <v>0</v>
      </c>
      <c r="K189" s="135"/>
      <c r="L189" s="29"/>
      <c r="M189" s="136" t="s">
        <v>3</v>
      </c>
      <c r="N189" s="137" t="s">
        <v>40</v>
      </c>
      <c r="O189" s="138">
        <v>0.16600000000000001</v>
      </c>
      <c r="P189" s="138">
        <f t="shared" si="1"/>
        <v>0.33200000000000002</v>
      </c>
      <c r="Q189" s="138">
        <v>1.136E-2</v>
      </c>
      <c r="R189" s="138">
        <f t="shared" si="2"/>
        <v>2.2720000000000001E-2</v>
      </c>
      <c r="S189" s="138">
        <v>0</v>
      </c>
      <c r="T189" s="139">
        <f t="shared" si="3"/>
        <v>0</v>
      </c>
      <c r="AR189" s="140" t="s">
        <v>197</v>
      </c>
      <c r="AT189" s="140" t="s">
        <v>193</v>
      </c>
      <c r="AU189" s="140" t="s">
        <v>79</v>
      </c>
      <c r="AY189" s="17" t="s">
        <v>191</v>
      </c>
      <c r="BE189" s="141">
        <f t="shared" si="4"/>
        <v>0</v>
      </c>
      <c r="BF189" s="141">
        <f t="shared" si="5"/>
        <v>0</v>
      </c>
      <c r="BG189" s="141">
        <f t="shared" si="6"/>
        <v>0</v>
      </c>
      <c r="BH189" s="141">
        <f t="shared" si="7"/>
        <v>0</v>
      </c>
      <c r="BI189" s="141">
        <f t="shared" si="8"/>
        <v>0</v>
      </c>
      <c r="BJ189" s="17" t="s">
        <v>77</v>
      </c>
      <c r="BK189" s="141">
        <f t="shared" si="9"/>
        <v>0</v>
      </c>
      <c r="BL189" s="17" t="s">
        <v>197</v>
      </c>
      <c r="BM189" s="140" t="s">
        <v>1330</v>
      </c>
    </row>
    <row r="190" spans="2:65" s="1" customFormat="1" ht="36.75" customHeight="1">
      <c r="B190" s="128"/>
      <c r="C190" s="129" t="s">
        <v>8</v>
      </c>
      <c r="D190" s="129" t="s">
        <v>193</v>
      </c>
      <c r="E190" s="130" t="s">
        <v>1204</v>
      </c>
      <c r="F190" s="131" t="s">
        <v>1205</v>
      </c>
      <c r="G190" s="132" t="s">
        <v>426</v>
      </c>
      <c r="H190" s="133">
        <v>2</v>
      </c>
      <c r="I190" s="134">
        <v>0</v>
      </c>
      <c r="J190" s="134">
        <f t="shared" si="0"/>
        <v>0</v>
      </c>
      <c r="K190" s="135"/>
      <c r="L190" s="29"/>
      <c r="M190" s="136" t="s">
        <v>3</v>
      </c>
      <c r="N190" s="137" t="s">
        <v>40</v>
      </c>
      <c r="O190" s="138">
        <v>0.33300000000000002</v>
      </c>
      <c r="P190" s="138">
        <f t="shared" si="1"/>
        <v>0.66600000000000004</v>
      </c>
      <c r="Q190" s="138">
        <v>1.242E-2</v>
      </c>
      <c r="R190" s="138">
        <f t="shared" si="2"/>
        <v>2.4840000000000001E-2</v>
      </c>
      <c r="S190" s="138">
        <v>0</v>
      </c>
      <c r="T190" s="139">
        <f t="shared" si="3"/>
        <v>0</v>
      </c>
      <c r="AR190" s="140" t="s">
        <v>197</v>
      </c>
      <c r="AT190" s="140" t="s">
        <v>193</v>
      </c>
      <c r="AU190" s="140" t="s">
        <v>79</v>
      </c>
      <c r="AY190" s="17" t="s">
        <v>191</v>
      </c>
      <c r="BE190" s="141">
        <f t="shared" si="4"/>
        <v>0</v>
      </c>
      <c r="BF190" s="141">
        <f t="shared" si="5"/>
        <v>0</v>
      </c>
      <c r="BG190" s="141">
        <f t="shared" si="6"/>
        <v>0</v>
      </c>
      <c r="BH190" s="141">
        <f t="shared" si="7"/>
        <v>0</v>
      </c>
      <c r="BI190" s="141">
        <f t="shared" si="8"/>
        <v>0</v>
      </c>
      <c r="BJ190" s="17" t="s">
        <v>77</v>
      </c>
      <c r="BK190" s="141">
        <f t="shared" si="9"/>
        <v>0</v>
      </c>
      <c r="BL190" s="17" t="s">
        <v>197</v>
      </c>
      <c r="BM190" s="140" t="s">
        <v>1331</v>
      </c>
    </row>
    <row r="191" spans="2:65" s="1" customFormat="1" ht="42.75" customHeight="1">
      <c r="B191" s="128"/>
      <c r="C191" s="129" t="s">
        <v>388</v>
      </c>
      <c r="D191" s="129" t="s">
        <v>193</v>
      </c>
      <c r="E191" s="130" t="s">
        <v>1207</v>
      </c>
      <c r="F191" s="131" t="s">
        <v>1208</v>
      </c>
      <c r="G191" s="132" t="s">
        <v>426</v>
      </c>
      <c r="H191" s="133">
        <v>2</v>
      </c>
      <c r="I191" s="134">
        <v>0</v>
      </c>
      <c r="J191" s="134">
        <f t="shared" si="0"/>
        <v>0</v>
      </c>
      <c r="K191" s="135"/>
      <c r="L191" s="29"/>
      <c r="M191" s="136" t="s">
        <v>3</v>
      </c>
      <c r="N191" s="137" t="s">
        <v>40</v>
      </c>
      <c r="O191" s="138">
        <v>0.25</v>
      </c>
      <c r="P191" s="138">
        <f t="shared" si="1"/>
        <v>0.5</v>
      </c>
      <c r="Q191" s="138">
        <v>0</v>
      </c>
      <c r="R191" s="138">
        <f t="shared" si="2"/>
        <v>0</v>
      </c>
      <c r="S191" s="138">
        <v>0</v>
      </c>
      <c r="T191" s="139">
        <f t="shared" si="3"/>
        <v>0</v>
      </c>
      <c r="AR191" s="140" t="s">
        <v>197</v>
      </c>
      <c r="AT191" s="140" t="s">
        <v>193</v>
      </c>
      <c r="AU191" s="140" t="s">
        <v>79</v>
      </c>
      <c r="AY191" s="17" t="s">
        <v>191</v>
      </c>
      <c r="BE191" s="141">
        <f t="shared" si="4"/>
        <v>0</v>
      </c>
      <c r="BF191" s="141">
        <f t="shared" si="5"/>
        <v>0</v>
      </c>
      <c r="BG191" s="141">
        <f t="shared" si="6"/>
        <v>0</v>
      </c>
      <c r="BH191" s="141">
        <f t="shared" si="7"/>
        <v>0</v>
      </c>
      <c r="BI191" s="141">
        <f t="shared" si="8"/>
        <v>0</v>
      </c>
      <c r="BJ191" s="17" t="s">
        <v>77</v>
      </c>
      <c r="BK191" s="141">
        <f t="shared" si="9"/>
        <v>0</v>
      </c>
      <c r="BL191" s="17" t="s">
        <v>197</v>
      </c>
      <c r="BM191" s="140" t="s">
        <v>1332</v>
      </c>
    </row>
    <row r="192" spans="2:65" s="1" customFormat="1" ht="36.75" customHeight="1">
      <c r="B192" s="128"/>
      <c r="C192" s="129" t="s">
        <v>393</v>
      </c>
      <c r="D192" s="129" t="s">
        <v>193</v>
      </c>
      <c r="E192" s="130" t="s">
        <v>1210</v>
      </c>
      <c r="F192" s="131" t="s">
        <v>1211</v>
      </c>
      <c r="G192" s="132" t="s">
        <v>426</v>
      </c>
      <c r="H192" s="133">
        <v>2</v>
      </c>
      <c r="I192" s="134">
        <v>0</v>
      </c>
      <c r="J192" s="134">
        <f t="shared" si="0"/>
        <v>0</v>
      </c>
      <c r="K192" s="135"/>
      <c r="L192" s="29"/>
      <c r="M192" s="136" t="s">
        <v>3</v>
      </c>
      <c r="N192" s="137" t="s">
        <v>40</v>
      </c>
      <c r="O192" s="138">
        <v>0.33300000000000002</v>
      </c>
      <c r="P192" s="138">
        <f t="shared" si="1"/>
        <v>0.66600000000000004</v>
      </c>
      <c r="Q192" s="138">
        <v>5.4539999999999998E-2</v>
      </c>
      <c r="R192" s="138">
        <f t="shared" si="2"/>
        <v>0.10908</v>
      </c>
      <c r="S192" s="138">
        <v>0</v>
      </c>
      <c r="T192" s="139">
        <f t="shared" si="3"/>
        <v>0</v>
      </c>
      <c r="AR192" s="140" t="s">
        <v>197</v>
      </c>
      <c r="AT192" s="140" t="s">
        <v>193</v>
      </c>
      <c r="AU192" s="140" t="s">
        <v>79</v>
      </c>
      <c r="AY192" s="17" t="s">
        <v>191</v>
      </c>
      <c r="BE192" s="141">
        <f t="shared" si="4"/>
        <v>0</v>
      </c>
      <c r="BF192" s="141">
        <f t="shared" si="5"/>
        <v>0</v>
      </c>
      <c r="BG192" s="141">
        <f t="shared" si="6"/>
        <v>0</v>
      </c>
      <c r="BH192" s="141">
        <f t="shared" si="7"/>
        <v>0</v>
      </c>
      <c r="BI192" s="141">
        <f t="shared" si="8"/>
        <v>0</v>
      </c>
      <c r="BJ192" s="17" t="s">
        <v>77</v>
      </c>
      <c r="BK192" s="141">
        <f t="shared" si="9"/>
        <v>0</v>
      </c>
      <c r="BL192" s="17" t="s">
        <v>197</v>
      </c>
      <c r="BM192" s="140" t="s">
        <v>1333</v>
      </c>
    </row>
    <row r="193" spans="2:65" s="1" customFormat="1" ht="21" customHeight="1">
      <c r="B193" s="128"/>
      <c r="C193" s="129" t="s">
        <v>399</v>
      </c>
      <c r="D193" s="129" t="s">
        <v>193</v>
      </c>
      <c r="E193" s="130" t="s">
        <v>1228</v>
      </c>
      <c r="F193" s="131" t="s">
        <v>1229</v>
      </c>
      <c r="G193" s="132" t="s">
        <v>196</v>
      </c>
      <c r="H193" s="133">
        <v>21</v>
      </c>
      <c r="I193" s="134">
        <v>0</v>
      </c>
      <c r="J193" s="134">
        <f t="shared" si="0"/>
        <v>0</v>
      </c>
      <c r="K193" s="135"/>
      <c r="L193" s="29"/>
      <c r="M193" s="136" t="s">
        <v>3</v>
      </c>
      <c r="N193" s="137" t="s">
        <v>40</v>
      </c>
      <c r="O193" s="138">
        <v>2.5000000000000001E-2</v>
      </c>
      <c r="P193" s="138">
        <f t="shared" si="1"/>
        <v>0.52500000000000002</v>
      </c>
      <c r="Q193" s="138">
        <v>9.0000000000000006E-5</v>
      </c>
      <c r="R193" s="138">
        <f t="shared" si="2"/>
        <v>1.8900000000000002E-3</v>
      </c>
      <c r="S193" s="138">
        <v>0</v>
      </c>
      <c r="T193" s="139">
        <f t="shared" si="3"/>
        <v>0</v>
      </c>
      <c r="AR193" s="140" t="s">
        <v>197</v>
      </c>
      <c r="AT193" s="140" t="s">
        <v>193</v>
      </c>
      <c r="AU193" s="140" t="s">
        <v>79</v>
      </c>
      <c r="AY193" s="17" t="s">
        <v>191</v>
      </c>
      <c r="BE193" s="141">
        <f t="shared" si="4"/>
        <v>0</v>
      </c>
      <c r="BF193" s="141">
        <f t="shared" si="5"/>
        <v>0</v>
      </c>
      <c r="BG193" s="141">
        <f t="shared" si="6"/>
        <v>0</v>
      </c>
      <c r="BH193" s="141">
        <f t="shared" si="7"/>
        <v>0</v>
      </c>
      <c r="BI193" s="141">
        <f t="shared" si="8"/>
        <v>0</v>
      </c>
      <c r="BJ193" s="17" t="s">
        <v>77</v>
      </c>
      <c r="BK193" s="141">
        <f t="shared" si="9"/>
        <v>0</v>
      </c>
      <c r="BL193" s="17" t="s">
        <v>197</v>
      </c>
      <c r="BM193" s="140" t="s">
        <v>1334</v>
      </c>
    </row>
    <row r="194" spans="2:65" s="12" customFormat="1">
      <c r="B194" s="145"/>
      <c r="D194" s="146" t="s">
        <v>201</v>
      </c>
      <c r="E194" s="147" t="s">
        <v>3</v>
      </c>
      <c r="F194" s="148" t="s">
        <v>353</v>
      </c>
      <c r="H194" s="149">
        <v>16</v>
      </c>
      <c r="L194" s="145"/>
      <c r="M194" s="150"/>
      <c r="T194" s="151"/>
      <c r="AT194" s="147" t="s">
        <v>201</v>
      </c>
      <c r="AU194" s="147" t="s">
        <v>79</v>
      </c>
      <c r="AV194" s="12" t="s">
        <v>79</v>
      </c>
      <c r="AW194" s="12" t="s">
        <v>30</v>
      </c>
      <c r="AX194" s="12" t="s">
        <v>69</v>
      </c>
      <c r="AY194" s="147" t="s">
        <v>191</v>
      </c>
    </row>
    <row r="195" spans="2:65" s="12" customFormat="1">
      <c r="B195" s="145"/>
      <c r="D195" s="146" t="s">
        <v>201</v>
      </c>
      <c r="E195" s="147" t="s">
        <v>3</v>
      </c>
      <c r="F195" s="148" t="s">
        <v>209</v>
      </c>
      <c r="H195" s="149">
        <v>5</v>
      </c>
      <c r="L195" s="145"/>
      <c r="M195" s="150"/>
      <c r="T195" s="151"/>
      <c r="AT195" s="147" t="s">
        <v>201</v>
      </c>
      <c r="AU195" s="147" t="s">
        <v>79</v>
      </c>
      <c r="AV195" s="12" t="s">
        <v>79</v>
      </c>
      <c r="AW195" s="12" t="s">
        <v>30</v>
      </c>
      <c r="AX195" s="12" t="s">
        <v>69</v>
      </c>
      <c r="AY195" s="147" t="s">
        <v>191</v>
      </c>
    </row>
    <row r="196" spans="2:65" s="13" customFormat="1">
      <c r="B196" s="156"/>
      <c r="D196" s="146" t="s">
        <v>201</v>
      </c>
      <c r="E196" s="157" t="s">
        <v>3</v>
      </c>
      <c r="F196" s="158" t="s">
        <v>272</v>
      </c>
      <c r="H196" s="159">
        <v>21</v>
      </c>
      <c r="L196" s="156"/>
      <c r="M196" s="160"/>
      <c r="T196" s="161"/>
      <c r="AT196" s="157" t="s">
        <v>201</v>
      </c>
      <c r="AU196" s="157" t="s">
        <v>79</v>
      </c>
      <c r="AV196" s="13" t="s">
        <v>197</v>
      </c>
      <c r="AW196" s="13" t="s">
        <v>30</v>
      </c>
      <c r="AX196" s="13" t="s">
        <v>77</v>
      </c>
      <c r="AY196" s="157" t="s">
        <v>191</v>
      </c>
    </row>
    <row r="197" spans="2:65" s="11" customFormat="1" ht="22.8" customHeight="1">
      <c r="B197" s="117"/>
      <c r="D197" s="118" t="s">
        <v>68</v>
      </c>
      <c r="E197" s="126" t="s">
        <v>311</v>
      </c>
      <c r="F197" s="126" t="s">
        <v>409</v>
      </c>
      <c r="J197" s="127">
        <f>BK197</f>
        <v>0</v>
      </c>
      <c r="L197" s="117"/>
      <c r="M197" s="121"/>
      <c r="P197" s="122">
        <f>SUM(P198:P205)</f>
        <v>64.983000000000004</v>
      </c>
      <c r="R197" s="122">
        <f>SUM(R198:R205)</f>
        <v>12.44844</v>
      </c>
      <c r="T197" s="123">
        <f>SUM(T198:T205)</f>
        <v>0</v>
      </c>
      <c r="AR197" s="118" t="s">
        <v>77</v>
      </c>
      <c r="AT197" s="124" t="s">
        <v>68</v>
      </c>
      <c r="AU197" s="124" t="s">
        <v>77</v>
      </c>
      <c r="AY197" s="118" t="s">
        <v>191</v>
      </c>
      <c r="BK197" s="125">
        <f>SUM(BK198:BK205)</f>
        <v>0</v>
      </c>
    </row>
    <row r="198" spans="2:65" s="1" customFormat="1" ht="23.4" customHeight="1">
      <c r="B198" s="128"/>
      <c r="C198" s="129" t="s">
        <v>404</v>
      </c>
      <c r="D198" s="129" t="s">
        <v>193</v>
      </c>
      <c r="E198" s="130" t="s">
        <v>435</v>
      </c>
      <c r="F198" s="131" t="s">
        <v>436</v>
      </c>
      <c r="G198" s="132" t="s">
        <v>268</v>
      </c>
      <c r="H198" s="133">
        <v>252</v>
      </c>
      <c r="I198" s="134">
        <v>0</v>
      </c>
      <c r="J198" s="134">
        <f>ROUND(I198*H198,2)</f>
        <v>0</v>
      </c>
      <c r="K198" s="135"/>
      <c r="L198" s="29"/>
      <c r="M198" s="136" t="s">
        <v>3</v>
      </c>
      <c r="N198" s="137" t="s">
        <v>40</v>
      </c>
      <c r="O198" s="138">
        <v>0.08</v>
      </c>
      <c r="P198" s="138">
        <f>O198*H198</f>
        <v>20.16</v>
      </c>
      <c r="Q198" s="138">
        <v>4.6999999999999999E-4</v>
      </c>
      <c r="R198" s="138">
        <f>Q198*H198</f>
        <v>0.11843999999999999</v>
      </c>
      <c r="S198" s="138">
        <v>0</v>
      </c>
      <c r="T198" s="139">
        <f>S198*H198</f>
        <v>0</v>
      </c>
      <c r="AR198" s="140" t="s">
        <v>197</v>
      </c>
      <c r="AT198" s="140" t="s">
        <v>193</v>
      </c>
      <c r="AU198" s="140" t="s">
        <v>79</v>
      </c>
      <c r="AY198" s="17" t="s">
        <v>191</v>
      </c>
      <c r="BE198" s="141">
        <f>IF(N198="základní",J198,0)</f>
        <v>0</v>
      </c>
      <c r="BF198" s="141">
        <f>IF(N198="snížená",J198,0)</f>
        <v>0</v>
      </c>
      <c r="BG198" s="141">
        <f>IF(N198="zákl. přenesená",J198,0)</f>
        <v>0</v>
      </c>
      <c r="BH198" s="141">
        <f>IF(N198="sníž. přenesená",J198,0)</f>
        <v>0</v>
      </c>
      <c r="BI198" s="141">
        <f>IF(N198="nulová",J198,0)</f>
        <v>0</v>
      </c>
      <c r="BJ198" s="17" t="s">
        <v>77</v>
      </c>
      <c r="BK198" s="141">
        <f>ROUND(I198*H198,2)</f>
        <v>0</v>
      </c>
      <c r="BL198" s="17" t="s">
        <v>197</v>
      </c>
      <c r="BM198" s="140" t="s">
        <v>1335</v>
      </c>
    </row>
    <row r="199" spans="2:65" s="12" customFormat="1">
      <c r="B199" s="145"/>
      <c r="D199" s="146" t="s">
        <v>201</v>
      </c>
      <c r="E199" s="147" t="s">
        <v>3</v>
      </c>
      <c r="F199" s="148" t="s">
        <v>1336</v>
      </c>
      <c r="H199" s="149">
        <v>126</v>
      </c>
      <c r="L199" s="145"/>
      <c r="M199" s="150"/>
      <c r="T199" s="151"/>
      <c r="AT199" s="147" t="s">
        <v>201</v>
      </c>
      <c r="AU199" s="147" t="s">
        <v>79</v>
      </c>
      <c r="AV199" s="12" t="s">
        <v>79</v>
      </c>
      <c r="AW199" s="12" t="s">
        <v>30</v>
      </c>
      <c r="AX199" s="12" t="s">
        <v>69</v>
      </c>
      <c r="AY199" s="147" t="s">
        <v>191</v>
      </c>
    </row>
    <row r="200" spans="2:65" s="14" customFormat="1">
      <c r="B200" s="162"/>
      <c r="D200" s="146" t="s">
        <v>201</v>
      </c>
      <c r="E200" s="163" t="s">
        <v>3</v>
      </c>
      <c r="F200" s="164" t="s">
        <v>1337</v>
      </c>
      <c r="H200" s="163" t="s">
        <v>3</v>
      </c>
      <c r="L200" s="162"/>
      <c r="M200" s="165"/>
      <c r="T200" s="166"/>
      <c r="AT200" s="163" t="s">
        <v>201</v>
      </c>
      <c r="AU200" s="163" t="s">
        <v>79</v>
      </c>
      <c r="AV200" s="14" t="s">
        <v>77</v>
      </c>
      <c r="AW200" s="14" t="s">
        <v>30</v>
      </c>
      <c r="AX200" s="14" t="s">
        <v>69</v>
      </c>
      <c r="AY200" s="163" t="s">
        <v>191</v>
      </c>
    </row>
    <row r="201" spans="2:65" s="13" customFormat="1">
      <c r="B201" s="156"/>
      <c r="D201" s="146" t="s">
        <v>201</v>
      </c>
      <c r="E201" s="157" t="s">
        <v>3</v>
      </c>
      <c r="F201" s="158" t="s">
        <v>272</v>
      </c>
      <c r="H201" s="159">
        <v>126</v>
      </c>
      <c r="L201" s="156"/>
      <c r="M201" s="160"/>
      <c r="T201" s="161"/>
      <c r="AT201" s="157" t="s">
        <v>201</v>
      </c>
      <c r="AU201" s="157" t="s">
        <v>79</v>
      </c>
      <c r="AV201" s="13" t="s">
        <v>197</v>
      </c>
      <c r="AW201" s="13" t="s">
        <v>30</v>
      </c>
      <c r="AX201" s="13" t="s">
        <v>69</v>
      </c>
      <c r="AY201" s="157" t="s">
        <v>191</v>
      </c>
    </row>
    <row r="202" spans="2:65" s="12" customFormat="1">
      <c r="B202" s="145"/>
      <c r="D202" s="146" t="s">
        <v>201</v>
      </c>
      <c r="E202" s="147" t="s">
        <v>3</v>
      </c>
      <c r="F202" s="148" t="s">
        <v>1338</v>
      </c>
      <c r="H202" s="149">
        <v>252</v>
      </c>
      <c r="L202" s="145"/>
      <c r="M202" s="150"/>
      <c r="T202" s="151"/>
      <c r="AT202" s="147" t="s">
        <v>201</v>
      </c>
      <c r="AU202" s="147" t="s">
        <v>79</v>
      </c>
      <c r="AV202" s="12" t="s">
        <v>79</v>
      </c>
      <c r="AW202" s="12" t="s">
        <v>30</v>
      </c>
      <c r="AX202" s="12" t="s">
        <v>77</v>
      </c>
      <c r="AY202" s="147" t="s">
        <v>191</v>
      </c>
    </row>
    <row r="203" spans="2:65" s="1" customFormat="1" ht="31.95" customHeight="1">
      <c r="B203" s="128"/>
      <c r="C203" s="129" t="s">
        <v>366</v>
      </c>
      <c r="D203" s="129" t="s">
        <v>193</v>
      </c>
      <c r="E203" s="130" t="s">
        <v>1339</v>
      </c>
      <c r="F203" s="131" t="s">
        <v>1340</v>
      </c>
      <c r="G203" s="132" t="s">
        <v>196</v>
      </c>
      <c r="H203" s="133">
        <v>47</v>
      </c>
      <c r="I203" s="134">
        <v>0</v>
      </c>
      <c r="J203" s="134">
        <f>ROUND(I203*H203,2)</f>
        <v>0</v>
      </c>
      <c r="K203" s="135"/>
      <c r="L203" s="29"/>
      <c r="M203" s="136" t="s">
        <v>3</v>
      </c>
      <c r="N203" s="137" t="s">
        <v>40</v>
      </c>
      <c r="O203" s="138">
        <v>0.94</v>
      </c>
      <c r="P203" s="138">
        <f>O203*H203</f>
        <v>44.18</v>
      </c>
      <c r="Q203" s="138">
        <v>0.25564999999999999</v>
      </c>
      <c r="R203" s="138">
        <f>Q203*H203</f>
        <v>12.015549999999999</v>
      </c>
      <c r="S203" s="138">
        <v>0</v>
      </c>
      <c r="T203" s="139">
        <f>S203*H203</f>
        <v>0</v>
      </c>
      <c r="AR203" s="140" t="s">
        <v>197</v>
      </c>
      <c r="AT203" s="140" t="s">
        <v>193</v>
      </c>
      <c r="AU203" s="140" t="s">
        <v>79</v>
      </c>
      <c r="AY203" s="17" t="s">
        <v>191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7" t="s">
        <v>77</v>
      </c>
      <c r="BK203" s="141">
        <f>ROUND(I203*H203,2)</f>
        <v>0</v>
      </c>
      <c r="BL203" s="17" t="s">
        <v>197</v>
      </c>
      <c r="BM203" s="140" t="s">
        <v>1341</v>
      </c>
    </row>
    <row r="204" spans="2:65" s="1" customFormat="1" ht="23.4" customHeight="1">
      <c r="B204" s="128"/>
      <c r="C204" s="129" t="s">
        <v>414</v>
      </c>
      <c r="D204" s="129" t="s">
        <v>193</v>
      </c>
      <c r="E204" s="130" t="s">
        <v>1342</v>
      </c>
      <c r="F204" s="131" t="s">
        <v>1343</v>
      </c>
      <c r="G204" s="132" t="s">
        <v>426</v>
      </c>
      <c r="H204" s="133">
        <v>1</v>
      </c>
      <c r="I204" s="134">
        <v>0</v>
      </c>
      <c r="J204" s="134">
        <f>ROUND(I204*H204,2)</f>
        <v>0</v>
      </c>
      <c r="K204" s="135"/>
      <c r="L204" s="29"/>
      <c r="M204" s="136" t="s">
        <v>3</v>
      </c>
      <c r="N204" s="137" t="s">
        <v>40</v>
      </c>
      <c r="O204" s="138">
        <v>0.64300000000000002</v>
      </c>
      <c r="P204" s="138">
        <f>O204*H204</f>
        <v>0.64300000000000002</v>
      </c>
      <c r="Q204" s="138">
        <v>0.27205000000000001</v>
      </c>
      <c r="R204" s="138">
        <f>Q204*H204</f>
        <v>0.27205000000000001</v>
      </c>
      <c r="S204" s="138">
        <v>0</v>
      </c>
      <c r="T204" s="139">
        <f>S204*H204</f>
        <v>0</v>
      </c>
      <c r="AR204" s="140" t="s">
        <v>197</v>
      </c>
      <c r="AT204" s="140" t="s">
        <v>193</v>
      </c>
      <c r="AU204" s="140" t="s">
        <v>79</v>
      </c>
      <c r="AY204" s="17" t="s">
        <v>191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7" t="s">
        <v>77</v>
      </c>
      <c r="BK204" s="141">
        <f>ROUND(I204*H204,2)</f>
        <v>0</v>
      </c>
      <c r="BL204" s="17" t="s">
        <v>197</v>
      </c>
      <c r="BM204" s="140" t="s">
        <v>1344</v>
      </c>
    </row>
    <row r="205" spans="2:65" s="1" customFormat="1" ht="36.75" customHeight="1">
      <c r="B205" s="128"/>
      <c r="C205" s="167" t="s">
        <v>418</v>
      </c>
      <c r="D205" s="167" t="s">
        <v>483</v>
      </c>
      <c r="E205" s="168" t="s">
        <v>1345</v>
      </c>
      <c r="F205" s="169" t="s">
        <v>1346</v>
      </c>
      <c r="G205" s="170" t="s">
        <v>426</v>
      </c>
      <c r="H205" s="171">
        <v>1</v>
      </c>
      <c r="I205" s="172">
        <v>0</v>
      </c>
      <c r="J205" s="172">
        <f>ROUND(I205*H205,2)</f>
        <v>0</v>
      </c>
      <c r="K205" s="173"/>
      <c r="L205" s="174"/>
      <c r="M205" s="175" t="s">
        <v>3</v>
      </c>
      <c r="N205" s="176" t="s">
        <v>40</v>
      </c>
      <c r="O205" s="138">
        <v>0</v>
      </c>
      <c r="P205" s="138">
        <f>O205*H205</f>
        <v>0</v>
      </c>
      <c r="Q205" s="138">
        <v>4.24E-2</v>
      </c>
      <c r="R205" s="138">
        <f>Q205*H205</f>
        <v>4.24E-2</v>
      </c>
      <c r="S205" s="138">
        <v>0</v>
      </c>
      <c r="T205" s="139">
        <f>S205*H205</f>
        <v>0</v>
      </c>
      <c r="AR205" s="140" t="s">
        <v>239</v>
      </c>
      <c r="AT205" s="140" t="s">
        <v>483</v>
      </c>
      <c r="AU205" s="140" t="s">
        <v>79</v>
      </c>
      <c r="AY205" s="17" t="s">
        <v>191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7" t="s">
        <v>77</v>
      </c>
      <c r="BK205" s="141">
        <f>ROUND(I205*H205,2)</f>
        <v>0</v>
      </c>
      <c r="BL205" s="17" t="s">
        <v>197</v>
      </c>
      <c r="BM205" s="140" t="s">
        <v>1347</v>
      </c>
    </row>
    <row r="206" spans="2:65" s="11" customFormat="1" ht="22.8" customHeight="1">
      <c r="B206" s="117"/>
      <c r="D206" s="118" t="s">
        <v>68</v>
      </c>
      <c r="E206" s="126" t="s">
        <v>464</v>
      </c>
      <c r="F206" s="126" t="s">
        <v>465</v>
      </c>
      <c r="J206" s="127">
        <f>BK206</f>
        <v>0</v>
      </c>
      <c r="L206" s="117"/>
      <c r="M206" s="121"/>
      <c r="P206" s="122">
        <f>P207</f>
        <v>178.69963999999999</v>
      </c>
      <c r="R206" s="122">
        <f>R207</f>
        <v>0</v>
      </c>
      <c r="T206" s="123">
        <f>T207</f>
        <v>0</v>
      </c>
      <c r="AR206" s="118" t="s">
        <v>77</v>
      </c>
      <c r="AT206" s="124" t="s">
        <v>68</v>
      </c>
      <c r="AU206" s="124" t="s">
        <v>77</v>
      </c>
      <c r="AY206" s="118" t="s">
        <v>191</v>
      </c>
      <c r="BK206" s="125">
        <f>BK207</f>
        <v>0</v>
      </c>
    </row>
    <row r="207" spans="2:65" s="1" customFormat="1" ht="47.55" customHeight="1">
      <c r="B207" s="128"/>
      <c r="C207" s="129" t="s">
        <v>423</v>
      </c>
      <c r="D207" s="129" t="s">
        <v>193</v>
      </c>
      <c r="E207" s="130" t="s">
        <v>1232</v>
      </c>
      <c r="F207" s="131" t="s">
        <v>1233</v>
      </c>
      <c r="G207" s="132" t="s">
        <v>327</v>
      </c>
      <c r="H207" s="133">
        <v>120.74299999999999</v>
      </c>
      <c r="I207" s="134">
        <v>0</v>
      </c>
      <c r="J207" s="134">
        <f>ROUND(I207*H207,2)</f>
        <v>0</v>
      </c>
      <c r="K207" s="135"/>
      <c r="L207" s="29"/>
      <c r="M207" s="136" t="s">
        <v>3</v>
      </c>
      <c r="N207" s="137" t="s">
        <v>40</v>
      </c>
      <c r="O207" s="138">
        <v>1.48</v>
      </c>
      <c r="P207" s="138">
        <f>O207*H207</f>
        <v>178.69963999999999</v>
      </c>
      <c r="Q207" s="138">
        <v>0</v>
      </c>
      <c r="R207" s="138">
        <f>Q207*H207</f>
        <v>0</v>
      </c>
      <c r="S207" s="138">
        <v>0</v>
      </c>
      <c r="T207" s="139">
        <f>S207*H207</f>
        <v>0</v>
      </c>
      <c r="AR207" s="140" t="s">
        <v>197</v>
      </c>
      <c r="AT207" s="140" t="s">
        <v>193</v>
      </c>
      <c r="AU207" s="140" t="s">
        <v>79</v>
      </c>
      <c r="AY207" s="17" t="s">
        <v>191</v>
      </c>
      <c r="BE207" s="141">
        <f>IF(N207="základní",J207,0)</f>
        <v>0</v>
      </c>
      <c r="BF207" s="141">
        <f>IF(N207="snížená",J207,0)</f>
        <v>0</v>
      </c>
      <c r="BG207" s="141">
        <f>IF(N207="zákl. přenesená",J207,0)</f>
        <v>0</v>
      </c>
      <c r="BH207" s="141">
        <f>IF(N207="sníž. přenesená",J207,0)</f>
        <v>0</v>
      </c>
      <c r="BI207" s="141">
        <f>IF(N207="nulová",J207,0)</f>
        <v>0</v>
      </c>
      <c r="BJ207" s="17" t="s">
        <v>77</v>
      </c>
      <c r="BK207" s="141">
        <f>ROUND(I207*H207,2)</f>
        <v>0</v>
      </c>
      <c r="BL207" s="17" t="s">
        <v>197</v>
      </c>
      <c r="BM207" s="140" t="s">
        <v>1348</v>
      </c>
    </row>
    <row r="208" spans="2:65" s="11" customFormat="1" ht="25.95" customHeight="1">
      <c r="B208" s="117"/>
      <c r="D208" s="118" t="s">
        <v>68</v>
      </c>
      <c r="E208" s="119" t="s">
        <v>483</v>
      </c>
      <c r="F208" s="119" t="s">
        <v>1244</v>
      </c>
      <c r="J208" s="120">
        <f>BK208</f>
        <v>0</v>
      </c>
      <c r="L208" s="117"/>
      <c r="M208" s="121"/>
      <c r="P208" s="122">
        <f>P209</f>
        <v>3.3611279999999999</v>
      </c>
      <c r="R208" s="122">
        <f>R209</f>
        <v>0</v>
      </c>
      <c r="T208" s="123">
        <f>T209</f>
        <v>0</v>
      </c>
      <c r="AR208" s="118" t="s">
        <v>212</v>
      </c>
      <c r="AT208" s="124" t="s">
        <v>68</v>
      </c>
      <c r="AU208" s="124" t="s">
        <v>69</v>
      </c>
      <c r="AY208" s="118" t="s">
        <v>191</v>
      </c>
      <c r="BK208" s="125">
        <f>BK209</f>
        <v>0</v>
      </c>
    </row>
    <row r="209" spans="2:65" s="11" customFormat="1" ht="22.8" customHeight="1">
      <c r="B209" s="117"/>
      <c r="D209" s="118" t="s">
        <v>68</v>
      </c>
      <c r="E209" s="126" t="s">
        <v>1245</v>
      </c>
      <c r="F209" s="126" t="s">
        <v>1246</v>
      </c>
      <c r="J209" s="127">
        <f>BK209</f>
        <v>0</v>
      </c>
      <c r="L209" s="117"/>
      <c r="M209" s="121"/>
      <c r="P209" s="122">
        <f>SUM(P210:P214)</f>
        <v>3.3611279999999999</v>
      </c>
      <c r="R209" s="122">
        <f>SUM(R210:R214)</f>
        <v>0</v>
      </c>
      <c r="T209" s="123">
        <f>SUM(T210:T214)</f>
        <v>0</v>
      </c>
      <c r="AR209" s="118" t="s">
        <v>212</v>
      </c>
      <c r="AT209" s="124" t="s">
        <v>68</v>
      </c>
      <c r="AU209" s="124" t="s">
        <v>77</v>
      </c>
      <c r="AY209" s="118" t="s">
        <v>191</v>
      </c>
      <c r="BK209" s="125">
        <f>SUM(BK210:BK214)</f>
        <v>0</v>
      </c>
    </row>
    <row r="210" spans="2:65" s="1" customFormat="1" ht="23.4" customHeight="1">
      <c r="B210" s="128"/>
      <c r="C210" s="129" t="s">
        <v>429</v>
      </c>
      <c r="D210" s="129" t="s">
        <v>193</v>
      </c>
      <c r="E210" s="130" t="s">
        <v>1247</v>
      </c>
      <c r="F210" s="131" t="s">
        <v>1248</v>
      </c>
      <c r="G210" s="132" t="s">
        <v>1249</v>
      </c>
      <c r="H210" s="133">
        <v>0.18099999999999999</v>
      </c>
      <c r="I210" s="134">
        <v>0</v>
      </c>
      <c r="J210" s="134">
        <f>ROUND(I210*H210,2)</f>
        <v>0</v>
      </c>
      <c r="K210" s="135"/>
      <c r="L210" s="29"/>
      <c r="M210" s="136" t="s">
        <v>3</v>
      </c>
      <c r="N210" s="137" t="s">
        <v>40</v>
      </c>
      <c r="O210" s="138">
        <v>9.2880000000000003</v>
      </c>
      <c r="P210" s="138">
        <f>O210*H210</f>
        <v>1.681128</v>
      </c>
      <c r="Q210" s="138">
        <v>0</v>
      </c>
      <c r="R210" s="138">
        <f>Q210*H210</f>
        <v>0</v>
      </c>
      <c r="S210" s="138">
        <v>0</v>
      </c>
      <c r="T210" s="139">
        <f>S210*H210</f>
        <v>0</v>
      </c>
      <c r="AR210" s="140" t="s">
        <v>1250</v>
      </c>
      <c r="AT210" s="140" t="s">
        <v>193</v>
      </c>
      <c r="AU210" s="140" t="s">
        <v>79</v>
      </c>
      <c r="AY210" s="17" t="s">
        <v>191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7" t="s">
        <v>77</v>
      </c>
      <c r="BK210" s="141">
        <f>ROUND(I210*H210,2)</f>
        <v>0</v>
      </c>
      <c r="BL210" s="17" t="s">
        <v>1250</v>
      </c>
      <c r="BM210" s="140" t="s">
        <v>1349</v>
      </c>
    </row>
    <row r="211" spans="2:65" s="1" customFormat="1" ht="16.350000000000001" customHeight="1">
      <c r="B211" s="128"/>
      <c r="C211" s="129" t="s">
        <v>434</v>
      </c>
      <c r="D211" s="129" t="s">
        <v>193</v>
      </c>
      <c r="E211" s="130" t="s">
        <v>1252</v>
      </c>
      <c r="F211" s="131" t="s">
        <v>1253</v>
      </c>
      <c r="G211" s="132" t="s">
        <v>196</v>
      </c>
      <c r="H211" s="133">
        <v>21</v>
      </c>
      <c r="I211" s="134">
        <v>0</v>
      </c>
      <c r="J211" s="134">
        <f>ROUND(I211*H211,2)</f>
        <v>0</v>
      </c>
      <c r="K211" s="135"/>
      <c r="L211" s="29"/>
      <c r="M211" s="136" t="s">
        <v>3</v>
      </c>
      <c r="N211" s="137" t="s">
        <v>40</v>
      </c>
      <c r="O211" s="138">
        <v>0.08</v>
      </c>
      <c r="P211" s="138">
        <f>O211*H211</f>
        <v>1.68</v>
      </c>
      <c r="Q211" s="138">
        <v>0</v>
      </c>
      <c r="R211" s="138">
        <f>Q211*H211</f>
        <v>0</v>
      </c>
      <c r="S211" s="138">
        <v>0</v>
      </c>
      <c r="T211" s="139">
        <f>S211*H211</f>
        <v>0</v>
      </c>
      <c r="AR211" s="140" t="s">
        <v>1250</v>
      </c>
      <c r="AT211" s="140" t="s">
        <v>193</v>
      </c>
      <c r="AU211" s="140" t="s">
        <v>79</v>
      </c>
      <c r="AY211" s="17" t="s">
        <v>191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7" t="s">
        <v>77</v>
      </c>
      <c r="BK211" s="141">
        <f>ROUND(I211*H211,2)</f>
        <v>0</v>
      </c>
      <c r="BL211" s="17" t="s">
        <v>1250</v>
      </c>
      <c r="BM211" s="140" t="s">
        <v>1350</v>
      </c>
    </row>
    <row r="212" spans="2:65" s="12" customFormat="1">
      <c r="B212" s="145"/>
      <c r="D212" s="146" t="s">
        <v>201</v>
      </c>
      <c r="E212" s="147" t="s">
        <v>3</v>
      </c>
      <c r="F212" s="148" t="s">
        <v>353</v>
      </c>
      <c r="H212" s="149">
        <v>16</v>
      </c>
      <c r="L212" s="145"/>
      <c r="M212" s="150"/>
      <c r="T212" s="151"/>
      <c r="AT212" s="147" t="s">
        <v>201</v>
      </c>
      <c r="AU212" s="147" t="s">
        <v>79</v>
      </c>
      <c r="AV212" s="12" t="s">
        <v>79</v>
      </c>
      <c r="AW212" s="12" t="s">
        <v>30</v>
      </c>
      <c r="AX212" s="12" t="s">
        <v>69</v>
      </c>
      <c r="AY212" s="147" t="s">
        <v>191</v>
      </c>
    </row>
    <row r="213" spans="2:65" s="12" customFormat="1">
      <c r="B213" s="145"/>
      <c r="D213" s="146" t="s">
        <v>201</v>
      </c>
      <c r="E213" s="147" t="s">
        <v>3</v>
      </c>
      <c r="F213" s="148" t="s">
        <v>209</v>
      </c>
      <c r="H213" s="149">
        <v>5</v>
      </c>
      <c r="L213" s="145"/>
      <c r="M213" s="150"/>
      <c r="T213" s="151"/>
      <c r="AT213" s="147" t="s">
        <v>201</v>
      </c>
      <c r="AU213" s="147" t="s">
        <v>79</v>
      </c>
      <c r="AV213" s="12" t="s">
        <v>79</v>
      </c>
      <c r="AW213" s="12" t="s">
        <v>30</v>
      </c>
      <c r="AX213" s="12" t="s">
        <v>69</v>
      </c>
      <c r="AY213" s="147" t="s">
        <v>191</v>
      </c>
    </row>
    <row r="214" spans="2:65" s="13" customFormat="1">
      <c r="B214" s="156"/>
      <c r="D214" s="146" t="s">
        <v>201</v>
      </c>
      <c r="E214" s="157" t="s">
        <v>3</v>
      </c>
      <c r="F214" s="158" t="s">
        <v>272</v>
      </c>
      <c r="H214" s="159">
        <v>21</v>
      </c>
      <c r="L214" s="156"/>
      <c r="M214" s="177"/>
      <c r="N214" s="178"/>
      <c r="O214" s="178"/>
      <c r="P214" s="178"/>
      <c r="Q214" s="178"/>
      <c r="R214" s="178"/>
      <c r="S214" s="178"/>
      <c r="T214" s="179"/>
      <c r="AT214" s="157" t="s">
        <v>201</v>
      </c>
      <c r="AU214" s="157" t="s">
        <v>79</v>
      </c>
      <c r="AV214" s="13" t="s">
        <v>197</v>
      </c>
      <c r="AW214" s="13" t="s">
        <v>30</v>
      </c>
      <c r="AX214" s="13" t="s">
        <v>77</v>
      </c>
      <c r="AY214" s="157" t="s">
        <v>191</v>
      </c>
    </row>
    <row r="215" spans="2:65" s="1" customFormat="1" ht="6.9" customHeight="1">
      <c r="B215" s="38"/>
      <c r="C215" s="39"/>
      <c r="D215" s="39"/>
      <c r="E215" s="39"/>
      <c r="F215" s="39"/>
      <c r="G215" s="39"/>
      <c r="H215" s="39"/>
      <c r="I215" s="39"/>
      <c r="J215" s="39"/>
      <c r="K215" s="39"/>
      <c r="L215" s="29"/>
    </row>
  </sheetData>
  <autoFilter ref="C93:K214" xr:uid="{00000000-0009-0000-0000-000011000000}"/>
  <mergeCells count="11">
    <mergeCell ref="E86:H86"/>
    <mergeCell ref="E7:H7"/>
    <mergeCell ref="E9:H9"/>
    <mergeCell ref="E11:H11"/>
    <mergeCell ref="E29:H29"/>
    <mergeCell ref="E50:H50"/>
    <mergeCell ref="L2:V2"/>
    <mergeCell ref="E52:H52"/>
    <mergeCell ref="E54:H54"/>
    <mergeCell ref="E82:H82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85"/>
  <sheetViews>
    <sheetView showGridLines="0" topLeftCell="A21" workbookViewId="0">
      <selection activeCell="Y78" sqref="Y78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4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141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46" s="1" customFormat="1" ht="12" customHeight="1">
      <c r="B8" s="29"/>
      <c r="D8" s="26" t="s">
        <v>164</v>
      </c>
      <c r="L8" s="29"/>
    </row>
    <row r="9" spans="2:46" s="1" customFormat="1" ht="16.350000000000001" customHeight="1">
      <c r="B9" s="29"/>
      <c r="E9" s="309" t="s">
        <v>2263</v>
      </c>
      <c r="F9" s="313"/>
      <c r="G9" s="313"/>
      <c r="H9" s="313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26. 9. 2022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">
        <v>3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3</v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6" t="s">
        <v>27</v>
      </c>
      <c r="I17" s="26" t="s">
        <v>24</v>
      </c>
      <c r="J17" s="24" t="s">
        <v>3</v>
      </c>
      <c r="L17" s="29"/>
    </row>
    <row r="18" spans="2:12" s="1" customFormat="1" ht="18" customHeight="1">
      <c r="B18" s="29"/>
      <c r="E18" s="24" t="s">
        <v>1</v>
      </c>
      <c r="I18" s="26" t="s">
        <v>26</v>
      </c>
      <c r="J18" s="24" t="s">
        <v>3</v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6" t="s">
        <v>28</v>
      </c>
      <c r="I20" s="26" t="s">
        <v>24</v>
      </c>
      <c r="J20" s="24" t="s">
        <v>3</v>
      </c>
      <c r="L20" s="29"/>
    </row>
    <row r="21" spans="2:12" s="1" customFormat="1" ht="18" customHeight="1">
      <c r="B21" s="29"/>
      <c r="E21" s="24" t="s">
        <v>29</v>
      </c>
      <c r="I21" s="26" t="s">
        <v>26</v>
      </c>
      <c r="J21" s="24" t="s">
        <v>3</v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6" t="s">
        <v>33</v>
      </c>
      <c r="L26" s="29"/>
    </row>
    <row r="27" spans="2:12" s="7" customFormat="1" ht="16.350000000000001" customHeight="1">
      <c r="B27" s="88"/>
      <c r="E27" s="285" t="s">
        <v>3</v>
      </c>
      <c r="F27" s="285"/>
      <c r="G27" s="285"/>
      <c r="H27" s="285"/>
      <c r="L27" s="88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9" t="s">
        <v>35</v>
      </c>
      <c r="J30" s="60">
        <f>ROUND(J81, 2)</f>
        <v>0</v>
      </c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>
      <c r="B32" s="29"/>
      <c r="F32" s="32" t="s">
        <v>37</v>
      </c>
      <c r="I32" s="32" t="s">
        <v>36</v>
      </c>
      <c r="J32" s="32" t="s">
        <v>38</v>
      </c>
      <c r="L32" s="29"/>
    </row>
    <row r="33" spans="2:12" s="1" customFormat="1" ht="14.4" customHeight="1">
      <c r="B33" s="29"/>
      <c r="D33" s="49" t="s">
        <v>39</v>
      </c>
      <c r="E33" s="26" t="s">
        <v>40</v>
      </c>
      <c r="F33" s="80">
        <f>ROUND((SUM(BE81:BE84)),  2)</f>
        <v>0</v>
      </c>
      <c r="I33" s="90">
        <v>0.21</v>
      </c>
      <c r="J33" s="80">
        <f>ROUND(((SUM(BE81:BE84))*I33),  2)</f>
        <v>0</v>
      </c>
      <c r="L33" s="29"/>
    </row>
    <row r="34" spans="2:12" s="1" customFormat="1" ht="14.4" customHeight="1">
      <c r="B34" s="29"/>
      <c r="E34" s="26" t="s">
        <v>41</v>
      </c>
      <c r="F34" s="80">
        <f>ROUND((SUM(BF81:BF84)),  2)</f>
        <v>0</v>
      </c>
      <c r="I34" s="90">
        <v>0.15</v>
      </c>
      <c r="J34" s="80">
        <f>ROUND(((SUM(BF81:BF84))*I34),  2)</f>
        <v>0</v>
      </c>
      <c r="L34" s="29"/>
    </row>
    <row r="35" spans="2:12" s="1" customFormat="1" ht="14.4" hidden="1" customHeight="1">
      <c r="B35" s="29"/>
      <c r="E35" s="26" t="s">
        <v>42</v>
      </c>
      <c r="F35" s="80">
        <f>ROUND((SUM(BG81:BG84)),  2)</f>
        <v>0</v>
      </c>
      <c r="I35" s="90">
        <v>0.21</v>
      </c>
      <c r="J35" s="80">
        <f>0</f>
        <v>0</v>
      </c>
      <c r="L35" s="29"/>
    </row>
    <row r="36" spans="2:12" s="1" customFormat="1" ht="14.4" hidden="1" customHeight="1">
      <c r="B36" s="29"/>
      <c r="E36" s="26" t="s">
        <v>43</v>
      </c>
      <c r="F36" s="80">
        <f>ROUND((SUM(BH81:BH84)),  2)</f>
        <v>0</v>
      </c>
      <c r="I36" s="90">
        <v>0.15</v>
      </c>
      <c r="J36" s="80">
        <f>0</f>
        <v>0</v>
      </c>
      <c r="L36" s="29"/>
    </row>
    <row r="37" spans="2:12" s="1" customFormat="1" ht="14.4" hidden="1" customHeight="1">
      <c r="B37" s="29"/>
      <c r="E37" s="26" t="s">
        <v>44</v>
      </c>
      <c r="F37" s="80">
        <f>ROUND((SUM(BI81:BI84)),  2)</f>
        <v>0</v>
      </c>
      <c r="I37" s="90">
        <v>0</v>
      </c>
      <c r="J37" s="80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91"/>
      <c r="D39" s="92" t="s">
        <v>45</v>
      </c>
      <c r="E39" s="51"/>
      <c r="F39" s="51"/>
      <c r="G39" s="93" t="s">
        <v>46</v>
      </c>
      <c r="H39" s="94" t="s">
        <v>47</v>
      </c>
      <c r="I39" s="51"/>
      <c r="J39" s="95">
        <f>SUM(J30:J37)</f>
        <v>0</v>
      </c>
      <c r="K39" s="96"/>
      <c r="L39" s="29"/>
    </row>
    <row r="40" spans="2:12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>
      <c r="B45" s="29"/>
      <c r="C45" s="21" t="s">
        <v>166</v>
      </c>
      <c r="L45" s="29"/>
    </row>
    <row r="46" spans="2:12" s="1" customFormat="1" ht="6.9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350000000000001" customHeight="1">
      <c r="B48" s="29"/>
      <c r="E48" s="311" t="str">
        <f>E7</f>
        <v>REVITALIZACE SPORTOVNÍ ZÓNY STREETPARK</v>
      </c>
      <c r="F48" s="312"/>
      <c r="G48" s="312"/>
      <c r="H48" s="312"/>
      <c r="L48" s="29"/>
    </row>
    <row r="49" spans="2:47" s="1" customFormat="1" ht="12" customHeight="1">
      <c r="B49" s="29"/>
      <c r="C49" s="26" t="s">
        <v>164</v>
      </c>
      <c r="L49" s="29"/>
    </row>
    <row r="50" spans="2:47" s="1" customFormat="1" ht="16.350000000000001" customHeight="1">
      <c r="B50" s="29"/>
      <c r="E50" s="309" t="str">
        <f>E9</f>
        <v>SO 601 - Silnoproudá elektrotechnika + AO</v>
      </c>
      <c r="F50" s="313"/>
      <c r="G50" s="313"/>
      <c r="H50" s="313"/>
      <c r="L50" s="29"/>
    </row>
    <row r="51" spans="2:47" s="1" customFormat="1" ht="6.9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 xml:space="preserve"> Žďár nad Sázavou</v>
      </c>
      <c r="I52" s="26" t="s">
        <v>21</v>
      </c>
      <c r="J52" s="46" t="str">
        <f>IF(J12="","",J12)</f>
        <v>26. 9. 2022</v>
      </c>
      <c r="L52" s="29"/>
    </row>
    <row r="53" spans="2:47" s="1" customFormat="1" ht="6.9" customHeight="1">
      <c r="B53" s="29"/>
      <c r="L53" s="29"/>
    </row>
    <row r="54" spans="2:47" s="1" customFormat="1" ht="24.75" customHeight="1">
      <c r="B54" s="29"/>
      <c r="C54" s="26" t="s">
        <v>23</v>
      </c>
      <c r="F54" s="24" t="str">
        <f>E15</f>
        <v>Město Žďár nad Sázavou</v>
      </c>
      <c r="I54" s="26" t="s">
        <v>28</v>
      </c>
      <c r="J54" s="27" t="str">
        <f>E21</f>
        <v>Grimm Architekti s.r.o.</v>
      </c>
      <c r="L54" s="29"/>
    </row>
    <row r="55" spans="2:47" s="1" customFormat="1" ht="15.3" customHeight="1">
      <c r="B55" s="29"/>
      <c r="C55" s="26" t="s">
        <v>27</v>
      </c>
      <c r="F55" s="24" t="str">
        <f>IF(E18="","",E18)</f>
        <v>VZ</v>
      </c>
      <c r="I55" s="26" t="s">
        <v>31</v>
      </c>
      <c r="J55" s="27" t="str">
        <f>E24</f>
        <v xml:space="preserve"> 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7" t="s">
        <v>167</v>
      </c>
      <c r="D57" s="91"/>
      <c r="E57" s="91"/>
      <c r="F57" s="91"/>
      <c r="G57" s="91"/>
      <c r="H57" s="91"/>
      <c r="I57" s="91"/>
      <c r="J57" s="98" t="s">
        <v>168</v>
      </c>
      <c r="K57" s="91"/>
      <c r="L57" s="29"/>
    </row>
    <row r="58" spans="2:47" s="1" customFormat="1" ht="10.35" customHeight="1">
      <c r="B58" s="29"/>
      <c r="L58" s="29"/>
    </row>
    <row r="59" spans="2:47" s="1" customFormat="1" ht="22.8" customHeight="1">
      <c r="B59" s="29"/>
      <c r="C59" s="99" t="s">
        <v>67</v>
      </c>
      <c r="J59" s="60">
        <f>J81</f>
        <v>0</v>
      </c>
      <c r="L59" s="29"/>
      <c r="AU59" s="17" t="s">
        <v>169</v>
      </c>
    </row>
    <row r="60" spans="2:47" s="8" customFormat="1" ht="24.9" customHeight="1">
      <c r="B60" s="100"/>
      <c r="D60" s="101" t="s">
        <v>1115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9" customFormat="1" ht="19.95" customHeight="1">
      <c r="B61" s="104"/>
      <c r="D61" s="105" t="s">
        <v>1351</v>
      </c>
      <c r="E61" s="106"/>
      <c r="F61" s="106"/>
      <c r="G61" s="106"/>
      <c r="H61" s="106"/>
      <c r="I61" s="106"/>
      <c r="J61" s="107">
        <f>J83</f>
        <v>0</v>
      </c>
      <c r="L61" s="104"/>
    </row>
    <row r="62" spans="2:47" s="1" customFormat="1" ht="21.75" customHeight="1">
      <c r="B62" s="29"/>
      <c r="L62" s="29"/>
    </row>
    <row r="63" spans="2:47" s="1" customFormat="1" ht="6.9" customHeight="1"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29"/>
    </row>
    <row r="67" spans="2:20" s="1" customFormat="1" ht="6.9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29"/>
    </row>
    <row r="68" spans="2:20" s="1" customFormat="1" ht="24.9" customHeight="1">
      <c r="B68" s="29"/>
      <c r="C68" s="21" t="s">
        <v>176</v>
      </c>
      <c r="L68" s="29"/>
    </row>
    <row r="69" spans="2:20" s="1" customFormat="1" ht="6.9" customHeight="1">
      <c r="B69" s="29"/>
      <c r="L69" s="29"/>
    </row>
    <row r="70" spans="2:20" s="1" customFormat="1" ht="12" customHeight="1">
      <c r="B70" s="29"/>
      <c r="C70" s="26" t="s">
        <v>15</v>
      </c>
      <c r="L70" s="29"/>
    </row>
    <row r="71" spans="2:20" s="1" customFormat="1" ht="16.350000000000001" customHeight="1">
      <c r="B71" s="29"/>
      <c r="E71" s="311" t="str">
        <f>E7</f>
        <v>REVITALIZACE SPORTOVNÍ ZÓNY STREETPARK</v>
      </c>
      <c r="F71" s="312"/>
      <c r="G71" s="312"/>
      <c r="H71" s="312"/>
      <c r="L71" s="29"/>
    </row>
    <row r="72" spans="2:20" s="1" customFormat="1" ht="12" customHeight="1">
      <c r="B72" s="29"/>
      <c r="C72" s="26" t="s">
        <v>164</v>
      </c>
      <c r="L72" s="29"/>
    </row>
    <row r="73" spans="2:20" s="1" customFormat="1" ht="16.350000000000001" customHeight="1">
      <c r="B73" s="29"/>
      <c r="E73" s="309" t="str">
        <f>E9</f>
        <v>SO 601 - Silnoproudá elektrotechnika + AO</v>
      </c>
      <c r="F73" s="313"/>
      <c r="G73" s="313"/>
      <c r="H73" s="313"/>
      <c r="L73" s="29"/>
    </row>
    <row r="74" spans="2:20" s="1" customFormat="1" ht="6.9" customHeight="1">
      <c r="B74" s="29"/>
      <c r="L74" s="29"/>
    </row>
    <row r="75" spans="2:20" s="1" customFormat="1" ht="12" customHeight="1">
      <c r="B75" s="29"/>
      <c r="C75" s="26" t="s">
        <v>19</v>
      </c>
      <c r="F75" s="24" t="str">
        <f>F12</f>
        <v xml:space="preserve"> Žďár nad Sázavou</v>
      </c>
      <c r="I75" s="26" t="s">
        <v>21</v>
      </c>
      <c r="J75" s="46" t="str">
        <f>IF(J12="","",J12)</f>
        <v>26. 9. 2022</v>
      </c>
      <c r="L75" s="29"/>
    </row>
    <row r="76" spans="2:20" s="1" customFormat="1" ht="6.9" customHeight="1">
      <c r="B76" s="29"/>
      <c r="L76" s="29"/>
    </row>
    <row r="77" spans="2:20" s="1" customFormat="1" ht="24.75" customHeight="1">
      <c r="B77" s="29"/>
      <c r="C77" s="26" t="s">
        <v>23</v>
      </c>
      <c r="F77" s="24" t="str">
        <f>E15</f>
        <v>Město Žďár nad Sázavou</v>
      </c>
      <c r="I77" s="26" t="s">
        <v>28</v>
      </c>
      <c r="J77" s="27" t="str">
        <f>E21</f>
        <v>Grimm Architekti s.r.o.</v>
      </c>
      <c r="L77" s="29"/>
    </row>
    <row r="78" spans="2:20" s="1" customFormat="1" ht="15.3" customHeight="1">
      <c r="B78" s="29"/>
      <c r="C78" s="26" t="s">
        <v>27</v>
      </c>
      <c r="F78" s="24" t="str">
        <f>IF(E18="","",E18)</f>
        <v>VZ</v>
      </c>
      <c r="I78" s="26" t="s">
        <v>31</v>
      </c>
      <c r="J78" s="27" t="str">
        <f>E24</f>
        <v xml:space="preserve"> </v>
      </c>
      <c r="L78" s="29"/>
    </row>
    <row r="79" spans="2:20" s="1" customFormat="1" ht="10.35" customHeight="1">
      <c r="B79" s="29"/>
      <c r="L79" s="29"/>
    </row>
    <row r="80" spans="2:20" s="10" customFormat="1" ht="29.25" customHeight="1">
      <c r="B80" s="108"/>
      <c r="C80" s="109" t="s">
        <v>177</v>
      </c>
      <c r="D80" s="110" t="s">
        <v>54</v>
      </c>
      <c r="E80" s="110" t="s">
        <v>50</v>
      </c>
      <c r="F80" s="110" t="s">
        <v>51</v>
      </c>
      <c r="G80" s="110" t="s">
        <v>178</v>
      </c>
      <c r="H80" s="110" t="s">
        <v>179</v>
      </c>
      <c r="I80" s="110" t="s">
        <v>180</v>
      </c>
      <c r="J80" s="111" t="s">
        <v>168</v>
      </c>
      <c r="K80" s="112" t="s">
        <v>181</v>
      </c>
      <c r="L80" s="108"/>
      <c r="M80" s="53" t="s">
        <v>3</v>
      </c>
      <c r="N80" s="54" t="s">
        <v>39</v>
      </c>
      <c r="O80" s="54" t="s">
        <v>182</v>
      </c>
      <c r="P80" s="54" t="s">
        <v>183</v>
      </c>
      <c r="Q80" s="54" t="s">
        <v>184</v>
      </c>
      <c r="R80" s="54" t="s">
        <v>185</v>
      </c>
      <c r="S80" s="54" t="s">
        <v>186</v>
      </c>
      <c r="T80" s="55" t="s">
        <v>187</v>
      </c>
    </row>
    <row r="81" spans="2:65" s="1" customFormat="1" ht="22.8" customHeight="1">
      <c r="B81" s="29"/>
      <c r="C81" s="58" t="s">
        <v>188</v>
      </c>
      <c r="J81" s="113">
        <f>BK81</f>
        <v>0</v>
      </c>
      <c r="L81" s="29"/>
      <c r="M81" s="56"/>
      <c r="N81" s="47"/>
      <c r="O81" s="47"/>
      <c r="P81" s="114">
        <f>P82</f>
        <v>0</v>
      </c>
      <c r="Q81" s="47"/>
      <c r="R81" s="114">
        <f>R82</f>
        <v>0</v>
      </c>
      <c r="S81" s="47"/>
      <c r="T81" s="115">
        <f>T82</f>
        <v>0</v>
      </c>
      <c r="AT81" s="17" t="s">
        <v>68</v>
      </c>
      <c r="AU81" s="17" t="s">
        <v>169</v>
      </c>
      <c r="BK81" s="116">
        <f>BK82</f>
        <v>0</v>
      </c>
    </row>
    <row r="82" spans="2:65" s="11" customFormat="1" ht="25.95" customHeight="1">
      <c r="B82" s="117"/>
      <c r="D82" s="118" t="s">
        <v>68</v>
      </c>
      <c r="E82" s="119" t="s">
        <v>483</v>
      </c>
      <c r="F82" s="119" t="s">
        <v>1244</v>
      </c>
      <c r="J82" s="120">
        <f>BK82</f>
        <v>0</v>
      </c>
      <c r="L82" s="117"/>
      <c r="M82" s="121"/>
      <c r="P82" s="122">
        <f>P83</f>
        <v>0</v>
      </c>
      <c r="R82" s="122">
        <f>R83</f>
        <v>0</v>
      </c>
      <c r="T82" s="123">
        <f>T83</f>
        <v>0</v>
      </c>
      <c r="AR82" s="118" t="s">
        <v>212</v>
      </c>
      <c r="AT82" s="124" t="s">
        <v>68</v>
      </c>
      <c r="AU82" s="124" t="s">
        <v>69</v>
      </c>
      <c r="AY82" s="118" t="s">
        <v>191</v>
      </c>
      <c r="BK82" s="125">
        <f>BK83</f>
        <v>0</v>
      </c>
    </row>
    <row r="83" spans="2:65" s="11" customFormat="1" ht="22.8" customHeight="1">
      <c r="B83" s="117"/>
      <c r="D83" s="118" t="s">
        <v>68</v>
      </c>
      <c r="E83" s="126" t="s">
        <v>1352</v>
      </c>
      <c r="F83" s="126" t="s">
        <v>1353</v>
      </c>
      <c r="J83" s="127">
        <f>BK83</f>
        <v>0</v>
      </c>
      <c r="L83" s="117"/>
      <c r="M83" s="121"/>
      <c r="P83" s="122">
        <f>P84</f>
        <v>0</v>
      </c>
      <c r="R83" s="122">
        <f>R84</f>
        <v>0</v>
      </c>
      <c r="T83" s="123">
        <f>T84</f>
        <v>0</v>
      </c>
      <c r="AR83" s="118" t="s">
        <v>212</v>
      </c>
      <c r="AT83" s="124" t="s">
        <v>68</v>
      </c>
      <c r="AU83" s="124" t="s">
        <v>77</v>
      </c>
      <c r="AY83" s="118" t="s">
        <v>191</v>
      </c>
      <c r="BK83" s="125">
        <f>BK84</f>
        <v>0</v>
      </c>
    </row>
    <row r="84" spans="2:65" s="1" customFormat="1" ht="16.350000000000001" customHeight="1">
      <c r="B84" s="128"/>
      <c r="C84" s="129" t="s">
        <v>77</v>
      </c>
      <c r="D84" s="129" t="s">
        <v>193</v>
      </c>
      <c r="E84" s="130" t="s">
        <v>1354</v>
      </c>
      <c r="F84" s="131" t="s">
        <v>1355</v>
      </c>
      <c r="G84" s="132" t="s">
        <v>215</v>
      </c>
      <c r="H84" s="133">
        <v>1</v>
      </c>
      <c r="I84" s="134">
        <v>0</v>
      </c>
      <c r="J84" s="134">
        <f>ROUND(I84*H84,2)</f>
        <v>0</v>
      </c>
      <c r="K84" s="135"/>
      <c r="L84" s="29"/>
      <c r="M84" s="180" t="s">
        <v>3</v>
      </c>
      <c r="N84" s="181" t="s">
        <v>40</v>
      </c>
      <c r="O84" s="182">
        <v>0</v>
      </c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AR84" s="140" t="s">
        <v>1250</v>
      </c>
      <c r="AT84" s="140" t="s">
        <v>193</v>
      </c>
      <c r="AU84" s="140" t="s">
        <v>79</v>
      </c>
      <c r="AY84" s="17" t="s">
        <v>191</v>
      </c>
      <c r="BE84" s="141">
        <f>IF(N84="základní",J84,0)</f>
        <v>0</v>
      </c>
      <c r="BF84" s="141">
        <f>IF(N84="snížená",J84,0)</f>
        <v>0</v>
      </c>
      <c r="BG84" s="141">
        <f>IF(N84="zákl. přenesená",J84,0)</f>
        <v>0</v>
      </c>
      <c r="BH84" s="141">
        <f>IF(N84="sníž. přenesená",J84,0)</f>
        <v>0</v>
      </c>
      <c r="BI84" s="141">
        <f>IF(N84="nulová",J84,0)</f>
        <v>0</v>
      </c>
      <c r="BJ84" s="17" t="s">
        <v>77</v>
      </c>
      <c r="BK84" s="141">
        <f>ROUND(I84*H84,2)</f>
        <v>0</v>
      </c>
      <c r="BL84" s="17" t="s">
        <v>1250</v>
      </c>
      <c r="BM84" s="140" t="s">
        <v>1356</v>
      </c>
    </row>
    <row r="85" spans="2:65" s="1" customFormat="1" ht="6.9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29"/>
    </row>
  </sheetData>
  <autoFilter ref="C80:K84" xr:uid="{00000000-0009-0000-0000-000012000000}"/>
  <mergeCells count="8">
    <mergeCell ref="E71:H71"/>
    <mergeCell ref="E73:H73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97"/>
  <sheetViews>
    <sheetView showGridLines="0" topLeftCell="A51" workbookViewId="0">
      <selection activeCell="I197" sqref="I197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4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144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46" s="1" customFormat="1" ht="12" customHeight="1">
      <c r="B8" s="29"/>
      <c r="D8" s="26" t="s">
        <v>164</v>
      </c>
      <c r="L8" s="29"/>
    </row>
    <row r="9" spans="2:46" s="1" customFormat="1" ht="16.350000000000001" customHeight="1">
      <c r="B9" s="29"/>
      <c r="E9" s="309" t="s">
        <v>1357</v>
      </c>
      <c r="F9" s="313"/>
      <c r="G9" s="313"/>
      <c r="H9" s="313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26. 9. 2022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">
        <v>3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3</v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6" t="s">
        <v>27</v>
      </c>
      <c r="I17" s="26" t="s">
        <v>24</v>
      </c>
      <c r="J17" s="24" t="s">
        <v>3</v>
      </c>
      <c r="L17" s="29"/>
    </row>
    <row r="18" spans="2:12" s="1" customFormat="1" ht="18" customHeight="1">
      <c r="B18" s="29"/>
      <c r="E18" s="24" t="s">
        <v>1</v>
      </c>
      <c r="I18" s="26" t="s">
        <v>26</v>
      </c>
      <c r="J18" s="24" t="s">
        <v>3</v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6" t="s">
        <v>28</v>
      </c>
      <c r="I20" s="26" t="s">
        <v>24</v>
      </c>
      <c r="J20" s="24" t="s">
        <v>3</v>
      </c>
      <c r="L20" s="29"/>
    </row>
    <row r="21" spans="2:12" s="1" customFormat="1" ht="18" customHeight="1">
      <c r="B21" s="29"/>
      <c r="E21" s="24" t="s">
        <v>29</v>
      </c>
      <c r="I21" s="26" t="s">
        <v>26</v>
      </c>
      <c r="J21" s="24" t="s">
        <v>3</v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6" t="s">
        <v>33</v>
      </c>
      <c r="L26" s="29"/>
    </row>
    <row r="27" spans="2:12" s="7" customFormat="1" ht="16.350000000000001" customHeight="1">
      <c r="B27" s="88"/>
      <c r="E27" s="285" t="s">
        <v>3</v>
      </c>
      <c r="F27" s="285"/>
      <c r="G27" s="285"/>
      <c r="H27" s="285"/>
      <c r="L27" s="88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9" t="s">
        <v>35</v>
      </c>
      <c r="J30" s="60">
        <f>ROUND(J85, 2)</f>
        <v>0</v>
      </c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>
      <c r="B32" s="29"/>
      <c r="F32" s="32" t="s">
        <v>37</v>
      </c>
      <c r="I32" s="32" t="s">
        <v>36</v>
      </c>
      <c r="J32" s="32" t="s">
        <v>38</v>
      </c>
      <c r="L32" s="29"/>
    </row>
    <row r="33" spans="2:12" s="1" customFormat="1" ht="14.4" customHeight="1">
      <c r="B33" s="29"/>
      <c r="D33" s="49" t="s">
        <v>39</v>
      </c>
      <c r="E33" s="26" t="s">
        <v>40</v>
      </c>
      <c r="F33" s="80">
        <f>ROUND((SUM(BE85:BE196)),  2)</f>
        <v>0</v>
      </c>
      <c r="I33" s="90">
        <v>0.21</v>
      </c>
      <c r="J33" s="80">
        <f>ROUND(((SUM(BE85:BE196))*I33),  2)</f>
        <v>0</v>
      </c>
      <c r="L33" s="29"/>
    </row>
    <row r="34" spans="2:12" s="1" customFormat="1" ht="14.4" customHeight="1">
      <c r="B34" s="29"/>
      <c r="E34" s="26" t="s">
        <v>41</v>
      </c>
      <c r="F34" s="80">
        <f>ROUND((SUM(BF85:BF196)),  2)</f>
        <v>0</v>
      </c>
      <c r="I34" s="90">
        <v>0.15</v>
      </c>
      <c r="J34" s="80">
        <f>ROUND(((SUM(BF85:BF196))*I34),  2)</f>
        <v>0</v>
      </c>
      <c r="L34" s="29"/>
    </row>
    <row r="35" spans="2:12" s="1" customFormat="1" ht="14.4" hidden="1" customHeight="1">
      <c r="B35" s="29"/>
      <c r="E35" s="26" t="s">
        <v>42</v>
      </c>
      <c r="F35" s="80">
        <f>ROUND((SUM(BG85:BG196)),  2)</f>
        <v>0</v>
      </c>
      <c r="I35" s="90">
        <v>0.21</v>
      </c>
      <c r="J35" s="80">
        <f>0</f>
        <v>0</v>
      </c>
      <c r="L35" s="29"/>
    </row>
    <row r="36" spans="2:12" s="1" customFormat="1" ht="14.4" hidden="1" customHeight="1">
      <c r="B36" s="29"/>
      <c r="E36" s="26" t="s">
        <v>43</v>
      </c>
      <c r="F36" s="80">
        <f>ROUND((SUM(BH85:BH196)),  2)</f>
        <v>0</v>
      </c>
      <c r="I36" s="90">
        <v>0.15</v>
      </c>
      <c r="J36" s="80">
        <f>0</f>
        <v>0</v>
      </c>
      <c r="L36" s="29"/>
    </row>
    <row r="37" spans="2:12" s="1" customFormat="1" ht="14.4" hidden="1" customHeight="1">
      <c r="B37" s="29"/>
      <c r="E37" s="26" t="s">
        <v>44</v>
      </c>
      <c r="F37" s="80">
        <f>ROUND((SUM(BI85:BI196)),  2)</f>
        <v>0</v>
      </c>
      <c r="I37" s="90">
        <v>0</v>
      </c>
      <c r="J37" s="80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91"/>
      <c r="D39" s="92" t="s">
        <v>45</v>
      </c>
      <c r="E39" s="51"/>
      <c r="F39" s="51"/>
      <c r="G39" s="93" t="s">
        <v>46</v>
      </c>
      <c r="H39" s="94" t="s">
        <v>47</v>
      </c>
      <c r="I39" s="51"/>
      <c r="J39" s="95">
        <f>SUM(J30:J37)</f>
        <v>0</v>
      </c>
      <c r="K39" s="96"/>
      <c r="L39" s="29"/>
    </row>
    <row r="40" spans="2:12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>
      <c r="B45" s="29"/>
      <c r="C45" s="21" t="s">
        <v>166</v>
      </c>
      <c r="L45" s="29"/>
    </row>
    <row r="46" spans="2:12" s="1" customFormat="1" ht="6.9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350000000000001" customHeight="1">
      <c r="B48" s="29"/>
      <c r="E48" s="311" t="str">
        <f>E7</f>
        <v>REVITALIZACE SPORTOVNÍ ZÓNY STREETPARK</v>
      </c>
      <c r="F48" s="312"/>
      <c r="G48" s="312"/>
      <c r="H48" s="312"/>
      <c r="L48" s="29"/>
    </row>
    <row r="49" spans="2:47" s="1" customFormat="1" ht="12" customHeight="1">
      <c r="B49" s="29"/>
      <c r="C49" s="26" t="s">
        <v>164</v>
      </c>
      <c r="L49" s="29"/>
    </row>
    <row r="50" spans="2:47" s="1" customFormat="1" ht="16.350000000000001" customHeight="1">
      <c r="B50" s="29"/>
      <c r="E50" s="309" t="str">
        <f>E9</f>
        <v>SO 701 - Veřejné osvětlení</v>
      </c>
      <c r="F50" s="313"/>
      <c r="G50" s="313"/>
      <c r="H50" s="313"/>
      <c r="L50" s="29"/>
    </row>
    <row r="51" spans="2:47" s="1" customFormat="1" ht="6.9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 xml:space="preserve"> Žďár nad Sázavou</v>
      </c>
      <c r="I52" s="26" t="s">
        <v>21</v>
      </c>
      <c r="J52" s="46" t="str">
        <f>IF(J12="","",J12)</f>
        <v>26. 9. 2022</v>
      </c>
      <c r="L52" s="29"/>
    </row>
    <row r="53" spans="2:47" s="1" customFormat="1" ht="6.9" customHeight="1">
      <c r="B53" s="29"/>
      <c r="L53" s="29"/>
    </row>
    <row r="54" spans="2:47" s="1" customFormat="1" ht="24.75" customHeight="1">
      <c r="B54" s="29"/>
      <c r="C54" s="26" t="s">
        <v>23</v>
      </c>
      <c r="F54" s="24" t="str">
        <f>E15</f>
        <v>Město Žďár nad Sázavou</v>
      </c>
      <c r="I54" s="26" t="s">
        <v>28</v>
      </c>
      <c r="J54" s="27" t="str">
        <f>E21</f>
        <v>Grimm Architekti s.r.o.</v>
      </c>
      <c r="L54" s="29"/>
    </row>
    <row r="55" spans="2:47" s="1" customFormat="1" ht="15.3" customHeight="1">
      <c r="B55" s="29"/>
      <c r="C55" s="26" t="s">
        <v>27</v>
      </c>
      <c r="F55" s="24" t="str">
        <f>IF(E18="","",E18)</f>
        <v>VZ</v>
      </c>
      <c r="I55" s="26" t="s">
        <v>31</v>
      </c>
      <c r="J55" s="27" t="str">
        <f>E24</f>
        <v xml:space="preserve"> 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7" t="s">
        <v>167</v>
      </c>
      <c r="D57" s="91"/>
      <c r="E57" s="91"/>
      <c r="F57" s="91"/>
      <c r="G57" s="91"/>
      <c r="H57" s="91"/>
      <c r="I57" s="91"/>
      <c r="J57" s="98" t="s">
        <v>168</v>
      </c>
      <c r="K57" s="91"/>
      <c r="L57" s="29"/>
    </row>
    <row r="58" spans="2:47" s="1" customFormat="1" ht="10.35" customHeight="1">
      <c r="B58" s="29"/>
      <c r="L58" s="29"/>
    </row>
    <row r="59" spans="2:47" s="1" customFormat="1" ht="22.8" customHeight="1">
      <c r="B59" s="29"/>
      <c r="C59" s="99" t="s">
        <v>67</v>
      </c>
      <c r="J59" s="60">
        <f>J85</f>
        <v>0</v>
      </c>
      <c r="L59" s="29"/>
      <c r="AU59" s="17" t="s">
        <v>169</v>
      </c>
    </row>
    <row r="60" spans="2:47" s="8" customFormat="1" ht="24.9" customHeight="1">
      <c r="B60" s="100"/>
      <c r="D60" s="101" t="s">
        <v>1115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95" customHeight="1">
      <c r="B61" s="104"/>
      <c r="D61" s="105" t="s">
        <v>1351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9" customFormat="1" ht="19.95" customHeight="1">
      <c r="B62" s="104"/>
      <c r="D62" s="105" t="s">
        <v>1358</v>
      </c>
      <c r="E62" s="106"/>
      <c r="F62" s="106"/>
      <c r="G62" s="106"/>
      <c r="H62" s="106"/>
      <c r="I62" s="106"/>
      <c r="J62" s="107">
        <f>J125</f>
        <v>0</v>
      </c>
      <c r="L62" s="104"/>
    </row>
    <row r="63" spans="2:47" s="9" customFormat="1" ht="19.95" customHeight="1">
      <c r="B63" s="104"/>
      <c r="D63" s="105" t="s">
        <v>1359</v>
      </c>
      <c r="E63" s="106"/>
      <c r="F63" s="106"/>
      <c r="G63" s="106"/>
      <c r="H63" s="106"/>
      <c r="I63" s="106"/>
      <c r="J63" s="107">
        <f>J157</f>
        <v>0</v>
      </c>
      <c r="L63" s="104"/>
    </row>
    <row r="64" spans="2:47" s="8" customFormat="1" ht="24.9" customHeight="1">
      <c r="B64" s="100"/>
      <c r="D64" s="101" t="s">
        <v>1360</v>
      </c>
      <c r="E64" s="102"/>
      <c r="F64" s="102"/>
      <c r="G64" s="102"/>
      <c r="H64" s="102"/>
      <c r="I64" s="102"/>
      <c r="J64" s="103">
        <f>J186</f>
        <v>0</v>
      </c>
      <c r="L64" s="100"/>
    </row>
    <row r="65" spans="2:12" s="8" customFormat="1" ht="24.9" customHeight="1">
      <c r="B65" s="100"/>
      <c r="D65" s="101" t="s">
        <v>1361</v>
      </c>
      <c r="E65" s="102"/>
      <c r="F65" s="102"/>
      <c r="G65" s="102"/>
      <c r="H65" s="102"/>
      <c r="I65" s="102"/>
      <c r="J65" s="103">
        <f>J194</f>
        <v>0</v>
      </c>
      <c r="L65" s="100"/>
    </row>
    <row r="66" spans="2:12" s="1" customFormat="1" ht="21.75" customHeight="1">
      <c r="B66" s="29"/>
      <c r="L66" s="29"/>
    </row>
    <row r="67" spans="2:12" s="1" customFormat="1" ht="6.9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9"/>
    </row>
    <row r="71" spans="2:12" s="1" customFormat="1" ht="6.9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29"/>
    </row>
    <row r="72" spans="2:12" s="1" customFormat="1" ht="24.9" customHeight="1">
      <c r="B72" s="29"/>
      <c r="C72" s="21" t="s">
        <v>176</v>
      </c>
      <c r="L72" s="29"/>
    </row>
    <row r="73" spans="2:12" s="1" customFormat="1" ht="6.9" customHeight="1">
      <c r="B73" s="29"/>
      <c r="L73" s="29"/>
    </row>
    <row r="74" spans="2:12" s="1" customFormat="1" ht="12" customHeight="1">
      <c r="B74" s="29"/>
      <c r="C74" s="26" t="s">
        <v>15</v>
      </c>
      <c r="L74" s="29"/>
    </row>
    <row r="75" spans="2:12" s="1" customFormat="1" ht="16.350000000000001" customHeight="1">
      <c r="B75" s="29"/>
      <c r="E75" s="311" t="str">
        <f>E7</f>
        <v>REVITALIZACE SPORTOVNÍ ZÓNY STREETPARK</v>
      </c>
      <c r="F75" s="312"/>
      <c r="G75" s="312"/>
      <c r="H75" s="312"/>
      <c r="L75" s="29"/>
    </row>
    <row r="76" spans="2:12" s="1" customFormat="1" ht="12" customHeight="1">
      <c r="B76" s="29"/>
      <c r="C76" s="26" t="s">
        <v>164</v>
      </c>
      <c r="L76" s="29"/>
    </row>
    <row r="77" spans="2:12" s="1" customFormat="1" ht="16.350000000000001" customHeight="1">
      <c r="B77" s="29"/>
      <c r="E77" s="309" t="str">
        <f>E9</f>
        <v>SO 701 - Veřejné osvětlení</v>
      </c>
      <c r="F77" s="313"/>
      <c r="G77" s="313"/>
      <c r="H77" s="313"/>
      <c r="L77" s="29"/>
    </row>
    <row r="78" spans="2:12" s="1" customFormat="1" ht="6.9" customHeight="1">
      <c r="B78" s="29"/>
      <c r="L78" s="29"/>
    </row>
    <row r="79" spans="2:12" s="1" customFormat="1" ht="12" customHeight="1">
      <c r="B79" s="29"/>
      <c r="C79" s="26" t="s">
        <v>19</v>
      </c>
      <c r="F79" s="24" t="str">
        <f>F12</f>
        <v xml:space="preserve"> Žďár nad Sázavou</v>
      </c>
      <c r="I79" s="26" t="s">
        <v>21</v>
      </c>
      <c r="J79" s="46" t="str">
        <f>IF(J12="","",J12)</f>
        <v>26. 9. 2022</v>
      </c>
      <c r="L79" s="29"/>
    </row>
    <row r="80" spans="2:12" s="1" customFormat="1" ht="6.9" customHeight="1">
      <c r="B80" s="29"/>
      <c r="L80" s="29"/>
    </row>
    <row r="81" spans="2:65" s="1" customFormat="1" ht="24.75" customHeight="1">
      <c r="B81" s="29"/>
      <c r="C81" s="26" t="s">
        <v>23</v>
      </c>
      <c r="F81" s="24" t="str">
        <f>E15</f>
        <v>Město Žďár nad Sázavou</v>
      </c>
      <c r="I81" s="26" t="s">
        <v>28</v>
      </c>
      <c r="J81" s="27" t="str">
        <f>E21</f>
        <v>Grimm Architekti s.r.o.</v>
      </c>
      <c r="L81" s="29"/>
    </row>
    <row r="82" spans="2:65" s="1" customFormat="1" ht="15.3" customHeight="1">
      <c r="B82" s="29"/>
      <c r="C82" s="26" t="s">
        <v>27</v>
      </c>
      <c r="F82" s="24" t="str">
        <f>IF(E18="","",E18)</f>
        <v>VZ</v>
      </c>
      <c r="I82" s="26" t="s">
        <v>31</v>
      </c>
      <c r="J82" s="27" t="str">
        <f>E24</f>
        <v xml:space="preserve"> </v>
      </c>
      <c r="L82" s="29"/>
    </row>
    <row r="83" spans="2:65" s="1" customFormat="1" ht="10.35" customHeight="1">
      <c r="B83" s="29"/>
      <c r="L83" s="29"/>
    </row>
    <row r="84" spans="2:65" s="10" customFormat="1" ht="29.25" customHeight="1">
      <c r="B84" s="108"/>
      <c r="C84" s="109" t="s">
        <v>177</v>
      </c>
      <c r="D84" s="110" t="s">
        <v>54</v>
      </c>
      <c r="E84" s="110" t="s">
        <v>50</v>
      </c>
      <c r="F84" s="110" t="s">
        <v>51</v>
      </c>
      <c r="G84" s="110" t="s">
        <v>178</v>
      </c>
      <c r="H84" s="110" t="s">
        <v>179</v>
      </c>
      <c r="I84" s="110" t="s">
        <v>180</v>
      </c>
      <c r="J84" s="111" t="s">
        <v>168</v>
      </c>
      <c r="K84" s="112" t="s">
        <v>181</v>
      </c>
      <c r="L84" s="108"/>
      <c r="M84" s="53" t="s">
        <v>3</v>
      </c>
      <c r="N84" s="54" t="s">
        <v>39</v>
      </c>
      <c r="O84" s="54" t="s">
        <v>182</v>
      </c>
      <c r="P84" s="54" t="s">
        <v>183</v>
      </c>
      <c r="Q84" s="54" t="s">
        <v>184</v>
      </c>
      <c r="R84" s="54" t="s">
        <v>185</v>
      </c>
      <c r="S84" s="54" t="s">
        <v>186</v>
      </c>
      <c r="T84" s="55" t="s">
        <v>187</v>
      </c>
    </row>
    <row r="85" spans="2:65" s="1" customFormat="1" ht="22.8" customHeight="1">
      <c r="B85" s="29"/>
      <c r="C85" s="58" t="s">
        <v>188</v>
      </c>
      <c r="J85" s="113">
        <f>BK85</f>
        <v>0</v>
      </c>
      <c r="L85" s="29"/>
      <c r="M85" s="56"/>
      <c r="N85" s="47"/>
      <c r="O85" s="47"/>
      <c r="P85" s="114">
        <f>P86+P186+P194</f>
        <v>0</v>
      </c>
      <c r="Q85" s="47"/>
      <c r="R85" s="114">
        <f>R86+R186+R194</f>
        <v>0</v>
      </c>
      <c r="S85" s="47"/>
      <c r="T85" s="115">
        <f>T86+T186+T194</f>
        <v>0</v>
      </c>
      <c r="AT85" s="17" t="s">
        <v>68</v>
      </c>
      <c r="AU85" s="17" t="s">
        <v>169</v>
      </c>
      <c r="BK85" s="116">
        <f>BK86+BK186+BK194</f>
        <v>0</v>
      </c>
    </row>
    <row r="86" spans="2:65" s="11" customFormat="1" ht="25.95" customHeight="1">
      <c r="B86" s="117"/>
      <c r="D86" s="118" t="s">
        <v>68</v>
      </c>
      <c r="E86" s="119" t="s">
        <v>483</v>
      </c>
      <c r="F86" s="119" t="s">
        <v>1244</v>
      </c>
      <c r="J86" s="120">
        <f>BK86</f>
        <v>0</v>
      </c>
      <c r="L86" s="117"/>
      <c r="M86" s="121"/>
      <c r="P86" s="122">
        <f>P87+P125+P157</f>
        <v>0</v>
      </c>
      <c r="R86" s="122">
        <f>R87+R125+R157</f>
        <v>0</v>
      </c>
      <c r="T86" s="123">
        <f>T87+T125+T157</f>
        <v>0</v>
      </c>
      <c r="AR86" s="118" t="s">
        <v>212</v>
      </c>
      <c r="AT86" s="124" t="s">
        <v>68</v>
      </c>
      <c r="AU86" s="124" t="s">
        <v>69</v>
      </c>
      <c r="AY86" s="118" t="s">
        <v>191</v>
      </c>
      <c r="BK86" s="125">
        <f>BK87+BK125+BK157</f>
        <v>0</v>
      </c>
    </row>
    <row r="87" spans="2:65" s="11" customFormat="1" ht="22.8" customHeight="1">
      <c r="B87" s="117"/>
      <c r="D87" s="118" t="s">
        <v>68</v>
      </c>
      <c r="E87" s="126" t="s">
        <v>1352</v>
      </c>
      <c r="F87" s="126" t="s">
        <v>1353</v>
      </c>
      <c r="J87" s="127">
        <f>BK87</f>
        <v>0</v>
      </c>
      <c r="L87" s="117"/>
      <c r="M87" s="121"/>
      <c r="P87" s="122">
        <f>SUM(P88:P124)</f>
        <v>0</v>
      </c>
      <c r="R87" s="122">
        <f>SUM(R88:R124)</f>
        <v>0</v>
      </c>
      <c r="T87" s="123">
        <f>SUM(T88:T124)</f>
        <v>0</v>
      </c>
      <c r="AR87" s="118" t="s">
        <v>212</v>
      </c>
      <c r="AT87" s="124" t="s">
        <v>68</v>
      </c>
      <c r="AU87" s="124" t="s">
        <v>77</v>
      </c>
      <c r="AY87" s="118" t="s">
        <v>191</v>
      </c>
      <c r="BK87" s="125">
        <f>SUM(BK88:BK124)</f>
        <v>0</v>
      </c>
    </row>
    <row r="88" spans="2:65" s="1" customFormat="1" ht="16.350000000000001" customHeight="1">
      <c r="B88" s="128"/>
      <c r="C88" s="129" t="s">
        <v>77</v>
      </c>
      <c r="D88" s="129" t="s">
        <v>193</v>
      </c>
      <c r="E88" s="130" t="s">
        <v>1362</v>
      </c>
      <c r="F88" s="131" t="s">
        <v>1363</v>
      </c>
      <c r="G88" s="132" t="s">
        <v>426</v>
      </c>
      <c r="H88" s="133">
        <v>2</v>
      </c>
      <c r="I88" s="134">
        <v>0</v>
      </c>
      <c r="J88" s="134">
        <f t="shared" ref="J88:J124" si="0">ROUND(I88*H88,2)</f>
        <v>0</v>
      </c>
      <c r="K88" s="135"/>
      <c r="L88" s="29"/>
      <c r="M88" s="136" t="s">
        <v>3</v>
      </c>
      <c r="N88" s="137" t="s">
        <v>40</v>
      </c>
      <c r="O88" s="138">
        <v>0</v>
      </c>
      <c r="P88" s="138">
        <f t="shared" ref="P88:P124" si="1">O88*H88</f>
        <v>0</v>
      </c>
      <c r="Q88" s="138">
        <v>0</v>
      </c>
      <c r="R88" s="138">
        <f t="shared" ref="R88:R124" si="2">Q88*H88</f>
        <v>0</v>
      </c>
      <c r="S88" s="138">
        <v>0</v>
      </c>
      <c r="T88" s="139">
        <f t="shared" ref="T88:T124" si="3">S88*H88</f>
        <v>0</v>
      </c>
      <c r="AR88" s="140" t="s">
        <v>1250</v>
      </c>
      <c r="AT88" s="140" t="s">
        <v>193</v>
      </c>
      <c r="AU88" s="140" t="s">
        <v>79</v>
      </c>
      <c r="AY88" s="17" t="s">
        <v>191</v>
      </c>
      <c r="BE88" s="141">
        <f t="shared" ref="BE88:BE124" si="4">IF(N88="základní",J88,0)</f>
        <v>0</v>
      </c>
      <c r="BF88" s="141">
        <f t="shared" ref="BF88:BF124" si="5">IF(N88="snížená",J88,0)</f>
        <v>0</v>
      </c>
      <c r="BG88" s="141">
        <f t="shared" ref="BG88:BG124" si="6">IF(N88="zákl. přenesená",J88,0)</f>
        <v>0</v>
      </c>
      <c r="BH88" s="141">
        <f t="shared" ref="BH88:BH124" si="7">IF(N88="sníž. přenesená",J88,0)</f>
        <v>0</v>
      </c>
      <c r="BI88" s="141">
        <f t="shared" ref="BI88:BI124" si="8">IF(N88="nulová",J88,0)</f>
        <v>0</v>
      </c>
      <c r="BJ88" s="17" t="s">
        <v>77</v>
      </c>
      <c r="BK88" s="141">
        <f t="shared" ref="BK88:BK124" si="9">ROUND(I88*H88,2)</f>
        <v>0</v>
      </c>
      <c r="BL88" s="17" t="s">
        <v>1250</v>
      </c>
      <c r="BM88" s="140" t="s">
        <v>1364</v>
      </c>
    </row>
    <row r="89" spans="2:65" s="1" customFormat="1" ht="21" customHeight="1">
      <c r="B89" s="128"/>
      <c r="C89" s="129" t="s">
        <v>79</v>
      </c>
      <c r="D89" s="129" t="s">
        <v>193</v>
      </c>
      <c r="E89" s="130" t="s">
        <v>1365</v>
      </c>
      <c r="F89" s="131" t="s">
        <v>1366</v>
      </c>
      <c r="G89" s="132" t="s">
        <v>196</v>
      </c>
      <c r="H89" s="133">
        <v>9</v>
      </c>
      <c r="I89" s="134">
        <v>0</v>
      </c>
      <c r="J89" s="134">
        <f t="shared" si="0"/>
        <v>0</v>
      </c>
      <c r="K89" s="135"/>
      <c r="L89" s="29"/>
      <c r="M89" s="136" t="s">
        <v>3</v>
      </c>
      <c r="N89" s="137" t="s">
        <v>40</v>
      </c>
      <c r="O89" s="138">
        <v>0</v>
      </c>
      <c r="P89" s="138">
        <f t="shared" si="1"/>
        <v>0</v>
      </c>
      <c r="Q89" s="138">
        <v>0</v>
      </c>
      <c r="R89" s="138">
        <f t="shared" si="2"/>
        <v>0</v>
      </c>
      <c r="S89" s="138">
        <v>0</v>
      </c>
      <c r="T89" s="139">
        <f t="shared" si="3"/>
        <v>0</v>
      </c>
      <c r="AR89" s="140" t="s">
        <v>1250</v>
      </c>
      <c r="AT89" s="140" t="s">
        <v>193</v>
      </c>
      <c r="AU89" s="140" t="s">
        <v>79</v>
      </c>
      <c r="AY89" s="17" t="s">
        <v>191</v>
      </c>
      <c r="BE89" s="141">
        <f t="shared" si="4"/>
        <v>0</v>
      </c>
      <c r="BF89" s="141">
        <f t="shared" si="5"/>
        <v>0</v>
      </c>
      <c r="BG89" s="141">
        <f t="shared" si="6"/>
        <v>0</v>
      </c>
      <c r="BH89" s="141">
        <f t="shared" si="7"/>
        <v>0</v>
      </c>
      <c r="BI89" s="141">
        <f t="shared" si="8"/>
        <v>0</v>
      </c>
      <c r="BJ89" s="17" t="s">
        <v>77</v>
      </c>
      <c r="BK89" s="141">
        <f t="shared" si="9"/>
        <v>0</v>
      </c>
      <c r="BL89" s="17" t="s">
        <v>1250</v>
      </c>
      <c r="BM89" s="140" t="s">
        <v>1367</v>
      </c>
    </row>
    <row r="90" spans="2:65" s="1" customFormat="1" ht="23.4" customHeight="1">
      <c r="B90" s="128"/>
      <c r="C90" s="129" t="s">
        <v>212</v>
      </c>
      <c r="D90" s="129" t="s">
        <v>193</v>
      </c>
      <c r="E90" s="130" t="s">
        <v>1368</v>
      </c>
      <c r="F90" s="131" t="s">
        <v>1369</v>
      </c>
      <c r="G90" s="132" t="s">
        <v>426</v>
      </c>
      <c r="H90" s="133">
        <v>29</v>
      </c>
      <c r="I90" s="134">
        <v>0</v>
      </c>
      <c r="J90" s="134">
        <f t="shared" si="0"/>
        <v>0</v>
      </c>
      <c r="K90" s="135"/>
      <c r="L90" s="29"/>
      <c r="M90" s="136" t="s">
        <v>3</v>
      </c>
      <c r="N90" s="137" t="s">
        <v>40</v>
      </c>
      <c r="O90" s="138">
        <v>0</v>
      </c>
      <c r="P90" s="138">
        <f t="shared" si="1"/>
        <v>0</v>
      </c>
      <c r="Q90" s="138">
        <v>0</v>
      </c>
      <c r="R90" s="138">
        <f t="shared" si="2"/>
        <v>0</v>
      </c>
      <c r="S90" s="138">
        <v>0</v>
      </c>
      <c r="T90" s="139">
        <f t="shared" si="3"/>
        <v>0</v>
      </c>
      <c r="AR90" s="140" t="s">
        <v>1250</v>
      </c>
      <c r="AT90" s="140" t="s">
        <v>193</v>
      </c>
      <c r="AU90" s="140" t="s">
        <v>79</v>
      </c>
      <c r="AY90" s="17" t="s">
        <v>191</v>
      </c>
      <c r="BE90" s="141">
        <f t="shared" si="4"/>
        <v>0</v>
      </c>
      <c r="BF90" s="141">
        <f t="shared" si="5"/>
        <v>0</v>
      </c>
      <c r="BG90" s="141">
        <f t="shared" si="6"/>
        <v>0</v>
      </c>
      <c r="BH90" s="141">
        <f t="shared" si="7"/>
        <v>0</v>
      </c>
      <c r="BI90" s="141">
        <f t="shared" si="8"/>
        <v>0</v>
      </c>
      <c r="BJ90" s="17" t="s">
        <v>77</v>
      </c>
      <c r="BK90" s="141">
        <f t="shared" si="9"/>
        <v>0</v>
      </c>
      <c r="BL90" s="17" t="s">
        <v>1250</v>
      </c>
      <c r="BM90" s="140" t="s">
        <v>1370</v>
      </c>
    </row>
    <row r="91" spans="2:65" s="1" customFormat="1" ht="23.4" customHeight="1">
      <c r="B91" s="128"/>
      <c r="C91" s="129" t="s">
        <v>197</v>
      </c>
      <c r="D91" s="129" t="s">
        <v>193</v>
      </c>
      <c r="E91" s="130" t="s">
        <v>1371</v>
      </c>
      <c r="F91" s="131" t="s">
        <v>1372</v>
      </c>
      <c r="G91" s="132" t="s">
        <v>426</v>
      </c>
      <c r="H91" s="133">
        <v>14</v>
      </c>
      <c r="I91" s="134">
        <v>0</v>
      </c>
      <c r="J91" s="134">
        <f t="shared" si="0"/>
        <v>0</v>
      </c>
      <c r="K91" s="135"/>
      <c r="L91" s="29"/>
      <c r="M91" s="136" t="s">
        <v>3</v>
      </c>
      <c r="N91" s="137" t="s">
        <v>40</v>
      </c>
      <c r="O91" s="138">
        <v>0</v>
      </c>
      <c r="P91" s="138">
        <f t="shared" si="1"/>
        <v>0</v>
      </c>
      <c r="Q91" s="138">
        <v>0</v>
      </c>
      <c r="R91" s="138">
        <f t="shared" si="2"/>
        <v>0</v>
      </c>
      <c r="S91" s="138">
        <v>0</v>
      </c>
      <c r="T91" s="139">
        <f t="shared" si="3"/>
        <v>0</v>
      </c>
      <c r="AR91" s="140" t="s">
        <v>1250</v>
      </c>
      <c r="AT91" s="140" t="s">
        <v>193</v>
      </c>
      <c r="AU91" s="140" t="s">
        <v>79</v>
      </c>
      <c r="AY91" s="17" t="s">
        <v>191</v>
      </c>
      <c r="BE91" s="141">
        <f t="shared" si="4"/>
        <v>0</v>
      </c>
      <c r="BF91" s="141">
        <f t="shared" si="5"/>
        <v>0</v>
      </c>
      <c r="BG91" s="141">
        <f t="shared" si="6"/>
        <v>0</v>
      </c>
      <c r="BH91" s="141">
        <f t="shared" si="7"/>
        <v>0</v>
      </c>
      <c r="BI91" s="141">
        <f t="shared" si="8"/>
        <v>0</v>
      </c>
      <c r="BJ91" s="17" t="s">
        <v>77</v>
      </c>
      <c r="BK91" s="141">
        <f t="shared" si="9"/>
        <v>0</v>
      </c>
      <c r="BL91" s="17" t="s">
        <v>1250</v>
      </c>
      <c r="BM91" s="140" t="s">
        <v>1373</v>
      </c>
    </row>
    <row r="92" spans="2:65" s="1" customFormat="1" ht="23.4" customHeight="1">
      <c r="B92" s="128"/>
      <c r="C92" s="129" t="s">
        <v>209</v>
      </c>
      <c r="D92" s="129" t="s">
        <v>193</v>
      </c>
      <c r="E92" s="130" t="s">
        <v>1374</v>
      </c>
      <c r="F92" s="131" t="s">
        <v>1375</v>
      </c>
      <c r="G92" s="132" t="s">
        <v>426</v>
      </c>
      <c r="H92" s="133">
        <v>2</v>
      </c>
      <c r="I92" s="134">
        <v>0</v>
      </c>
      <c r="J92" s="134">
        <f t="shared" si="0"/>
        <v>0</v>
      </c>
      <c r="K92" s="135"/>
      <c r="L92" s="29"/>
      <c r="M92" s="136" t="s">
        <v>3</v>
      </c>
      <c r="N92" s="137" t="s">
        <v>40</v>
      </c>
      <c r="O92" s="138">
        <v>0</v>
      </c>
      <c r="P92" s="138">
        <f t="shared" si="1"/>
        <v>0</v>
      </c>
      <c r="Q92" s="138">
        <v>0</v>
      </c>
      <c r="R92" s="138">
        <f t="shared" si="2"/>
        <v>0</v>
      </c>
      <c r="S92" s="138">
        <v>0</v>
      </c>
      <c r="T92" s="139">
        <f t="shared" si="3"/>
        <v>0</v>
      </c>
      <c r="AR92" s="140" t="s">
        <v>1250</v>
      </c>
      <c r="AT92" s="140" t="s">
        <v>193</v>
      </c>
      <c r="AU92" s="140" t="s">
        <v>79</v>
      </c>
      <c r="AY92" s="17" t="s">
        <v>191</v>
      </c>
      <c r="BE92" s="141">
        <f t="shared" si="4"/>
        <v>0</v>
      </c>
      <c r="BF92" s="141">
        <f t="shared" si="5"/>
        <v>0</v>
      </c>
      <c r="BG92" s="141">
        <f t="shared" si="6"/>
        <v>0</v>
      </c>
      <c r="BH92" s="141">
        <f t="shared" si="7"/>
        <v>0</v>
      </c>
      <c r="BI92" s="141">
        <f t="shared" si="8"/>
        <v>0</v>
      </c>
      <c r="BJ92" s="17" t="s">
        <v>77</v>
      </c>
      <c r="BK92" s="141">
        <f t="shared" si="9"/>
        <v>0</v>
      </c>
      <c r="BL92" s="17" t="s">
        <v>1250</v>
      </c>
      <c r="BM92" s="140" t="s">
        <v>1376</v>
      </c>
    </row>
    <row r="93" spans="2:65" s="1" customFormat="1" ht="23.4" customHeight="1">
      <c r="B93" s="128"/>
      <c r="C93" s="129" t="s">
        <v>229</v>
      </c>
      <c r="D93" s="129" t="s">
        <v>193</v>
      </c>
      <c r="E93" s="130" t="s">
        <v>1377</v>
      </c>
      <c r="F93" s="131" t="s">
        <v>1378</v>
      </c>
      <c r="G93" s="132" t="s">
        <v>426</v>
      </c>
      <c r="H93" s="133">
        <v>7</v>
      </c>
      <c r="I93" s="134">
        <v>0</v>
      </c>
      <c r="J93" s="134">
        <f t="shared" si="0"/>
        <v>0</v>
      </c>
      <c r="K93" s="135"/>
      <c r="L93" s="29"/>
      <c r="M93" s="136" t="s">
        <v>3</v>
      </c>
      <c r="N93" s="137" t="s">
        <v>40</v>
      </c>
      <c r="O93" s="138">
        <v>0</v>
      </c>
      <c r="P93" s="138">
        <f t="shared" si="1"/>
        <v>0</v>
      </c>
      <c r="Q93" s="138">
        <v>0</v>
      </c>
      <c r="R93" s="138">
        <f t="shared" si="2"/>
        <v>0</v>
      </c>
      <c r="S93" s="138">
        <v>0</v>
      </c>
      <c r="T93" s="139">
        <f t="shared" si="3"/>
        <v>0</v>
      </c>
      <c r="AR93" s="140" t="s">
        <v>1250</v>
      </c>
      <c r="AT93" s="140" t="s">
        <v>193</v>
      </c>
      <c r="AU93" s="140" t="s">
        <v>79</v>
      </c>
      <c r="AY93" s="17" t="s">
        <v>191</v>
      </c>
      <c r="BE93" s="141">
        <f t="shared" si="4"/>
        <v>0</v>
      </c>
      <c r="BF93" s="141">
        <f t="shared" si="5"/>
        <v>0</v>
      </c>
      <c r="BG93" s="141">
        <f t="shared" si="6"/>
        <v>0</v>
      </c>
      <c r="BH93" s="141">
        <f t="shared" si="7"/>
        <v>0</v>
      </c>
      <c r="BI93" s="141">
        <f t="shared" si="8"/>
        <v>0</v>
      </c>
      <c r="BJ93" s="17" t="s">
        <v>77</v>
      </c>
      <c r="BK93" s="141">
        <f t="shared" si="9"/>
        <v>0</v>
      </c>
      <c r="BL93" s="17" t="s">
        <v>1250</v>
      </c>
      <c r="BM93" s="140" t="s">
        <v>1379</v>
      </c>
    </row>
    <row r="94" spans="2:65" s="1" customFormat="1" ht="23.4" customHeight="1">
      <c r="B94" s="128"/>
      <c r="C94" s="129" t="s">
        <v>235</v>
      </c>
      <c r="D94" s="129" t="s">
        <v>193</v>
      </c>
      <c r="E94" s="130" t="s">
        <v>1377</v>
      </c>
      <c r="F94" s="131" t="s">
        <v>1378</v>
      </c>
      <c r="G94" s="132" t="s">
        <v>426</v>
      </c>
      <c r="H94" s="133">
        <v>2</v>
      </c>
      <c r="I94" s="134">
        <v>0</v>
      </c>
      <c r="J94" s="134">
        <f t="shared" si="0"/>
        <v>0</v>
      </c>
      <c r="K94" s="135"/>
      <c r="L94" s="29"/>
      <c r="M94" s="136" t="s">
        <v>3</v>
      </c>
      <c r="N94" s="137" t="s">
        <v>40</v>
      </c>
      <c r="O94" s="138">
        <v>0</v>
      </c>
      <c r="P94" s="138">
        <f t="shared" si="1"/>
        <v>0</v>
      </c>
      <c r="Q94" s="138">
        <v>0</v>
      </c>
      <c r="R94" s="138">
        <f t="shared" si="2"/>
        <v>0</v>
      </c>
      <c r="S94" s="138">
        <v>0</v>
      </c>
      <c r="T94" s="139">
        <f t="shared" si="3"/>
        <v>0</v>
      </c>
      <c r="AR94" s="140" t="s">
        <v>1250</v>
      </c>
      <c r="AT94" s="140" t="s">
        <v>193</v>
      </c>
      <c r="AU94" s="140" t="s">
        <v>79</v>
      </c>
      <c r="AY94" s="17" t="s">
        <v>191</v>
      </c>
      <c r="BE94" s="141">
        <f t="shared" si="4"/>
        <v>0</v>
      </c>
      <c r="BF94" s="141">
        <f t="shared" si="5"/>
        <v>0</v>
      </c>
      <c r="BG94" s="141">
        <f t="shared" si="6"/>
        <v>0</v>
      </c>
      <c r="BH94" s="141">
        <f t="shared" si="7"/>
        <v>0</v>
      </c>
      <c r="BI94" s="141">
        <f t="shared" si="8"/>
        <v>0</v>
      </c>
      <c r="BJ94" s="17" t="s">
        <v>77</v>
      </c>
      <c r="BK94" s="141">
        <f t="shared" si="9"/>
        <v>0</v>
      </c>
      <c r="BL94" s="17" t="s">
        <v>1250</v>
      </c>
      <c r="BM94" s="140" t="s">
        <v>1380</v>
      </c>
    </row>
    <row r="95" spans="2:65" s="1" customFormat="1" ht="16.350000000000001" customHeight="1">
      <c r="B95" s="128"/>
      <c r="C95" s="129" t="s">
        <v>239</v>
      </c>
      <c r="D95" s="129" t="s">
        <v>193</v>
      </c>
      <c r="E95" s="130" t="s">
        <v>1381</v>
      </c>
      <c r="F95" s="131" t="s">
        <v>1382</v>
      </c>
      <c r="G95" s="132" t="s">
        <v>426</v>
      </c>
      <c r="H95" s="133">
        <v>1</v>
      </c>
      <c r="I95" s="134">
        <v>0</v>
      </c>
      <c r="J95" s="134">
        <f t="shared" si="0"/>
        <v>0</v>
      </c>
      <c r="K95" s="135"/>
      <c r="L95" s="29"/>
      <c r="M95" s="136" t="s">
        <v>3</v>
      </c>
      <c r="N95" s="137" t="s">
        <v>40</v>
      </c>
      <c r="O95" s="138">
        <v>0</v>
      </c>
      <c r="P95" s="138">
        <f t="shared" si="1"/>
        <v>0</v>
      </c>
      <c r="Q95" s="138">
        <v>0</v>
      </c>
      <c r="R95" s="138">
        <f t="shared" si="2"/>
        <v>0</v>
      </c>
      <c r="S95" s="138">
        <v>0</v>
      </c>
      <c r="T95" s="139">
        <f t="shared" si="3"/>
        <v>0</v>
      </c>
      <c r="AR95" s="140" t="s">
        <v>1250</v>
      </c>
      <c r="AT95" s="140" t="s">
        <v>193</v>
      </c>
      <c r="AU95" s="140" t="s">
        <v>79</v>
      </c>
      <c r="AY95" s="17" t="s">
        <v>191</v>
      </c>
      <c r="BE95" s="141">
        <f t="shared" si="4"/>
        <v>0</v>
      </c>
      <c r="BF95" s="141">
        <f t="shared" si="5"/>
        <v>0</v>
      </c>
      <c r="BG95" s="141">
        <f t="shared" si="6"/>
        <v>0</v>
      </c>
      <c r="BH95" s="141">
        <f t="shared" si="7"/>
        <v>0</v>
      </c>
      <c r="BI95" s="141">
        <f t="shared" si="8"/>
        <v>0</v>
      </c>
      <c r="BJ95" s="17" t="s">
        <v>77</v>
      </c>
      <c r="BK95" s="141">
        <f t="shared" si="9"/>
        <v>0</v>
      </c>
      <c r="BL95" s="17" t="s">
        <v>1250</v>
      </c>
      <c r="BM95" s="140" t="s">
        <v>1383</v>
      </c>
    </row>
    <row r="96" spans="2:65" s="1" customFormat="1" ht="16.350000000000001" customHeight="1">
      <c r="B96" s="128"/>
      <c r="C96" s="129" t="s">
        <v>311</v>
      </c>
      <c r="D96" s="129" t="s">
        <v>193</v>
      </c>
      <c r="E96" s="130" t="s">
        <v>1381</v>
      </c>
      <c r="F96" s="131" t="s">
        <v>1382</v>
      </c>
      <c r="G96" s="132" t="s">
        <v>426</v>
      </c>
      <c r="H96" s="133">
        <v>1</v>
      </c>
      <c r="I96" s="134">
        <v>0</v>
      </c>
      <c r="J96" s="134">
        <f t="shared" si="0"/>
        <v>0</v>
      </c>
      <c r="K96" s="135"/>
      <c r="L96" s="29"/>
      <c r="M96" s="136" t="s">
        <v>3</v>
      </c>
      <c r="N96" s="137" t="s">
        <v>40</v>
      </c>
      <c r="O96" s="138">
        <v>0</v>
      </c>
      <c r="P96" s="138">
        <f t="shared" si="1"/>
        <v>0</v>
      </c>
      <c r="Q96" s="138">
        <v>0</v>
      </c>
      <c r="R96" s="138">
        <f t="shared" si="2"/>
        <v>0</v>
      </c>
      <c r="S96" s="138">
        <v>0</v>
      </c>
      <c r="T96" s="139">
        <f t="shared" si="3"/>
        <v>0</v>
      </c>
      <c r="AR96" s="140" t="s">
        <v>1250</v>
      </c>
      <c r="AT96" s="140" t="s">
        <v>193</v>
      </c>
      <c r="AU96" s="140" t="s">
        <v>79</v>
      </c>
      <c r="AY96" s="17" t="s">
        <v>191</v>
      </c>
      <c r="BE96" s="141">
        <f t="shared" si="4"/>
        <v>0</v>
      </c>
      <c r="BF96" s="141">
        <f t="shared" si="5"/>
        <v>0</v>
      </c>
      <c r="BG96" s="141">
        <f t="shared" si="6"/>
        <v>0</v>
      </c>
      <c r="BH96" s="141">
        <f t="shared" si="7"/>
        <v>0</v>
      </c>
      <c r="BI96" s="141">
        <f t="shared" si="8"/>
        <v>0</v>
      </c>
      <c r="BJ96" s="17" t="s">
        <v>77</v>
      </c>
      <c r="BK96" s="141">
        <f t="shared" si="9"/>
        <v>0</v>
      </c>
      <c r="BL96" s="17" t="s">
        <v>1250</v>
      </c>
      <c r="BM96" s="140" t="s">
        <v>1384</v>
      </c>
    </row>
    <row r="97" spans="2:65" s="1" customFormat="1" ht="16.350000000000001" customHeight="1">
      <c r="B97" s="128"/>
      <c r="C97" s="129" t="s">
        <v>318</v>
      </c>
      <c r="D97" s="129" t="s">
        <v>193</v>
      </c>
      <c r="E97" s="130" t="s">
        <v>1385</v>
      </c>
      <c r="F97" s="131" t="s">
        <v>1386</v>
      </c>
      <c r="G97" s="132" t="s">
        <v>426</v>
      </c>
      <c r="H97" s="133">
        <v>1</v>
      </c>
      <c r="I97" s="134">
        <v>0</v>
      </c>
      <c r="J97" s="134">
        <f t="shared" si="0"/>
        <v>0</v>
      </c>
      <c r="K97" s="135"/>
      <c r="L97" s="29"/>
      <c r="M97" s="136" t="s">
        <v>3</v>
      </c>
      <c r="N97" s="137" t="s">
        <v>40</v>
      </c>
      <c r="O97" s="138">
        <v>0</v>
      </c>
      <c r="P97" s="138">
        <f t="shared" si="1"/>
        <v>0</v>
      </c>
      <c r="Q97" s="138">
        <v>0</v>
      </c>
      <c r="R97" s="138">
        <f t="shared" si="2"/>
        <v>0</v>
      </c>
      <c r="S97" s="138">
        <v>0</v>
      </c>
      <c r="T97" s="139">
        <f t="shared" si="3"/>
        <v>0</v>
      </c>
      <c r="AR97" s="140" t="s">
        <v>1250</v>
      </c>
      <c r="AT97" s="140" t="s">
        <v>193</v>
      </c>
      <c r="AU97" s="140" t="s">
        <v>79</v>
      </c>
      <c r="AY97" s="17" t="s">
        <v>191</v>
      </c>
      <c r="BE97" s="141">
        <f t="shared" si="4"/>
        <v>0</v>
      </c>
      <c r="BF97" s="141">
        <f t="shared" si="5"/>
        <v>0</v>
      </c>
      <c r="BG97" s="141">
        <f t="shared" si="6"/>
        <v>0</v>
      </c>
      <c r="BH97" s="141">
        <f t="shared" si="7"/>
        <v>0</v>
      </c>
      <c r="BI97" s="141">
        <f t="shared" si="8"/>
        <v>0</v>
      </c>
      <c r="BJ97" s="17" t="s">
        <v>77</v>
      </c>
      <c r="BK97" s="141">
        <f t="shared" si="9"/>
        <v>0</v>
      </c>
      <c r="BL97" s="17" t="s">
        <v>1250</v>
      </c>
      <c r="BM97" s="140" t="s">
        <v>1387</v>
      </c>
    </row>
    <row r="98" spans="2:65" s="1" customFormat="1" ht="16.350000000000001" customHeight="1">
      <c r="B98" s="128"/>
      <c r="C98" s="129" t="s">
        <v>324</v>
      </c>
      <c r="D98" s="129" t="s">
        <v>193</v>
      </c>
      <c r="E98" s="130" t="s">
        <v>1388</v>
      </c>
      <c r="F98" s="131" t="s">
        <v>1363</v>
      </c>
      <c r="G98" s="132" t="s">
        <v>426</v>
      </c>
      <c r="H98" s="133">
        <v>5</v>
      </c>
      <c r="I98" s="134">
        <v>0</v>
      </c>
      <c r="J98" s="134">
        <f t="shared" si="0"/>
        <v>0</v>
      </c>
      <c r="K98" s="135"/>
      <c r="L98" s="29"/>
      <c r="M98" s="136" t="s">
        <v>3</v>
      </c>
      <c r="N98" s="137" t="s">
        <v>40</v>
      </c>
      <c r="O98" s="138">
        <v>0</v>
      </c>
      <c r="P98" s="138">
        <f t="shared" si="1"/>
        <v>0</v>
      </c>
      <c r="Q98" s="138">
        <v>0</v>
      </c>
      <c r="R98" s="138">
        <f t="shared" si="2"/>
        <v>0</v>
      </c>
      <c r="S98" s="138">
        <v>0</v>
      </c>
      <c r="T98" s="139">
        <f t="shared" si="3"/>
        <v>0</v>
      </c>
      <c r="AR98" s="140" t="s">
        <v>1250</v>
      </c>
      <c r="AT98" s="140" t="s">
        <v>193</v>
      </c>
      <c r="AU98" s="140" t="s">
        <v>79</v>
      </c>
      <c r="AY98" s="17" t="s">
        <v>191</v>
      </c>
      <c r="BE98" s="141">
        <f t="shared" si="4"/>
        <v>0</v>
      </c>
      <c r="BF98" s="141">
        <f t="shared" si="5"/>
        <v>0</v>
      </c>
      <c r="BG98" s="141">
        <f t="shared" si="6"/>
        <v>0</v>
      </c>
      <c r="BH98" s="141">
        <f t="shared" si="7"/>
        <v>0</v>
      </c>
      <c r="BI98" s="141">
        <f t="shared" si="8"/>
        <v>0</v>
      </c>
      <c r="BJ98" s="17" t="s">
        <v>77</v>
      </c>
      <c r="BK98" s="141">
        <f t="shared" si="9"/>
        <v>0</v>
      </c>
      <c r="BL98" s="17" t="s">
        <v>1250</v>
      </c>
      <c r="BM98" s="140" t="s">
        <v>1389</v>
      </c>
    </row>
    <row r="99" spans="2:65" s="1" customFormat="1" ht="16.350000000000001" customHeight="1">
      <c r="B99" s="128"/>
      <c r="C99" s="129" t="s">
        <v>331</v>
      </c>
      <c r="D99" s="129" t="s">
        <v>193</v>
      </c>
      <c r="E99" s="130" t="s">
        <v>1390</v>
      </c>
      <c r="F99" s="131" t="s">
        <v>1363</v>
      </c>
      <c r="G99" s="132" t="s">
        <v>426</v>
      </c>
      <c r="H99" s="133">
        <v>13</v>
      </c>
      <c r="I99" s="134">
        <v>0</v>
      </c>
      <c r="J99" s="134">
        <f t="shared" si="0"/>
        <v>0</v>
      </c>
      <c r="K99" s="135"/>
      <c r="L99" s="29"/>
      <c r="M99" s="136" t="s">
        <v>3</v>
      </c>
      <c r="N99" s="137" t="s">
        <v>40</v>
      </c>
      <c r="O99" s="138">
        <v>0</v>
      </c>
      <c r="P99" s="138">
        <f t="shared" si="1"/>
        <v>0</v>
      </c>
      <c r="Q99" s="138">
        <v>0</v>
      </c>
      <c r="R99" s="138">
        <f t="shared" si="2"/>
        <v>0</v>
      </c>
      <c r="S99" s="138">
        <v>0</v>
      </c>
      <c r="T99" s="139">
        <f t="shared" si="3"/>
        <v>0</v>
      </c>
      <c r="AR99" s="140" t="s">
        <v>1250</v>
      </c>
      <c r="AT99" s="140" t="s">
        <v>193</v>
      </c>
      <c r="AU99" s="140" t="s">
        <v>79</v>
      </c>
      <c r="AY99" s="17" t="s">
        <v>191</v>
      </c>
      <c r="BE99" s="141">
        <f t="shared" si="4"/>
        <v>0</v>
      </c>
      <c r="BF99" s="141">
        <f t="shared" si="5"/>
        <v>0</v>
      </c>
      <c r="BG99" s="141">
        <f t="shared" si="6"/>
        <v>0</v>
      </c>
      <c r="BH99" s="141">
        <f t="shared" si="7"/>
        <v>0</v>
      </c>
      <c r="BI99" s="141">
        <f t="shared" si="8"/>
        <v>0</v>
      </c>
      <c r="BJ99" s="17" t="s">
        <v>77</v>
      </c>
      <c r="BK99" s="141">
        <f t="shared" si="9"/>
        <v>0</v>
      </c>
      <c r="BL99" s="17" t="s">
        <v>1250</v>
      </c>
      <c r="BM99" s="140" t="s">
        <v>1391</v>
      </c>
    </row>
    <row r="100" spans="2:65" s="1" customFormat="1" ht="16.350000000000001" customHeight="1">
      <c r="B100" s="128"/>
      <c r="C100" s="129" t="s">
        <v>337</v>
      </c>
      <c r="D100" s="129" t="s">
        <v>193</v>
      </c>
      <c r="E100" s="130" t="s">
        <v>1392</v>
      </c>
      <c r="F100" s="131" t="s">
        <v>1363</v>
      </c>
      <c r="G100" s="132" t="s">
        <v>426</v>
      </c>
      <c r="H100" s="133">
        <v>2</v>
      </c>
      <c r="I100" s="134">
        <v>0</v>
      </c>
      <c r="J100" s="134">
        <f t="shared" si="0"/>
        <v>0</v>
      </c>
      <c r="K100" s="135"/>
      <c r="L100" s="29"/>
      <c r="M100" s="136" t="s">
        <v>3</v>
      </c>
      <c r="N100" s="137" t="s">
        <v>40</v>
      </c>
      <c r="O100" s="138">
        <v>0</v>
      </c>
      <c r="P100" s="138">
        <f t="shared" si="1"/>
        <v>0</v>
      </c>
      <c r="Q100" s="138">
        <v>0</v>
      </c>
      <c r="R100" s="138">
        <f t="shared" si="2"/>
        <v>0</v>
      </c>
      <c r="S100" s="138">
        <v>0</v>
      </c>
      <c r="T100" s="139">
        <f t="shared" si="3"/>
        <v>0</v>
      </c>
      <c r="AR100" s="140" t="s">
        <v>1250</v>
      </c>
      <c r="AT100" s="140" t="s">
        <v>193</v>
      </c>
      <c r="AU100" s="140" t="s">
        <v>79</v>
      </c>
      <c r="AY100" s="17" t="s">
        <v>191</v>
      </c>
      <c r="BE100" s="141">
        <f t="shared" si="4"/>
        <v>0</v>
      </c>
      <c r="BF100" s="141">
        <f t="shared" si="5"/>
        <v>0</v>
      </c>
      <c r="BG100" s="141">
        <f t="shared" si="6"/>
        <v>0</v>
      </c>
      <c r="BH100" s="141">
        <f t="shared" si="7"/>
        <v>0</v>
      </c>
      <c r="BI100" s="141">
        <f t="shared" si="8"/>
        <v>0</v>
      </c>
      <c r="BJ100" s="17" t="s">
        <v>77</v>
      </c>
      <c r="BK100" s="141">
        <f t="shared" si="9"/>
        <v>0</v>
      </c>
      <c r="BL100" s="17" t="s">
        <v>1250</v>
      </c>
      <c r="BM100" s="140" t="s">
        <v>1393</v>
      </c>
    </row>
    <row r="101" spans="2:65" s="1" customFormat="1" ht="16.350000000000001" customHeight="1">
      <c r="B101" s="128"/>
      <c r="C101" s="129" t="s">
        <v>342</v>
      </c>
      <c r="D101" s="129" t="s">
        <v>193</v>
      </c>
      <c r="E101" s="130" t="s">
        <v>1394</v>
      </c>
      <c r="F101" s="131" t="s">
        <v>1395</v>
      </c>
      <c r="G101" s="132" t="s">
        <v>426</v>
      </c>
      <c r="H101" s="133">
        <v>7</v>
      </c>
      <c r="I101" s="134">
        <v>0</v>
      </c>
      <c r="J101" s="134">
        <f t="shared" si="0"/>
        <v>0</v>
      </c>
      <c r="K101" s="135"/>
      <c r="L101" s="29"/>
      <c r="M101" s="136" t="s">
        <v>3</v>
      </c>
      <c r="N101" s="137" t="s">
        <v>40</v>
      </c>
      <c r="O101" s="138">
        <v>0</v>
      </c>
      <c r="P101" s="138">
        <f t="shared" si="1"/>
        <v>0</v>
      </c>
      <c r="Q101" s="138">
        <v>0</v>
      </c>
      <c r="R101" s="138">
        <f t="shared" si="2"/>
        <v>0</v>
      </c>
      <c r="S101" s="138">
        <v>0</v>
      </c>
      <c r="T101" s="139">
        <f t="shared" si="3"/>
        <v>0</v>
      </c>
      <c r="AR101" s="140" t="s">
        <v>1250</v>
      </c>
      <c r="AT101" s="140" t="s">
        <v>193</v>
      </c>
      <c r="AU101" s="140" t="s">
        <v>79</v>
      </c>
      <c r="AY101" s="17" t="s">
        <v>191</v>
      </c>
      <c r="BE101" s="141">
        <f t="shared" si="4"/>
        <v>0</v>
      </c>
      <c r="BF101" s="141">
        <f t="shared" si="5"/>
        <v>0</v>
      </c>
      <c r="BG101" s="141">
        <f t="shared" si="6"/>
        <v>0</v>
      </c>
      <c r="BH101" s="141">
        <f t="shared" si="7"/>
        <v>0</v>
      </c>
      <c r="BI101" s="141">
        <f t="shared" si="8"/>
        <v>0</v>
      </c>
      <c r="BJ101" s="17" t="s">
        <v>77</v>
      </c>
      <c r="BK101" s="141">
        <f t="shared" si="9"/>
        <v>0</v>
      </c>
      <c r="BL101" s="17" t="s">
        <v>1250</v>
      </c>
      <c r="BM101" s="140" t="s">
        <v>1396</v>
      </c>
    </row>
    <row r="102" spans="2:65" s="1" customFormat="1" ht="16.350000000000001" customHeight="1">
      <c r="B102" s="128"/>
      <c r="C102" s="129" t="s">
        <v>9</v>
      </c>
      <c r="D102" s="129" t="s">
        <v>193</v>
      </c>
      <c r="E102" s="130" t="s">
        <v>1394</v>
      </c>
      <c r="F102" s="131" t="s">
        <v>1395</v>
      </c>
      <c r="G102" s="132" t="s">
        <v>426</v>
      </c>
      <c r="H102" s="133">
        <v>13</v>
      </c>
      <c r="I102" s="134">
        <v>0</v>
      </c>
      <c r="J102" s="134">
        <f t="shared" si="0"/>
        <v>0</v>
      </c>
      <c r="K102" s="135"/>
      <c r="L102" s="29"/>
      <c r="M102" s="136" t="s">
        <v>3</v>
      </c>
      <c r="N102" s="137" t="s">
        <v>40</v>
      </c>
      <c r="O102" s="138">
        <v>0</v>
      </c>
      <c r="P102" s="138">
        <f t="shared" si="1"/>
        <v>0</v>
      </c>
      <c r="Q102" s="138">
        <v>0</v>
      </c>
      <c r="R102" s="138">
        <f t="shared" si="2"/>
        <v>0</v>
      </c>
      <c r="S102" s="138">
        <v>0</v>
      </c>
      <c r="T102" s="139">
        <f t="shared" si="3"/>
        <v>0</v>
      </c>
      <c r="AR102" s="140" t="s">
        <v>1250</v>
      </c>
      <c r="AT102" s="140" t="s">
        <v>193</v>
      </c>
      <c r="AU102" s="140" t="s">
        <v>79</v>
      </c>
      <c r="AY102" s="17" t="s">
        <v>191</v>
      </c>
      <c r="BE102" s="141">
        <f t="shared" si="4"/>
        <v>0</v>
      </c>
      <c r="BF102" s="141">
        <f t="shared" si="5"/>
        <v>0</v>
      </c>
      <c r="BG102" s="141">
        <f t="shared" si="6"/>
        <v>0</v>
      </c>
      <c r="BH102" s="141">
        <f t="shared" si="7"/>
        <v>0</v>
      </c>
      <c r="BI102" s="141">
        <f t="shared" si="8"/>
        <v>0</v>
      </c>
      <c r="BJ102" s="17" t="s">
        <v>77</v>
      </c>
      <c r="BK102" s="141">
        <f t="shared" si="9"/>
        <v>0</v>
      </c>
      <c r="BL102" s="17" t="s">
        <v>1250</v>
      </c>
      <c r="BM102" s="140" t="s">
        <v>1397</v>
      </c>
    </row>
    <row r="103" spans="2:65" s="1" customFormat="1" ht="16.350000000000001" customHeight="1">
      <c r="B103" s="128"/>
      <c r="C103" s="129" t="s">
        <v>353</v>
      </c>
      <c r="D103" s="129" t="s">
        <v>193</v>
      </c>
      <c r="E103" s="130" t="s">
        <v>1398</v>
      </c>
      <c r="F103" s="131" t="s">
        <v>1399</v>
      </c>
      <c r="G103" s="132" t="s">
        <v>426</v>
      </c>
      <c r="H103" s="133">
        <v>7</v>
      </c>
      <c r="I103" s="134">
        <v>0</v>
      </c>
      <c r="J103" s="134">
        <f t="shared" si="0"/>
        <v>0</v>
      </c>
      <c r="K103" s="135"/>
      <c r="L103" s="29"/>
      <c r="M103" s="136" t="s">
        <v>3</v>
      </c>
      <c r="N103" s="137" t="s">
        <v>40</v>
      </c>
      <c r="O103" s="138">
        <v>0</v>
      </c>
      <c r="P103" s="138">
        <f t="shared" si="1"/>
        <v>0</v>
      </c>
      <c r="Q103" s="138">
        <v>0</v>
      </c>
      <c r="R103" s="138">
        <f t="shared" si="2"/>
        <v>0</v>
      </c>
      <c r="S103" s="138">
        <v>0</v>
      </c>
      <c r="T103" s="139">
        <f t="shared" si="3"/>
        <v>0</v>
      </c>
      <c r="AR103" s="140" t="s">
        <v>1250</v>
      </c>
      <c r="AT103" s="140" t="s">
        <v>193</v>
      </c>
      <c r="AU103" s="140" t="s">
        <v>79</v>
      </c>
      <c r="AY103" s="17" t="s">
        <v>191</v>
      </c>
      <c r="BE103" s="141">
        <f t="shared" si="4"/>
        <v>0</v>
      </c>
      <c r="BF103" s="141">
        <f t="shared" si="5"/>
        <v>0</v>
      </c>
      <c r="BG103" s="141">
        <f t="shared" si="6"/>
        <v>0</v>
      </c>
      <c r="BH103" s="141">
        <f t="shared" si="7"/>
        <v>0</v>
      </c>
      <c r="BI103" s="141">
        <f t="shared" si="8"/>
        <v>0</v>
      </c>
      <c r="BJ103" s="17" t="s">
        <v>77</v>
      </c>
      <c r="BK103" s="141">
        <f t="shared" si="9"/>
        <v>0</v>
      </c>
      <c r="BL103" s="17" t="s">
        <v>1250</v>
      </c>
      <c r="BM103" s="140" t="s">
        <v>1400</v>
      </c>
    </row>
    <row r="104" spans="2:65" s="1" customFormat="1" ht="16.350000000000001" customHeight="1">
      <c r="B104" s="128"/>
      <c r="C104" s="129" t="s">
        <v>360</v>
      </c>
      <c r="D104" s="129" t="s">
        <v>193</v>
      </c>
      <c r="E104" s="130" t="s">
        <v>1398</v>
      </c>
      <c r="F104" s="131" t="s">
        <v>1399</v>
      </c>
      <c r="G104" s="132" t="s">
        <v>426</v>
      </c>
      <c r="H104" s="133">
        <v>13</v>
      </c>
      <c r="I104" s="134">
        <v>0</v>
      </c>
      <c r="J104" s="134">
        <f t="shared" si="0"/>
        <v>0</v>
      </c>
      <c r="K104" s="135"/>
      <c r="L104" s="29"/>
      <c r="M104" s="136" t="s">
        <v>3</v>
      </c>
      <c r="N104" s="137" t="s">
        <v>40</v>
      </c>
      <c r="O104" s="138">
        <v>0</v>
      </c>
      <c r="P104" s="138">
        <f t="shared" si="1"/>
        <v>0</v>
      </c>
      <c r="Q104" s="138">
        <v>0</v>
      </c>
      <c r="R104" s="138">
        <f t="shared" si="2"/>
        <v>0</v>
      </c>
      <c r="S104" s="138">
        <v>0</v>
      </c>
      <c r="T104" s="139">
        <f t="shared" si="3"/>
        <v>0</v>
      </c>
      <c r="AR104" s="140" t="s">
        <v>1250</v>
      </c>
      <c r="AT104" s="140" t="s">
        <v>193</v>
      </c>
      <c r="AU104" s="140" t="s">
        <v>79</v>
      </c>
      <c r="AY104" s="17" t="s">
        <v>191</v>
      </c>
      <c r="BE104" s="141">
        <f t="shared" si="4"/>
        <v>0</v>
      </c>
      <c r="BF104" s="141">
        <f t="shared" si="5"/>
        <v>0</v>
      </c>
      <c r="BG104" s="141">
        <f t="shared" si="6"/>
        <v>0</v>
      </c>
      <c r="BH104" s="141">
        <f t="shared" si="7"/>
        <v>0</v>
      </c>
      <c r="BI104" s="141">
        <f t="shared" si="8"/>
        <v>0</v>
      </c>
      <c r="BJ104" s="17" t="s">
        <v>77</v>
      </c>
      <c r="BK104" s="141">
        <f t="shared" si="9"/>
        <v>0</v>
      </c>
      <c r="BL104" s="17" t="s">
        <v>1250</v>
      </c>
      <c r="BM104" s="140" t="s">
        <v>1401</v>
      </c>
    </row>
    <row r="105" spans="2:65" s="1" customFormat="1" ht="23.4" customHeight="1">
      <c r="B105" s="128"/>
      <c r="C105" s="129" t="s">
        <v>368</v>
      </c>
      <c r="D105" s="129" t="s">
        <v>193</v>
      </c>
      <c r="E105" s="130" t="s">
        <v>1402</v>
      </c>
      <c r="F105" s="131" t="s">
        <v>1403</v>
      </c>
      <c r="G105" s="132" t="s">
        <v>196</v>
      </c>
      <c r="H105" s="133">
        <v>20</v>
      </c>
      <c r="I105" s="134">
        <v>0</v>
      </c>
      <c r="J105" s="134">
        <f t="shared" si="0"/>
        <v>0</v>
      </c>
      <c r="K105" s="135"/>
      <c r="L105" s="29"/>
      <c r="M105" s="136" t="s">
        <v>3</v>
      </c>
      <c r="N105" s="137" t="s">
        <v>40</v>
      </c>
      <c r="O105" s="138">
        <v>0</v>
      </c>
      <c r="P105" s="138">
        <f t="shared" si="1"/>
        <v>0</v>
      </c>
      <c r="Q105" s="138">
        <v>0</v>
      </c>
      <c r="R105" s="138">
        <f t="shared" si="2"/>
        <v>0</v>
      </c>
      <c r="S105" s="138">
        <v>0</v>
      </c>
      <c r="T105" s="139">
        <f t="shared" si="3"/>
        <v>0</v>
      </c>
      <c r="AR105" s="140" t="s">
        <v>1250</v>
      </c>
      <c r="AT105" s="140" t="s">
        <v>193</v>
      </c>
      <c r="AU105" s="140" t="s">
        <v>79</v>
      </c>
      <c r="AY105" s="17" t="s">
        <v>191</v>
      </c>
      <c r="BE105" s="141">
        <f t="shared" si="4"/>
        <v>0</v>
      </c>
      <c r="BF105" s="141">
        <f t="shared" si="5"/>
        <v>0</v>
      </c>
      <c r="BG105" s="141">
        <f t="shared" si="6"/>
        <v>0</v>
      </c>
      <c r="BH105" s="141">
        <f t="shared" si="7"/>
        <v>0</v>
      </c>
      <c r="BI105" s="141">
        <f t="shared" si="8"/>
        <v>0</v>
      </c>
      <c r="BJ105" s="17" t="s">
        <v>77</v>
      </c>
      <c r="BK105" s="141">
        <f t="shared" si="9"/>
        <v>0</v>
      </c>
      <c r="BL105" s="17" t="s">
        <v>1250</v>
      </c>
      <c r="BM105" s="140" t="s">
        <v>1404</v>
      </c>
    </row>
    <row r="106" spans="2:65" s="1" customFormat="1" ht="23.4" customHeight="1">
      <c r="B106" s="128"/>
      <c r="C106" s="129" t="s">
        <v>374</v>
      </c>
      <c r="D106" s="129" t="s">
        <v>193</v>
      </c>
      <c r="E106" s="130" t="s">
        <v>1405</v>
      </c>
      <c r="F106" s="131" t="s">
        <v>1406</v>
      </c>
      <c r="G106" s="132" t="s">
        <v>196</v>
      </c>
      <c r="H106" s="133">
        <v>310</v>
      </c>
      <c r="I106" s="134">
        <v>0</v>
      </c>
      <c r="J106" s="134">
        <f t="shared" si="0"/>
        <v>0</v>
      </c>
      <c r="K106" s="135"/>
      <c r="L106" s="29"/>
      <c r="M106" s="136" t="s">
        <v>3</v>
      </c>
      <c r="N106" s="137" t="s">
        <v>40</v>
      </c>
      <c r="O106" s="138">
        <v>0</v>
      </c>
      <c r="P106" s="138">
        <f t="shared" si="1"/>
        <v>0</v>
      </c>
      <c r="Q106" s="138">
        <v>0</v>
      </c>
      <c r="R106" s="138">
        <f t="shared" si="2"/>
        <v>0</v>
      </c>
      <c r="S106" s="138">
        <v>0</v>
      </c>
      <c r="T106" s="139">
        <f t="shared" si="3"/>
        <v>0</v>
      </c>
      <c r="AR106" s="140" t="s">
        <v>1250</v>
      </c>
      <c r="AT106" s="140" t="s">
        <v>193</v>
      </c>
      <c r="AU106" s="140" t="s">
        <v>79</v>
      </c>
      <c r="AY106" s="17" t="s">
        <v>191</v>
      </c>
      <c r="BE106" s="141">
        <f t="shared" si="4"/>
        <v>0</v>
      </c>
      <c r="BF106" s="141">
        <f t="shared" si="5"/>
        <v>0</v>
      </c>
      <c r="BG106" s="141">
        <f t="shared" si="6"/>
        <v>0</v>
      </c>
      <c r="BH106" s="141">
        <f t="shared" si="7"/>
        <v>0</v>
      </c>
      <c r="BI106" s="141">
        <f t="shared" si="8"/>
        <v>0</v>
      </c>
      <c r="BJ106" s="17" t="s">
        <v>77</v>
      </c>
      <c r="BK106" s="141">
        <f t="shared" si="9"/>
        <v>0</v>
      </c>
      <c r="BL106" s="17" t="s">
        <v>1250</v>
      </c>
      <c r="BM106" s="140" t="s">
        <v>1407</v>
      </c>
    </row>
    <row r="107" spans="2:65" s="1" customFormat="1" ht="23.4" customHeight="1">
      <c r="B107" s="128"/>
      <c r="C107" s="129" t="s">
        <v>310</v>
      </c>
      <c r="D107" s="129" t="s">
        <v>193</v>
      </c>
      <c r="E107" s="130" t="s">
        <v>1405</v>
      </c>
      <c r="F107" s="131" t="s">
        <v>1406</v>
      </c>
      <c r="G107" s="132" t="s">
        <v>196</v>
      </c>
      <c r="H107" s="133">
        <v>263</v>
      </c>
      <c r="I107" s="134">
        <v>0</v>
      </c>
      <c r="J107" s="134">
        <f t="shared" si="0"/>
        <v>0</v>
      </c>
      <c r="K107" s="135"/>
      <c r="L107" s="29"/>
      <c r="M107" s="136" t="s">
        <v>3</v>
      </c>
      <c r="N107" s="137" t="s">
        <v>40</v>
      </c>
      <c r="O107" s="138">
        <v>0</v>
      </c>
      <c r="P107" s="138">
        <f t="shared" si="1"/>
        <v>0</v>
      </c>
      <c r="Q107" s="138">
        <v>0</v>
      </c>
      <c r="R107" s="138">
        <f t="shared" si="2"/>
        <v>0</v>
      </c>
      <c r="S107" s="138">
        <v>0</v>
      </c>
      <c r="T107" s="139">
        <f t="shared" si="3"/>
        <v>0</v>
      </c>
      <c r="AR107" s="140" t="s">
        <v>1250</v>
      </c>
      <c r="AT107" s="140" t="s">
        <v>193</v>
      </c>
      <c r="AU107" s="140" t="s">
        <v>79</v>
      </c>
      <c r="AY107" s="17" t="s">
        <v>191</v>
      </c>
      <c r="BE107" s="141">
        <f t="shared" si="4"/>
        <v>0</v>
      </c>
      <c r="BF107" s="141">
        <f t="shared" si="5"/>
        <v>0</v>
      </c>
      <c r="BG107" s="141">
        <f t="shared" si="6"/>
        <v>0</v>
      </c>
      <c r="BH107" s="141">
        <f t="shared" si="7"/>
        <v>0</v>
      </c>
      <c r="BI107" s="141">
        <f t="shared" si="8"/>
        <v>0</v>
      </c>
      <c r="BJ107" s="17" t="s">
        <v>77</v>
      </c>
      <c r="BK107" s="141">
        <f t="shared" si="9"/>
        <v>0</v>
      </c>
      <c r="BL107" s="17" t="s">
        <v>1250</v>
      </c>
      <c r="BM107" s="140" t="s">
        <v>1408</v>
      </c>
    </row>
    <row r="108" spans="2:65" s="1" customFormat="1" ht="16.350000000000001" customHeight="1">
      <c r="B108" s="128"/>
      <c r="C108" s="129" t="s">
        <v>8</v>
      </c>
      <c r="D108" s="129" t="s">
        <v>193</v>
      </c>
      <c r="E108" s="130" t="s">
        <v>1409</v>
      </c>
      <c r="F108" s="131" t="s">
        <v>1410</v>
      </c>
      <c r="G108" s="132" t="s">
        <v>426</v>
      </c>
      <c r="H108" s="133">
        <v>7</v>
      </c>
      <c r="I108" s="134">
        <v>0</v>
      </c>
      <c r="J108" s="134">
        <f t="shared" si="0"/>
        <v>0</v>
      </c>
      <c r="K108" s="135"/>
      <c r="L108" s="29"/>
      <c r="M108" s="136" t="s">
        <v>3</v>
      </c>
      <c r="N108" s="137" t="s">
        <v>40</v>
      </c>
      <c r="O108" s="138">
        <v>0</v>
      </c>
      <c r="P108" s="138">
        <f t="shared" si="1"/>
        <v>0</v>
      </c>
      <c r="Q108" s="138">
        <v>0</v>
      </c>
      <c r="R108" s="138">
        <f t="shared" si="2"/>
        <v>0</v>
      </c>
      <c r="S108" s="138">
        <v>0</v>
      </c>
      <c r="T108" s="139">
        <f t="shared" si="3"/>
        <v>0</v>
      </c>
      <c r="AR108" s="140" t="s">
        <v>1250</v>
      </c>
      <c r="AT108" s="140" t="s">
        <v>193</v>
      </c>
      <c r="AU108" s="140" t="s">
        <v>79</v>
      </c>
      <c r="AY108" s="17" t="s">
        <v>191</v>
      </c>
      <c r="BE108" s="141">
        <f t="shared" si="4"/>
        <v>0</v>
      </c>
      <c r="BF108" s="141">
        <f t="shared" si="5"/>
        <v>0</v>
      </c>
      <c r="BG108" s="141">
        <f t="shared" si="6"/>
        <v>0</v>
      </c>
      <c r="BH108" s="141">
        <f t="shared" si="7"/>
        <v>0</v>
      </c>
      <c r="BI108" s="141">
        <f t="shared" si="8"/>
        <v>0</v>
      </c>
      <c r="BJ108" s="17" t="s">
        <v>77</v>
      </c>
      <c r="BK108" s="141">
        <f t="shared" si="9"/>
        <v>0</v>
      </c>
      <c r="BL108" s="17" t="s">
        <v>1250</v>
      </c>
      <c r="BM108" s="140" t="s">
        <v>1411</v>
      </c>
    </row>
    <row r="109" spans="2:65" s="1" customFormat="1" ht="16.350000000000001" customHeight="1">
      <c r="B109" s="128"/>
      <c r="C109" s="129" t="s">
        <v>388</v>
      </c>
      <c r="D109" s="129" t="s">
        <v>193</v>
      </c>
      <c r="E109" s="130" t="s">
        <v>1409</v>
      </c>
      <c r="F109" s="131" t="s">
        <v>1410</v>
      </c>
      <c r="G109" s="132" t="s">
        <v>426</v>
      </c>
      <c r="H109" s="133">
        <v>4</v>
      </c>
      <c r="I109" s="134">
        <v>0</v>
      </c>
      <c r="J109" s="134">
        <f t="shared" si="0"/>
        <v>0</v>
      </c>
      <c r="K109" s="135"/>
      <c r="L109" s="29"/>
      <c r="M109" s="136" t="s">
        <v>3</v>
      </c>
      <c r="N109" s="137" t="s">
        <v>40</v>
      </c>
      <c r="O109" s="138">
        <v>0</v>
      </c>
      <c r="P109" s="138">
        <f t="shared" si="1"/>
        <v>0</v>
      </c>
      <c r="Q109" s="138">
        <v>0</v>
      </c>
      <c r="R109" s="138">
        <f t="shared" si="2"/>
        <v>0</v>
      </c>
      <c r="S109" s="138">
        <v>0</v>
      </c>
      <c r="T109" s="139">
        <f t="shared" si="3"/>
        <v>0</v>
      </c>
      <c r="AR109" s="140" t="s">
        <v>1250</v>
      </c>
      <c r="AT109" s="140" t="s">
        <v>193</v>
      </c>
      <c r="AU109" s="140" t="s">
        <v>79</v>
      </c>
      <c r="AY109" s="17" t="s">
        <v>191</v>
      </c>
      <c r="BE109" s="141">
        <f t="shared" si="4"/>
        <v>0</v>
      </c>
      <c r="BF109" s="141">
        <f t="shared" si="5"/>
        <v>0</v>
      </c>
      <c r="BG109" s="141">
        <f t="shared" si="6"/>
        <v>0</v>
      </c>
      <c r="BH109" s="141">
        <f t="shared" si="7"/>
        <v>0</v>
      </c>
      <c r="BI109" s="141">
        <f t="shared" si="8"/>
        <v>0</v>
      </c>
      <c r="BJ109" s="17" t="s">
        <v>77</v>
      </c>
      <c r="BK109" s="141">
        <f t="shared" si="9"/>
        <v>0</v>
      </c>
      <c r="BL109" s="17" t="s">
        <v>1250</v>
      </c>
      <c r="BM109" s="140" t="s">
        <v>1412</v>
      </c>
    </row>
    <row r="110" spans="2:65" s="1" customFormat="1" ht="16.350000000000001" customHeight="1">
      <c r="B110" s="128"/>
      <c r="C110" s="129" t="s">
        <v>393</v>
      </c>
      <c r="D110" s="129" t="s">
        <v>193</v>
      </c>
      <c r="E110" s="130" t="s">
        <v>1409</v>
      </c>
      <c r="F110" s="131" t="s">
        <v>1410</v>
      </c>
      <c r="G110" s="132" t="s">
        <v>426</v>
      </c>
      <c r="H110" s="133">
        <v>16</v>
      </c>
      <c r="I110" s="134">
        <v>0</v>
      </c>
      <c r="J110" s="134">
        <f t="shared" si="0"/>
        <v>0</v>
      </c>
      <c r="K110" s="135"/>
      <c r="L110" s="29"/>
      <c r="M110" s="136" t="s">
        <v>3</v>
      </c>
      <c r="N110" s="137" t="s">
        <v>40</v>
      </c>
      <c r="O110" s="138">
        <v>0</v>
      </c>
      <c r="P110" s="138">
        <f t="shared" si="1"/>
        <v>0</v>
      </c>
      <c r="Q110" s="138">
        <v>0</v>
      </c>
      <c r="R110" s="138">
        <f t="shared" si="2"/>
        <v>0</v>
      </c>
      <c r="S110" s="138">
        <v>0</v>
      </c>
      <c r="T110" s="139">
        <f t="shared" si="3"/>
        <v>0</v>
      </c>
      <c r="AR110" s="140" t="s">
        <v>1250</v>
      </c>
      <c r="AT110" s="140" t="s">
        <v>193</v>
      </c>
      <c r="AU110" s="140" t="s">
        <v>79</v>
      </c>
      <c r="AY110" s="17" t="s">
        <v>191</v>
      </c>
      <c r="BE110" s="141">
        <f t="shared" si="4"/>
        <v>0</v>
      </c>
      <c r="BF110" s="141">
        <f t="shared" si="5"/>
        <v>0</v>
      </c>
      <c r="BG110" s="141">
        <f t="shared" si="6"/>
        <v>0</v>
      </c>
      <c r="BH110" s="141">
        <f t="shared" si="7"/>
        <v>0</v>
      </c>
      <c r="BI110" s="141">
        <f t="shared" si="8"/>
        <v>0</v>
      </c>
      <c r="BJ110" s="17" t="s">
        <v>77</v>
      </c>
      <c r="BK110" s="141">
        <f t="shared" si="9"/>
        <v>0</v>
      </c>
      <c r="BL110" s="17" t="s">
        <v>1250</v>
      </c>
      <c r="BM110" s="140" t="s">
        <v>1413</v>
      </c>
    </row>
    <row r="111" spans="2:65" s="1" customFormat="1" ht="16.350000000000001" customHeight="1">
      <c r="B111" s="128"/>
      <c r="C111" s="129" t="s">
        <v>399</v>
      </c>
      <c r="D111" s="129" t="s">
        <v>193</v>
      </c>
      <c r="E111" s="130" t="s">
        <v>1409</v>
      </c>
      <c r="F111" s="131" t="s">
        <v>1410</v>
      </c>
      <c r="G111" s="132" t="s">
        <v>426</v>
      </c>
      <c r="H111" s="133">
        <v>13</v>
      </c>
      <c r="I111" s="134">
        <v>0</v>
      </c>
      <c r="J111" s="134">
        <f t="shared" si="0"/>
        <v>0</v>
      </c>
      <c r="K111" s="135"/>
      <c r="L111" s="29"/>
      <c r="M111" s="136" t="s">
        <v>3</v>
      </c>
      <c r="N111" s="137" t="s">
        <v>40</v>
      </c>
      <c r="O111" s="138">
        <v>0</v>
      </c>
      <c r="P111" s="138">
        <f t="shared" si="1"/>
        <v>0</v>
      </c>
      <c r="Q111" s="138">
        <v>0</v>
      </c>
      <c r="R111" s="138">
        <f t="shared" si="2"/>
        <v>0</v>
      </c>
      <c r="S111" s="138">
        <v>0</v>
      </c>
      <c r="T111" s="139">
        <f t="shared" si="3"/>
        <v>0</v>
      </c>
      <c r="AR111" s="140" t="s">
        <v>1250</v>
      </c>
      <c r="AT111" s="140" t="s">
        <v>193</v>
      </c>
      <c r="AU111" s="140" t="s">
        <v>79</v>
      </c>
      <c r="AY111" s="17" t="s">
        <v>191</v>
      </c>
      <c r="BE111" s="141">
        <f t="shared" si="4"/>
        <v>0</v>
      </c>
      <c r="BF111" s="141">
        <f t="shared" si="5"/>
        <v>0</v>
      </c>
      <c r="BG111" s="141">
        <f t="shared" si="6"/>
        <v>0</v>
      </c>
      <c r="BH111" s="141">
        <f t="shared" si="7"/>
        <v>0</v>
      </c>
      <c r="BI111" s="141">
        <f t="shared" si="8"/>
        <v>0</v>
      </c>
      <c r="BJ111" s="17" t="s">
        <v>77</v>
      </c>
      <c r="BK111" s="141">
        <f t="shared" si="9"/>
        <v>0</v>
      </c>
      <c r="BL111" s="17" t="s">
        <v>1250</v>
      </c>
      <c r="BM111" s="140" t="s">
        <v>1414</v>
      </c>
    </row>
    <row r="112" spans="2:65" s="1" customFormat="1" ht="16.350000000000001" customHeight="1">
      <c r="B112" s="128"/>
      <c r="C112" s="129" t="s">
        <v>404</v>
      </c>
      <c r="D112" s="129" t="s">
        <v>193</v>
      </c>
      <c r="E112" s="130" t="s">
        <v>1409</v>
      </c>
      <c r="F112" s="131" t="s">
        <v>1410</v>
      </c>
      <c r="G112" s="132" t="s">
        <v>426</v>
      </c>
      <c r="H112" s="133">
        <v>4</v>
      </c>
      <c r="I112" s="134">
        <v>0</v>
      </c>
      <c r="J112" s="134">
        <f t="shared" si="0"/>
        <v>0</v>
      </c>
      <c r="K112" s="135"/>
      <c r="L112" s="29"/>
      <c r="M112" s="136" t="s">
        <v>3</v>
      </c>
      <c r="N112" s="137" t="s">
        <v>40</v>
      </c>
      <c r="O112" s="138">
        <v>0</v>
      </c>
      <c r="P112" s="138">
        <f t="shared" si="1"/>
        <v>0</v>
      </c>
      <c r="Q112" s="138">
        <v>0</v>
      </c>
      <c r="R112" s="138">
        <f t="shared" si="2"/>
        <v>0</v>
      </c>
      <c r="S112" s="138">
        <v>0</v>
      </c>
      <c r="T112" s="139">
        <f t="shared" si="3"/>
        <v>0</v>
      </c>
      <c r="AR112" s="140" t="s">
        <v>1250</v>
      </c>
      <c r="AT112" s="140" t="s">
        <v>193</v>
      </c>
      <c r="AU112" s="140" t="s">
        <v>79</v>
      </c>
      <c r="AY112" s="17" t="s">
        <v>191</v>
      </c>
      <c r="BE112" s="141">
        <f t="shared" si="4"/>
        <v>0</v>
      </c>
      <c r="BF112" s="141">
        <f t="shared" si="5"/>
        <v>0</v>
      </c>
      <c r="BG112" s="141">
        <f t="shared" si="6"/>
        <v>0</v>
      </c>
      <c r="BH112" s="141">
        <f t="shared" si="7"/>
        <v>0</v>
      </c>
      <c r="BI112" s="141">
        <f t="shared" si="8"/>
        <v>0</v>
      </c>
      <c r="BJ112" s="17" t="s">
        <v>77</v>
      </c>
      <c r="BK112" s="141">
        <f t="shared" si="9"/>
        <v>0</v>
      </c>
      <c r="BL112" s="17" t="s">
        <v>1250</v>
      </c>
      <c r="BM112" s="140" t="s">
        <v>1415</v>
      </c>
    </row>
    <row r="113" spans="2:65" s="1" customFormat="1" ht="16.350000000000001" customHeight="1">
      <c r="B113" s="128"/>
      <c r="C113" s="129" t="s">
        <v>366</v>
      </c>
      <c r="D113" s="129" t="s">
        <v>193</v>
      </c>
      <c r="E113" s="130" t="s">
        <v>1409</v>
      </c>
      <c r="F113" s="131" t="s">
        <v>1410</v>
      </c>
      <c r="G113" s="132" t="s">
        <v>426</v>
      </c>
      <c r="H113" s="133">
        <v>16</v>
      </c>
      <c r="I113" s="134">
        <v>0</v>
      </c>
      <c r="J113" s="134">
        <f t="shared" si="0"/>
        <v>0</v>
      </c>
      <c r="K113" s="135"/>
      <c r="L113" s="29"/>
      <c r="M113" s="136" t="s">
        <v>3</v>
      </c>
      <c r="N113" s="137" t="s">
        <v>40</v>
      </c>
      <c r="O113" s="138">
        <v>0</v>
      </c>
      <c r="P113" s="138">
        <f t="shared" si="1"/>
        <v>0</v>
      </c>
      <c r="Q113" s="138">
        <v>0</v>
      </c>
      <c r="R113" s="138">
        <f t="shared" si="2"/>
        <v>0</v>
      </c>
      <c r="S113" s="138">
        <v>0</v>
      </c>
      <c r="T113" s="139">
        <f t="shared" si="3"/>
        <v>0</v>
      </c>
      <c r="AR113" s="140" t="s">
        <v>1250</v>
      </c>
      <c r="AT113" s="140" t="s">
        <v>193</v>
      </c>
      <c r="AU113" s="140" t="s">
        <v>79</v>
      </c>
      <c r="AY113" s="17" t="s">
        <v>191</v>
      </c>
      <c r="BE113" s="141">
        <f t="shared" si="4"/>
        <v>0</v>
      </c>
      <c r="BF113" s="141">
        <f t="shared" si="5"/>
        <v>0</v>
      </c>
      <c r="BG113" s="141">
        <f t="shared" si="6"/>
        <v>0</v>
      </c>
      <c r="BH113" s="141">
        <f t="shared" si="7"/>
        <v>0</v>
      </c>
      <c r="BI113" s="141">
        <f t="shared" si="8"/>
        <v>0</v>
      </c>
      <c r="BJ113" s="17" t="s">
        <v>77</v>
      </c>
      <c r="BK113" s="141">
        <f t="shared" si="9"/>
        <v>0</v>
      </c>
      <c r="BL113" s="17" t="s">
        <v>1250</v>
      </c>
      <c r="BM113" s="140" t="s">
        <v>1416</v>
      </c>
    </row>
    <row r="114" spans="2:65" s="1" customFormat="1" ht="21" customHeight="1">
      <c r="B114" s="128"/>
      <c r="C114" s="129" t="s">
        <v>414</v>
      </c>
      <c r="D114" s="129" t="s">
        <v>193</v>
      </c>
      <c r="E114" s="130" t="s">
        <v>1417</v>
      </c>
      <c r="F114" s="131" t="s">
        <v>1418</v>
      </c>
      <c r="G114" s="132" t="s">
        <v>196</v>
      </c>
      <c r="H114" s="133">
        <v>154</v>
      </c>
      <c r="I114" s="134">
        <v>0</v>
      </c>
      <c r="J114" s="134">
        <f t="shared" si="0"/>
        <v>0</v>
      </c>
      <c r="K114" s="135"/>
      <c r="L114" s="29"/>
      <c r="M114" s="136" t="s">
        <v>3</v>
      </c>
      <c r="N114" s="137" t="s">
        <v>40</v>
      </c>
      <c r="O114" s="138">
        <v>0</v>
      </c>
      <c r="P114" s="138">
        <f t="shared" si="1"/>
        <v>0</v>
      </c>
      <c r="Q114" s="138">
        <v>0</v>
      </c>
      <c r="R114" s="138">
        <f t="shared" si="2"/>
        <v>0</v>
      </c>
      <c r="S114" s="138">
        <v>0</v>
      </c>
      <c r="T114" s="139">
        <f t="shared" si="3"/>
        <v>0</v>
      </c>
      <c r="AR114" s="140" t="s">
        <v>1250</v>
      </c>
      <c r="AT114" s="140" t="s">
        <v>193</v>
      </c>
      <c r="AU114" s="140" t="s">
        <v>79</v>
      </c>
      <c r="AY114" s="17" t="s">
        <v>191</v>
      </c>
      <c r="BE114" s="141">
        <f t="shared" si="4"/>
        <v>0</v>
      </c>
      <c r="BF114" s="141">
        <f t="shared" si="5"/>
        <v>0</v>
      </c>
      <c r="BG114" s="141">
        <f t="shared" si="6"/>
        <v>0</v>
      </c>
      <c r="BH114" s="141">
        <f t="shared" si="7"/>
        <v>0</v>
      </c>
      <c r="BI114" s="141">
        <f t="shared" si="8"/>
        <v>0</v>
      </c>
      <c r="BJ114" s="17" t="s">
        <v>77</v>
      </c>
      <c r="BK114" s="141">
        <f t="shared" si="9"/>
        <v>0</v>
      </c>
      <c r="BL114" s="17" t="s">
        <v>1250</v>
      </c>
      <c r="BM114" s="140" t="s">
        <v>1419</v>
      </c>
    </row>
    <row r="115" spans="2:65" s="1" customFormat="1" ht="16.350000000000001" customHeight="1">
      <c r="B115" s="128"/>
      <c r="C115" s="129" t="s">
        <v>418</v>
      </c>
      <c r="D115" s="129" t="s">
        <v>193</v>
      </c>
      <c r="E115" s="130" t="s">
        <v>1420</v>
      </c>
      <c r="F115" s="131" t="s">
        <v>1421</v>
      </c>
      <c r="G115" s="132" t="s">
        <v>196</v>
      </c>
      <c r="H115" s="133">
        <v>123</v>
      </c>
      <c r="I115" s="134">
        <v>0</v>
      </c>
      <c r="J115" s="134">
        <f t="shared" si="0"/>
        <v>0</v>
      </c>
      <c r="K115" s="135"/>
      <c r="L115" s="29"/>
      <c r="M115" s="136" t="s">
        <v>3</v>
      </c>
      <c r="N115" s="137" t="s">
        <v>40</v>
      </c>
      <c r="O115" s="138">
        <v>0</v>
      </c>
      <c r="P115" s="138">
        <f t="shared" si="1"/>
        <v>0</v>
      </c>
      <c r="Q115" s="138">
        <v>0</v>
      </c>
      <c r="R115" s="138">
        <f t="shared" si="2"/>
        <v>0</v>
      </c>
      <c r="S115" s="138">
        <v>0</v>
      </c>
      <c r="T115" s="139">
        <f t="shared" si="3"/>
        <v>0</v>
      </c>
      <c r="AR115" s="140" t="s">
        <v>1250</v>
      </c>
      <c r="AT115" s="140" t="s">
        <v>193</v>
      </c>
      <c r="AU115" s="140" t="s">
        <v>79</v>
      </c>
      <c r="AY115" s="17" t="s">
        <v>191</v>
      </c>
      <c r="BE115" s="141">
        <f t="shared" si="4"/>
        <v>0</v>
      </c>
      <c r="BF115" s="141">
        <f t="shared" si="5"/>
        <v>0</v>
      </c>
      <c r="BG115" s="141">
        <f t="shared" si="6"/>
        <v>0</v>
      </c>
      <c r="BH115" s="141">
        <f t="shared" si="7"/>
        <v>0</v>
      </c>
      <c r="BI115" s="141">
        <f t="shared" si="8"/>
        <v>0</v>
      </c>
      <c r="BJ115" s="17" t="s">
        <v>77</v>
      </c>
      <c r="BK115" s="141">
        <f t="shared" si="9"/>
        <v>0</v>
      </c>
      <c r="BL115" s="17" t="s">
        <v>1250</v>
      </c>
      <c r="BM115" s="140" t="s">
        <v>1422</v>
      </c>
    </row>
    <row r="116" spans="2:65" s="1" customFormat="1" ht="21" customHeight="1">
      <c r="B116" s="128"/>
      <c r="C116" s="129" t="s">
        <v>423</v>
      </c>
      <c r="D116" s="129" t="s">
        <v>193</v>
      </c>
      <c r="E116" s="130" t="s">
        <v>1423</v>
      </c>
      <c r="F116" s="131" t="s">
        <v>1424</v>
      </c>
      <c r="G116" s="132" t="s">
        <v>196</v>
      </c>
      <c r="H116" s="133">
        <v>23</v>
      </c>
      <c r="I116" s="134">
        <v>0</v>
      </c>
      <c r="J116" s="134">
        <f t="shared" si="0"/>
        <v>0</v>
      </c>
      <c r="K116" s="135"/>
      <c r="L116" s="29"/>
      <c r="M116" s="136" t="s">
        <v>3</v>
      </c>
      <c r="N116" s="137" t="s">
        <v>40</v>
      </c>
      <c r="O116" s="138">
        <v>0</v>
      </c>
      <c r="P116" s="138">
        <f t="shared" si="1"/>
        <v>0</v>
      </c>
      <c r="Q116" s="138">
        <v>0</v>
      </c>
      <c r="R116" s="138">
        <f t="shared" si="2"/>
        <v>0</v>
      </c>
      <c r="S116" s="138">
        <v>0</v>
      </c>
      <c r="T116" s="139">
        <f t="shared" si="3"/>
        <v>0</v>
      </c>
      <c r="AR116" s="140" t="s">
        <v>1250</v>
      </c>
      <c r="AT116" s="140" t="s">
        <v>193</v>
      </c>
      <c r="AU116" s="140" t="s">
        <v>79</v>
      </c>
      <c r="AY116" s="17" t="s">
        <v>191</v>
      </c>
      <c r="BE116" s="141">
        <f t="shared" si="4"/>
        <v>0</v>
      </c>
      <c r="BF116" s="141">
        <f t="shared" si="5"/>
        <v>0</v>
      </c>
      <c r="BG116" s="141">
        <f t="shared" si="6"/>
        <v>0</v>
      </c>
      <c r="BH116" s="141">
        <f t="shared" si="7"/>
        <v>0</v>
      </c>
      <c r="BI116" s="141">
        <f t="shared" si="8"/>
        <v>0</v>
      </c>
      <c r="BJ116" s="17" t="s">
        <v>77</v>
      </c>
      <c r="BK116" s="141">
        <f t="shared" si="9"/>
        <v>0</v>
      </c>
      <c r="BL116" s="17" t="s">
        <v>1250</v>
      </c>
      <c r="BM116" s="140" t="s">
        <v>1425</v>
      </c>
    </row>
    <row r="117" spans="2:65" s="1" customFormat="1" ht="21" customHeight="1">
      <c r="B117" s="128"/>
      <c r="C117" s="129" t="s">
        <v>429</v>
      </c>
      <c r="D117" s="129" t="s">
        <v>193</v>
      </c>
      <c r="E117" s="130" t="s">
        <v>1426</v>
      </c>
      <c r="F117" s="131" t="s">
        <v>1427</v>
      </c>
      <c r="G117" s="132" t="s">
        <v>196</v>
      </c>
      <c r="H117" s="133">
        <v>47</v>
      </c>
      <c r="I117" s="134">
        <v>0</v>
      </c>
      <c r="J117" s="134">
        <f t="shared" si="0"/>
        <v>0</v>
      </c>
      <c r="K117" s="135"/>
      <c r="L117" s="29"/>
      <c r="M117" s="136" t="s">
        <v>3</v>
      </c>
      <c r="N117" s="137" t="s">
        <v>40</v>
      </c>
      <c r="O117" s="138">
        <v>0</v>
      </c>
      <c r="P117" s="138">
        <f t="shared" si="1"/>
        <v>0</v>
      </c>
      <c r="Q117" s="138">
        <v>0</v>
      </c>
      <c r="R117" s="138">
        <f t="shared" si="2"/>
        <v>0</v>
      </c>
      <c r="S117" s="138">
        <v>0</v>
      </c>
      <c r="T117" s="139">
        <f t="shared" si="3"/>
        <v>0</v>
      </c>
      <c r="AR117" s="140" t="s">
        <v>1250</v>
      </c>
      <c r="AT117" s="140" t="s">
        <v>193</v>
      </c>
      <c r="AU117" s="140" t="s">
        <v>79</v>
      </c>
      <c r="AY117" s="17" t="s">
        <v>191</v>
      </c>
      <c r="BE117" s="141">
        <f t="shared" si="4"/>
        <v>0</v>
      </c>
      <c r="BF117" s="141">
        <f t="shared" si="5"/>
        <v>0</v>
      </c>
      <c r="BG117" s="141">
        <f t="shared" si="6"/>
        <v>0</v>
      </c>
      <c r="BH117" s="141">
        <f t="shared" si="7"/>
        <v>0</v>
      </c>
      <c r="BI117" s="141">
        <f t="shared" si="8"/>
        <v>0</v>
      </c>
      <c r="BJ117" s="17" t="s">
        <v>77</v>
      </c>
      <c r="BK117" s="141">
        <f t="shared" si="9"/>
        <v>0</v>
      </c>
      <c r="BL117" s="17" t="s">
        <v>1250</v>
      </c>
      <c r="BM117" s="140" t="s">
        <v>1428</v>
      </c>
    </row>
    <row r="118" spans="2:65" s="1" customFormat="1" ht="21" customHeight="1">
      <c r="B118" s="128"/>
      <c r="C118" s="129" t="s">
        <v>434</v>
      </c>
      <c r="D118" s="129" t="s">
        <v>193</v>
      </c>
      <c r="E118" s="130" t="s">
        <v>1426</v>
      </c>
      <c r="F118" s="131" t="s">
        <v>1427</v>
      </c>
      <c r="G118" s="132" t="s">
        <v>196</v>
      </c>
      <c r="H118" s="133">
        <v>47</v>
      </c>
      <c r="I118" s="134">
        <v>0</v>
      </c>
      <c r="J118" s="134">
        <f t="shared" si="0"/>
        <v>0</v>
      </c>
      <c r="K118" s="135"/>
      <c r="L118" s="29"/>
      <c r="M118" s="136" t="s">
        <v>3</v>
      </c>
      <c r="N118" s="137" t="s">
        <v>40</v>
      </c>
      <c r="O118" s="138">
        <v>0</v>
      </c>
      <c r="P118" s="138">
        <f t="shared" si="1"/>
        <v>0</v>
      </c>
      <c r="Q118" s="138">
        <v>0</v>
      </c>
      <c r="R118" s="138">
        <f t="shared" si="2"/>
        <v>0</v>
      </c>
      <c r="S118" s="138">
        <v>0</v>
      </c>
      <c r="T118" s="139">
        <f t="shared" si="3"/>
        <v>0</v>
      </c>
      <c r="AR118" s="140" t="s">
        <v>1250</v>
      </c>
      <c r="AT118" s="140" t="s">
        <v>193</v>
      </c>
      <c r="AU118" s="140" t="s">
        <v>79</v>
      </c>
      <c r="AY118" s="17" t="s">
        <v>191</v>
      </c>
      <c r="BE118" s="141">
        <f t="shared" si="4"/>
        <v>0</v>
      </c>
      <c r="BF118" s="141">
        <f t="shared" si="5"/>
        <v>0</v>
      </c>
      <c r="BG118" s="141">
        <f t="shared" si="6"/>
        <v>0</v>
      </c>
      <c r="BH118" s="141">
        <f t="shared" si="7"/>
        <v>0</v>
      </c>
      <c r="BI118" s="141">
        <f t="shared" si="8"/>
        <v>0</v>
      </c>
      <c r="BJ118" s="17" t="s">
        <v>77</v>
      </c>
      <c r="BK118" s="141">
        <f t="shared" si="9"/>
        <v>0</v>
      </c>
      <c r="BL118" s="17" t="s">
        <v>1250</v>
      </c>
      <c r="BM118" s="140" t="s">
        <v>1429</v>
      </c>
    </row>
    <row r="119" spans="2:65" s="1" customFormat="1" ht="16.350000000000001" customHeight="1">
      <c r="B119" s="128"/>
      <c r="C119" s="129" t="s">
        <v>439</v>
      </c>
      <c r="D119" s="129" t="s">
        <v>193</v>
      </c>
      <c r="E119" s="130" t="s">
        <v>1430</v>
      </c>
      <c r="F119" s="131" t="s">
        <v>1431</v>
      </c>
      <c r="G119" s="132" t="s">
        <v>196</v>
      </c>
      <c r="H119" s="133">
        <v>28</v>
      </c>
      <c r="I119" s="134">
        <v>0</v>
      </c>
      <c r="J119" s="134">
        <f t="shared" si="0"/>
        <v>0</v>
      </c>
      <c r="K119" s="135"/>
      <c r="L119" s="29"/>
      <c r="M119" s="136" t="s">
        <v>3</v>
      </c>
      <c r="N119" s="137" t="s">
        <v>40</v>
      </c>
      <c r="O119" s="138">
        <v>0</v>
      </c>
      <c r="P119" s="138">
        <f t="shared" si="1"/>
        <v>0</v>
      </c>
      <c r="Q119" s="138">
        <v>0</v>
      </c>
      <c r="R119" s="138">
        <f t="shared" si="2"/>
        <v>0</v>
      </c>
      <c r="S119" s="138">
        <v>0</v>
      </c>
      <c r="T119" s="139">
        <f t="shared" si="3"/>
        <v>0</v>
      </c>
      <c r="AR119" s="140" t="s">
        <v>1250</v>
      </c>
      <c r="AT119" s="140" t="s">
        <v>193</v>
      </c>
      <c r="AU119" s="140" t="s">
        <v>79</v>
      </c>
      <c r="AY119" s="17" t="s">
        <v>191</v>
      </c>
      <c r="BE119" s="141">
        <f t="shared" si="4"/>
        <v>0</v>
      </c>
      <c r="BF119" s="141">
        <f t="shared" si="5"/>
        <v>0</v>
      </c>
      <c r="BG119" s="141">
        <f t="shared" si="6"/>
        <v>0</v>
      </c>
      <c r="BH119" s="141">
        <f t="shared" si="7"/>
        <v>0</v>
      </c>
      <c r="BI119" s="141">
        <f t="shared" si="8"/>
        <v>0</v>
      </c>
      <c r="BJ119" s="17" t="s">
        <v>77</v>
      </c>
      <c r="BK119" s="141">
        <f t="shared" si="9"/>
        <v>0</v>
      </c>
      <c r="BL119" s="17" t="s">
        <v>1250</v>
      </c>
      <c r="BM119" s="140" t="s">
        <v>1432</v>
      </c>
    </row>
    <row r="120" spans="2:65" s="1" customFormat="1" ht="16.350000000000001" customHeight="1">
      <c r="B120" s="128"/>
      <c r="C120" s="129" t="s">
        <v>444</v>
      </c>
      <c r="D120" s="129" t="s">
        <v>193</v>
      </c>
      <c r="E120" s="130" t="s">
        <v>1430</v>
      </c>
      <c r="F120" s="131" t="s">
        <v>1431</v>
      </c>
      <c r="G120" s="132" t="s">
        <v>196</v>
      </c>
      <c r="H120" s="133">
        <v>6</v>
      </c>
      <c r="I120" s="134">
        <v>0</v>
      </c>
      <c r="J120" s="134">
        <f t="shared" si="0"/>
        <v>0</v>
      </c>
      <c r="K120" s="135"/>
      <c r="L120" s="29"/>
      <c r="M120" s="136" t="s">
        <v>3</v>
      </c>
      <c r="N120" s="137" t="s">
        <v>40</v>
      </c>
      <c r="O120" s="138">
        <v>0</v>
      </c>
      <c r="P120" s="138">
        <f t="shared" si="1"/>
        <v>0</v>
      </c>
      <c r="Q120" s="138">
        <v>0</v>
      </c>
      <c r="R120" s="138">
        <f t="shared" si="2"/>
        <v>0</v>
      </c>
      <c r="S120" s="138">
        <v>0</v>
      </c>
      <c r="T120" s="139">
        <f t="shared" si="3"/>
        <v>0</v>
      </c>
      <c r="AR120" s="140" t="s">
        <v>1250</v>
      </c>
      <c r="AT120" s="140" t="s">
        <v>193</v>
      </c>
      <c r="AU120" s="140" t="s">
        <v>79</v>
      </c>
      <c r="AY120" s="17" t="s">
        <v>191</v>
      </c>
      <c r="BE120" s="141">
        <f t="shared" si="4"/>
        <v>0</v>
      </c>
      <c r="BF120" s="141">
        <f t="shared" si="5"/>
        <v>0</v>
      </c>
      <c r="BG120" s="141">
        <f t="shared" si="6"/>
        <v>0</v>
      </c>
      <c r="BH120" s="141">
        <f t="shared" si="7"/>
        <v>0</v>
      </c>
      <c r="BI120" s="141">
        <f t="shared" si="8"/>
        <v>0</v>
      </c>
      <c r="BJ120" s="17" t="s">
        <v>77</v>
      </c>
      <c r="BK120" s="141">
        <f t="shared" si="9"/>
        <v>0</v>
      </c>
      <c r="BL120" s="17" t="s">
        <v>1250</v>
      </c>
      <c r="BM120" s="140" t="s">
        <v>1433</v>
      </c>
    </row>
    <row r="121" spans="2:65" s="1" customFormat="1" ht="16.350000000000001" customHeight="1">
      <c r="B121" s="128"/>
      <c r="C121" s="129" t="s">
        <v>449</v>
      </c>
      <c r="D121" s="129" t="s">
        <v>193</v>
      </c>
      <c r="E121" s="130" t="s">
        <v>1430</v>
      </c>
      <c r="F121" s="131" t="s">
        <v>1431</v>
      </c>
      <c r="G121" s="132" t="s">
        <v>196</v>
      </c>
      <c r="H121" s="133">
        <v>177</v>
      </c>
      <c r="I121" s="134">
        <v>0</v>
      </c>
      <c r="J121" s="134">
        <f t="shared" si="0"/>
        <v>0</v>
      </c>
      <c r="K121" s="135"/>
      <c r="L121" s="29"/>
      <c r="M121" s="136" t="s">
        <v>3</v>
      </c>
      <c r="N121" s="137" t="s">
        <v>40</v>
      </c>
      <c r="O121" s="138">
        <v>0</v>
      </c>
      <c r="P121" s="138">
        <f t="shared" si="1"/>
        <v>0</v>
      </c>
      <c r="Q121" s="138">
        <v>0</v>
      </c>
      <c r="R121" s="138">
        <f t="shared" si="2"/>
        <v>0</v>
      </c>
      <c r="S121" s="138">
        <v>0</v>
      </c>
      <c r="T121" s="139">
        <f t="shared" si="3"/>
        <v>0</v>
      </c>
      <c r="AR121" s="140" t="s">
        <v>1250</v>
      </c>
      <c r="AT121" s="140" t="s">
        <v>193</v>
      </c>
      <c r="AU121" s="140" t="s">
        <v>79</v>
      </c>
      <c r="AY121" s="17" t="s">
        <v>191</v>
      </c>
      <c r="BE121" s="141">
        <f t="shared" si="4"/>
        <v>0</v>
      </c>
      <c r="BF121" s="141">
        <f t="shared" si="5"/>
        <v>0</v>
      </c>
      <c r="BG121" s="141">
        <f t="shared" si="6"/>
        <v>0</v>
      </c>
      <c r="BH121" s="141">
        <f t="shared" si="7"/>
        <v>0</v>
      </c>
      <c r="BI121" s="141">
        <f t="shared" si="8"/>
        <v>0</v>
      </c>
      <c r="BJ121" s="17" t="s">
        <v>77</v>
      </c>
      <c r="BK121" s="141">
        <f t="shared" si="9"/>
        <v>0</v>
      </c>
      <c r="BL121" s="17" t="s">
        <v>1250</v>
      </c>
      <c r="BM121" s="140" t="s">
        <v>1434</v>
      </c>
    </row>
    <row r="122" spans="2:65" s="1" customFormat="1" ht="16.350000000000001" customHeight="1">
      <c r="B122" s="128"/>
      <c r="C122" s="129" t="s">
        <v>454</v>
      </c>
      <c r="D122" s="129" t="s">
        <v>193</v>
      </c>
      <c r="E122" s="130" t="s">
        <v>1435</v>
      </c>
      <c r="F122" s="131" t="s">
        <v>1436</v>
      </c>
      <c r="G122" s="132" t="s">
        <v>196</v>
      </c>
      <c r="H122" s="133">
        <v>100</v>
      </c>
      <c r="I122" s="134">
        <v>0</v>
      </c>
      <c r="J122" s="134">
        <f t="shared" si="0"/>
        <v>0</v>
      </c>
      <c r="K122" s="135"/>
      <c r="L122" s="29"/>
      <c r="M122" s="136" t="s">
        <v>3</v>
      </c>
      <c r="N122" s="137" t="s">
        <v>40</v>
      </c>
      <c r="O122" s="138">
        <v>0</v>
      </c>
      <c r="P122" s="138">
        <f t="shared" si="1"/>
        <v>0</v>
      </c>
      <c r="Q122" s="138">
        <v>0</v>
      </c>
      <c r="R122" s="138">
        <f t="shared" si="2"/>
        <v>0</v>
      </c>
      <c r="S122" s="138">
        <v>0</v>
      </c>
      <c r="T122" s="139">
        <f t="shared" si="3"/>
        <v>0</v>
      </c>
      <c r="AR122" s="140" t="s">
        <v>1250</v>
      </c>
      <c r="AT122" s="140" t="s">
        <v>193</v>
      </c>
      <c r="AU122" s="140" t="s">
        <v>79</v>
      </c>
      <c r="AY122" s="17" t="s">
        <v>191</v>
      </c>
      <c r="BE122" s="141">
        <f t="shared" si="4"/>
        <v>0</v>
      </c>
      <c r="BF122" s="141">
        <f t="shared" si="5"/>
        <v>0</v>
      </c>
      <c r="BG122" s="141">
        <f t="shared" si="6"/>
        <v>0</v>
      </c>
      <c r="BH122" s="141">
        <f t="shared" si="7"/>
        <v>0</v>
      </c>
      <c r="BI122" s="141">
        <f t="shared" si="8"/>
        <v>0</v>
      </c>
      <c r="BJ122" s="17" t="s">
        <v>77</v>
      </c>
      <c r="BK122" s="141">
        <f t="shared" si="9"/>
        <v>0</v>
      </c>
      <c r="BL122" s="17" t="s">
        <v>1250</v>
      </c>
      <c r="BM122" s="140" t="s">
        <v>1437</v>
      </c>
    </row>
    <row r="123" spans="2:65" s="1" customFormat="1" ht="16.350000000000001" customHeight="1">
      <c r="B123" s="128"/>
      <c r="C123" s="129" t="s">
        <v>459</v>
      </c>
      <c r="D123" s="129" t="s">
        <v>193</v>
      </c>
      <c r="E123" s="130" t="s">
        <v>1435</v>
      </c>
      <c r="F123" s="131" t="s">
        <v>1436</v>
      </c>
      <c r="G123" s="132" t="s">
        <v>196</v>
      </c>
      <c r="H123" s="133">
        <v>16</v>
      </c>
      <c r="I123" s="134">
        <v>0</v>
      </c>
      <c r="J123" s="134">
        <f t="shared" si="0"/>
        <v>0</v>
      </c>
      <c r="K123" s="135"/>
      <c r="L123" s="29"/>
      <c r="M123" s="136" t="s">
        <v>3</v>
      </c>
      <c r="N123" s="137" t="s">
        <v>40</v>
      </c>
      <c r="O123" s="138">
        <v>0</v>
      </c>
      <c r="P123" s="138">
        <f t="shared" si="1"/>
        <v>0</v>
      </c>
      <c r="Q123" s="138">
        <v>0</v>
      </c>
      <c r="R123" s="138">
        <f t="shared" si="2"/>
        <v>0</v>
      </c>
      <c r="S123" s="138">
        <v>0</v>
      </c>
      <c r="T123" s="139">
        <f t="shared" si="3"/>
        <v>0</v>
      </c>
      <c r="AR123" s="140" t="s">
        <v>1250</v>
      </c>
      <c r="AT123" s="140" t="s">
        <v>193</v>
      </c>
      <c r="AU123" s="140" t="s">
        <v>79</v>
      </c>
      <c r="AY123" s="17" t="s">
        <v>191</v>
      </c>
      <c r="BE123" s="141">
        <f t="shared" si="4"/>
        <v>0</v>
      </c>
      <c r="BF123" s="141">
        <f t="shared" si="5"/>
        <v>0</v>
      </c>
      <c r="BG123" s="141">
        <f t="shared" si="6"/>
        <v>0</v>
      </c>
      <c r="BH123" s="141">
        <f t="shared" si="7"/>
        <v>0</v>
      </c>
      <c r="BI123" s="141">
        <f t="shared" si="8"/>
        <v>0</v>
      </c>
      <c r="BJ123" s="17" t="s">
        <v>77</v>
      </c>
      <c r="BK123" s="141">
        <f t="shared" si="9"/>
        <v>0</v>
      </c>
      <c r="BL123" s="17" t="s">
        <v>1250</v>
      </c>
      <c r="BM123" s="140" t="s">
        <v>1438</v>
      </c>
    </row>
    <row r="124" spans="2:65" s="1" customFormat="1" ht="16.350000000000001" customHeight="1">
      <c r="B124" s="128"/>
      <c r="C124" s="129" t="s">
        <v>466</v>
      </c>
      <c r="D124" s="129" t="s">
        <v>193</v>
      </c>
      <c r="E124" s="130" t="s">
        <v>1439</v>
      </c>
      <c r="F124" s="131" t="s">
        <v>1440</v>
      </c>
      <c r="G124" s="132" t="s">
        <v>196</v>
      </c>
      <c r="H124" s="133">
        <v>74</v>
      </c>
      <c r="I124" s="134">
        <v>0</v>
      </c>
      <c r="J124" s="134">
        <f t="shared" si="0"/>
        <v>0</v>
      </c>
      <c r="K124" s="135"/>
      <c r="L124" s="29"/>
      <c r="M124" s="136" t="s">
        <v>3</v>
      </c>
      <c r="N124" s="137" t="s">
        <v>40</v>
      </c>
      <c r="O124" s="138">
        <v>0</v>
      </c>
      <c r="P124" s="138">
        <f t="shared" si="1"/>
        <v>0</v>
      </c>
      <c r="Q124" s="138">
        <v>0</v>
      </c>
      <c r="R124" s="138">
        <f t="shared" si="2"/>
        <v>0</v>
      </c>
      <c r="S124" s="138">
        <v>0</v>
      </c>
      <c r="T124" s="139">
        <f t="shared" si="3"/>
        <v>0</v>
      </c>
      <c r="AR124" s="140" t="s">
        <v>1250</v>
      </c>
      <c r="AT124" s="140" t="s">
        <v>193</v>
      </c>
      <c r="AU124" s="140" t="s">
        <v>79</v>
      </c>
      <c r="AY124" s="17" t="s">
        <v>191</v>
      </c>
      <c r="BE124" s="141">
        <f t="shared" si="4"/>
        <v>0</v>
      </c>
      <c r="BF124" s="141">
        <f t="shared" si="5"/>
        <v>0</v>
      </c>
      <c r="BG124" s="141">
        <f t="shared" si="6"/>
        <v>0</v>
      </c>
      <c r="BH124" s="141">
        <f t="shared" si="7"/>
        <v>0</v>
      </c>
      <c r="BI124" s="141">
        <f t="shared" si="8"/>
        <v>0</v>
      </c>
      <c r="BJ124" s="17" t="s">
        <v>77</v>
      </c>
      <c r="BK124" s="141">
        <f t="shared" si="9"/>
        <v>0</v>
      </c>
      <c r="BL124" s="17" t="s">
        <v>1250</v>
      </c>
      <c r="BM124" s="140" t="s">
        <v>1441</v>
      </c>
    </row>
    <row r="125" spans="2:65" s="11" customFormat="1" ht="22.8" customHeight="1">
      <c r="B125" s="117"/>
      <c r="D125" s="118" t="s">
        <v>68</v>
      </c>
      <c r="E125" s="126" t="s">
        <v>1442</v>
      </c>
      <c r="F125" s="126" t="s">
        <v>1443</v>
      </c>
      <c r="J125" s="127">
        <f>BK125</f>
        <v>0</v>
      </c>
      <c r="L125" s="117"/>
      <c r="M125" s="121"/>
      <c r="P125" s="122">
        <f>SUM(P126:P156)</f>
        <v>0</v>
      </c>
      <c r="R125" s="122">
        <f>SUM(R126:R156)</f>
        <v>0</v>
      </c>
      <c r="T125" s="123">
        <f>SUM(T126:T156)</f>
        <v>0</v>
      </c>
      <c r="AR125" s="118" t="s">
        <v>212</v>
      </c>
      <c r="AT125" s="124" t="s">
        <v>68</v>
      </c>
      <c r="AU125" s="124" t="s">
        <v>77</v>
      </c>
      <c r="AY125" s="118" t="s">
        <v>191</v>
      </c>
      <c r="BK125" s="125">
        <f>SUM(BK126:BK156)</f>
        <v>0</v>
      </c>
    </row>
    <row r="126" spans="2:65" s="1" customFormat="1" ht="16.350000000000001" customHeight="1">
      <c r="B126" s="128"/>
      <c r="C126" s="167" t="s">
        <v>475</v>
      </c>
      <c r="D126" s="167" t="s">
        <v>483</v>
      </c>
      <c r="E126" s="168" t="s">
        <v>1444</v>
      </c>
      <c r="F126" s="169" t="s">
        <v>1445</v>
      </c>
      <c r="G126" s="170" t="s">
        <v>196</v>
      </c>
      <c r="H126" s="171">
        <v>9</v>
      </c>
      <c r="I126" s="172">
        <v>0</v>
      </c>
      <c r="J126" s="172">
        <f t="shared" ref="J126:J156" si="10">ROUND(I126*H126,2)</f>
        <v>0</v>
      </c>
      <c r="K126" s="173"/>
      <c r="L126" s="174"/>
      <c r="M126" s="175" t="s">
        <v>3</v>
      </c>
      <c r="N126" s="176" t="s">
        <v>40</v>
      </c>
      <c r="O126" s="138">
        <v>0</v>
      </c>
      <c r="P126" s="138">
        <f t="shared" ref="P126:P156" si="11">O126*H126</f>
        <v>0</v>
      </c>
      <c r="Q126" s="138">
        <v>0</v>
      </c>
      <c r="R126" s="138">
        <f t="shared" ref="R126:R156" si="12">Q126*H126</f>
        <v>0</v>
      </c>
      <c r="S126" s="138">
        <v>0</v>
      </c>
      <c r="T126" s="139">
        <f t="shared" ref="T126:T156" si="13">S126*H126</f>
        <v>0</v>
      </c>
      <c r="AR126" s="140" t="s">
        <v>239</v>
      </c>
      <c r="AT126" s="140" t="s">
        <v>483</v>
      </c>
      <c r="AU126" s="140" t="s">
        <v>79</v>
      </c>
      <c r="AY126" s="17" t="s">
        <v>191</v>
      </c>
      <c r="BE126" s="141">
        <f t="shared" ref="BE126:BE156" si="14">IF(N126="základní",J126,0)</f>
        <v>0</v>
      </c>
      <c r="BF126" s="141">
        <f t="shared" ref="BF126:BF156" si="15">IF(N126="snížená",J126,0)</f>
        <v>0</v>
      </c>
      <c r="BG126" s="141">
        <f t="shared" ref="BG126:BG156" si="16">IF(N126="zákl. přenesená",J126,0)</f>
        <v>0</v>
      </c>
      <c r="BH126" s="141">
        <f t="shared" ref="BH126:BH156" si="17">IF(N126="sníž. přenesená",J126,0)</f>
        <v>0</v>
      </c>
      <c r="BI126" s="141">
        <f t="shared" ref="BI126:BI156" si="18">IF(N126="nulová",J126,0)</f>
        <v>0</v>
      </c>
      <c r="BJ126" s="17" t="s">
        <v>77</v>
      </c>
      <c r="BK126" s="141">
        <f t="shared" ref="BK126:BK156" si="19">ROUND(I126*H126,2)</f>
        <v>0</v>
      </c>
      <c r="BL126" s="17" t="s">
        <v>197</v>
      </c>
      <c r="BM126" s="140" t="s">
        <v>1446</v>
      </c>
    </row>
    <row r="127" spans="2:65" s="1" customFormat="1" ht="16.350000000000001" customHeight="1">
      <c r="B127" s="128"/>
      <c r="C127" s="167" t="s">
        <v>482</v>
      </c>
      <c r="D127" s="167" t="s">
        <v>483</v>
      </c>
      <c r="E127" s="168" t="s">
        <v>1447</v>
      </c>
      <c r="F127" s="169" t="s">
        <v>1448</v>
      </c>
      <c r="G127" s="170" t="s">
        <v>426</v>
      </c>
      <c r="H127" s="171">
        <v>7</v>
      </c>
      <c r="I127" s="172">
        <v>0</v>
      </c>
      <c r="J127" s="172">
        <f t="shared" si="10"/>
        <v>0</v>
      </c>
      <c r="K127" s="173"/>
      <c r="L127" s="174"/>
      <c r="M127" s="175" t="s">
        <v>3</v>
      </c>
      <c r="N127" s="176" t="s">
        <v>40</v>
      </c>
      <c r="O127" s="138">
        <v>0</v>
      </c>
      <c r="P127" s="138">
        <f t="shared" si="11"/>
        <v>0</v>
      </c>
      <c r="Q127" s="138">
        <v>0</v>
      </c>
      <c r="R127" s="138">
        <f t="shared" si="12"/>
        <v>0</v>
      </c>
      <c r="S127" s="138">
        <v>0</v>
      </c>
      <c r="T127" s="139">
        <f t="shared" si="13"/>
        <v>0</v>
      </c>
      <c r="AR127" s="140" t="s">
        <v>239</v>
      </c>
      <c r="AT127" s="140" t="s">
        <v>483</v>
      </c>
      <c r="AU127" s="140" t="s">
        <v>79</v>
      </c>
      <c r="AY127" s="17" t="s">
        <v>191</v>
      </c>
      <c r="BE127" s="141">
        <f t="shared" si="14"/>
        <v>0</v>
      </c>
      <c r="BF127" s="141">
        <f t="shared" si="15"/>
        <v>0</v>
      </c>
      <c r="BG127" s="141">
        <f t="shared" si="16"/>
        <v>0</v>
      </c>
      <c r="BH127" s="141">
        <f t="shared" si="17"/>
        <v>0</v>
      </c>
      <c r="BI127" s="141">
        <f t="shared" si="18"/>
        <v>0</v>
      </c>
      <c r="BJ127" s="17" t="s">
        <v>77</v>
      </c>
      <c r="BK127" s="141">
        <f t="shared" si="19"/>
        <v>0</v>
      </c>
      <c r="BL127" s="17" t="s">
        <v>197</v>
      </c>
      <c r="BM127" s="140" t="s">
        <v>1449</v>
      </c>
    </row>
    <row r="128" spans="2:65" s="1" customFormat="1" ht="16.350000000000001" customHeight="1">
      <c r="B128" s="128"/>
      <c r="C128" s="167" t="s">
        <v>488</v>
      </c>
      <c r="D128" s="167" t="s">
        <v>483</v>
      </c>
      <c r="E128" s="168" t="s">
        <v>1450</v>
      </c>
      <c r="F128" s="169" t="s">
        <v>1451</v>
      </c>
      <c r="G128" s="170" t="s">
        <v>426</v>
      </c>
      <c r="H128" s="171">
        <v>4</v>
      </c>
      <c r="I128" s="172">
        <v>0</v>
      </c>
      <c r="J128" s="172">
        <f t="shared" si="10"/>
        <v>0</v>
      </c>
      <c r="K128" s="173"/>
      <c r="L128" s="174"/>
      <c r="M128" s="175" t="s">
        <v>3</v>
      </c>
      <c r="N128" s="176" t="s">
        <v>40</v>
      </c>
      <c r="O128" s="138">
        <v>0</v>
      </c>
      <c r="P128" s="138">
        <f t="shared" si="11"/>
        <v>0</v>
      </c>
      <c r="Q128" s="138">
        <v>0</v>
      </c>
      <c r="R128" s="138">
        <f t="shared" si="12"/>
        <v>0</v>
      </c>
      <c r="S128" s="138">
        <v>0</v>
      </c>
      <c r="T128" s="139">
        <f t="shared" si="13"/>
        <v>0</v>
      </c>
      <c r="AR128" s="140" t="s">
        <v>239</v>
      </c>
      <c r="AT128" s="140" t="s">
        <v>483</v>
      </c>
      <c r="AU128" s="140" t="s">
        <v>79</v>
      </c>
      <c r="AY128" s="17" t="s">
        <v>191</v>
      </c>
      <c r="BE128" s="141">
        <f t="shared" si="14"/>
        <v>0</v>
      </c>
      <c r="BF128" s="141">
        <f t="shared" si="15"/>
        <v>0</v>
      </c>
      <c r="BG128" s="141">
        <f t="shared" si="16"/>
        <v>0</v>
      </c>
      <c r="BH128" s="141">
        <f t="shared" si="17"/>
        <v>0</v>
      </c>
      <c r="BI128" s="141">
        <f t="shared" si="18"/>
        <v>0</v>
      </c>
      <c r="BJ128" s="17" t="s">
        <v>77</v>
      </c>
      <c r="BK128" s="141">
        <f t="shared" si="19"/>
        <v>0</v>
      </c>
      <c r="BL128" s="17" t="s">
        <v>197</v>
      </c>
      <c r="BM128" s="140" t="s">
        <v>1452</v>
      </c>
    </row>
    <row r="129" spans="2:65" s="1" customFormat="1" ht="16.350000000000001" customHeight="1">
      <c r="B129" s="128"/>
      <c r="C129" s="167" t="s">
        <v>494</v>
      </c>
      <c r="D129" s="167" t="s">
        <v>483</v>
      </c>
      <c r="E129" s="168" t="s">
        <v>1450</v>
      </c>
      <c r="F129" s="169" t="s">
        <v>1451</v>
      </c>
      <c r="G129" s="170" t="s">
        <v>426</v>
      </c>
      <c r="H129" s="171">
        <v>4</v>
      </c>
      <c r="I129" s="172">
        <v>0</v>
      </c>
      <c r="J129" s="172">
        <f t="shared" si="10"/>
        <v>0</v>
      </c>
      <c r="K129" s="173"/>
      <c r="L129" s="174"/>
      <c r="M129" s="175" t="s">
        <v>3</v>
      </c>
      <c r="N129" s="176" t="s">
        <v>40</v>
      </c>
      <c r="O129" s="138">
        <v>0</v>
      </c>
      <c r="P129" s="138">
        <f t="shared" si="11"/>
        <v>0</v>
      </c>
      <c r="Q129" s="138">
        <v>0</v>
      </c>
      <c r="R129" s="138">
        <f t="shared" si="12"/>
        <v>0</v>
      </c>
      <c r="S129" s="138">
        <v>0</v>
      </c>
      <c r="T129" s="139">
        <f t="shared" si="13"/>
        <v>0</v>
      </c>
      <c r="AR129" s="140" t="s">
        <v>239</v>
      </c>
      <c r="AT129" s="140" t="s">
        <v>483</v>
      </c>
      <c r="AU129" s="140" t="s">
        <v>79</v>
      </c>
      <c r="AY129" s="17" t="s">
        <v>191</v>
      </c>
      <c r="BE129" s="141">
        <f t="shared" si="14"/>
        <v>0</v>
      </c>
      <c r="BF129" s="141">
        <f t="shared" si="15"/>
        <v>0</v>
      </c>
      <c r="BG129" s="141">
        <f t="shared" si="16"/>
        <v>0</v>
      </c>
      <c r="BH129" s="141">
        <f t="shared" si="17"/>
        <v>0</v>
      </c>
      <c r="BI129" s="141">
        <f t="shared" si="18"/>
        <v>0</v>
      </c>
      <c r="BJ129" s="17" t="s">
        <v>77</v>
      </c>
      <c r="BK129" s="141">
        <f t="shared" si="19"/>
        <v>0</v>
      </c>
      <c r="BL129" s="17" t="s">
        <v>197</v>
      </c>
      <c r="BM129" s="140" t="s">
        <v>1453</v>
      </c>
    </row>
    <row r="130" spans="2:65" s="1" customFormat="1" ht="16.350000000000001" customHeight="1">
      <c r="B130" s="128"/>
      <c r="C130" s="167" t="s">
        <v>499</v>
      </c>
      <c r="D130" s="167" t="s">
        <v>483</v>
      </c>
      <c r="E130" s="168" t="s">
        <v>1454</v>
      </c>
      <c r="F130" s="169" t="s">
        <v>1455</v>
      </c>
      <c r="G130" s="170" t="s">
        <v>426</v>
      </c>
      <c r="H130" s="171">
        <v>16</v>
      </c>
      <c r="I130" s="172">
        <v>0</v>
      </c>
      <c r="J130" s="172">
        <f t="shared" si="10"/>
        <v>0</v>
      </c>
      <c r="K130" s="173"/>
      <c r="L130" s="174"/>
      <c r="M130" s="175" t="s">
        <v>3</v>
      </c>
      <c r="N130" s="176" t="s">
        <v>40</v>
      </c>
      <c r="O130" s="138">
        <v>0</v>
      </c>
      <c r="P130" s="138">
        <f t="shared" si="11"/>
        <v>0</v>
      </c>
      <c r="Q130" s="138">
        <v>0</v>
      </c>
      <c r="R130" s="138">
        <f t="shared" si="12"/>
        <v>0</v>
      </c>
      <c r="S130" s="138">
        <v>0</v>
      </c>
      <c r="T130" s="139">
        <f t="shared" si="13"/>
        <v>0</v>
      </c>
      <c r="AR130" s="140" t="s">
        <v>239</v>
      </c>
      <c r="AT130" s="140" t="s">
        <v>483</v>
      </c>
      <c r="AU130" s="140" t="s">
        <v>79</v>
      </c>
      <c r="AY130" s="17" t="s">
        <v>191</v>
      </c>
      <c r="BE130" s="141">
        <f t="shared" si="14"/>
        <v>0</v>
      </c>
      <c r="BF130" s="141">
        <f t="shared" si="15"/>
        <v>0</v>
      </c>
      <c r="BG130" s="141">
        <f t="shared" si="16"/>
        <v>0</v>
      </c>
      <c r="BH130" s="141">
        <f t="shared" si="17"/>
        <v>0</v>
      </c>
      <c r="BI130" s="141">
        <f t="shared" si="18"/>
        <v>0</v>
      </c>
      <c r="BJ130" s="17" t="s">
        <v>77</v>
      </c>
      <c r="BK130" s="141">
        <f t="shared" si="19"/>
        <v>0</v>
      </c>
      <c r="BL130" s="17" t="s">
        <v>197</v>
      </c>
      <c r="BM130" s="140" t="s">
        <v>1456</v>
      </c>
    </row>
    <row r="131" spans="2:65" s="1" customFormat="1" ht="16.350000000000001" customHeight="1">
      <c r="B131" s="128"/>
      <c r="C131" s="167" t="s">
        <v>506</v>
      </c>
      <c r="D131" s="167" t="s">
        <v>483</v>
      </c>
      <c r="E131" s="168" t="s">
        <v>1454</v>
      </c>
      <c r="F131" s="169" t="s">
        <v>1455</v>
      </c>
      <c r="G131" s="170" t="s">
        <v>426</v>
      </c>
      <c r="H131" s="171">
        <v>16</v>
      </c>
      <c r="I131" s="172">
        <v>0</v>
      </c>
      <c r="J131" s="172">
        <f t="shared" si="10"/>
        <v>0</v>
      </c>
      <c r="K131" s="173"/>
      <c r="L131" s="174"/>
      <c r="M131" s="175" t="s">
        <v>3</v>
      </c>
      <c r="N131" s="176" t="s">
        <v>40</v>
      </c>
      <c r="O131" s="138">
        <v>0</v>
      </c>
      <c r="P131" s="138">
        <f t="shared" si="11"/>
        <v>0</v>
      </c>
      <c r="Q131" s="138">
        <v>0</v>
      </c>
      <c r="R131" s="138">
        <f t="shared" si="12"/>
        <v>0</v>
      </c>
      <c r="S131" s="138">
        <v>0</v>
      </c>
      <c r="T131" s="139">
        <f t="shared" si="13"/>
        <v>0</v>
      </c>
      <c r="AR131" s="140" t="s">
        <v>239</v>
      </c>
      <c r="AT131" s="140" t="s">
        <v>483</v>
      </c>
      <c r="AU131" s="140" t="s">
        <v>79</v>
      </c>
      <c r="AY131" s="17" t="s">
        <v>191</v>
      </c>
      <c r="BE131" s="141">
        <f t="shared" si="14"/>
        <v>0</v>
      </c>
      <c r="BF131" s="141">
        <f t="shared" si="15"/>
        <v>0</v>
      </c>
      <c r="BG131" s="141">
        <f t="shared" si="16"/>
        <v>0</v>
      </c>
      <c r="BH131" s="141">
        <f t="shared" si="17"/>
        <v>0</v>
      </c>
      <c r="BI131" s="141">
        <f t="shared" si="18"/>
        <v>0</v>
      </c>
      <c r="BJ131" s="17" t="s">
        <v>77</v>
      </c>
      <c r="BK131" s="141">
        <f t="shared" si="19"/>
        <v>0</v>
      </c>
      <c r="BL131" s="17" t="s">
        <v>197</v>
      </c>
      <c r="BM131" s="140" t="s">
        <v>1457</v>
      </c>
    </row>
    <row r="132" spans="2:65" s="1" customFormat="1" ht="16.350000000000001" customHeight="1">
      <c r="B132" s="128"/>
      <c r="C132" s="167" t="s">
        <v>1458</v>
      </c>
      <c r="D132" s="167" t="s">
        <v>483</v>
      </c>
      <c r="E132" s="168" t="s">
        <v>1459</v>
      </c>
      <c r="F132" s="169" t="s">
        <v>1460</v>
      </c>
      <c r="G132" s="170" t="s">
        <v>426</v>
      </c>
      <c r="H132" s="171">
        <v>13</v>
      </c>
      <c r="I132" s="172">
        <v>0</v>
      </c>
      <c r="J132" s="172">
        <f t="shared" si="10"/>
        <v>0</v>
      </c>
      <c r="K132" s="173"/>
      <c r="L132" s="174"/>
      <c r="M132" s="175" t="s">
        <v>3</v>
      </c>
      <c r="N132" s="176" t="s">
        <v>40</v>
      </c>
      <c r="O132" s="138">
        <v>0</v>
      </c>
      <c r="P132" s="138">
        <f t="shared" si="11"/>
        <v>0</v>
      </c>
      <c r="Q132" s="138">
        <v>0</v>
      </c>
      <c r="R132" s="138">
        <f t="shared" si="12"/>
        <v>0</v>
      </c>
      <c r="S132" s="138">
        <v>0</v>
      </c>
      <c r="T132" s="139">
        <f t="shared" si="13"/>
        <v>0</v>
      </c>
      <c r="AR132" s="140" t="s">
        <v>239</v>
      </c>
      <c r="AT132" s="140" t="s">
        <v>483</v>
      </c>
      <c r="AU132" s="140" t="s">
        <v>79</v>
      </c>
      <c r="AY132" s="17" t="s">
        <v>191</v>
      </c>
      <c r="BE132" s="141">
        <f t="shared" si="14"/>
        <v>0</v>
      </c>
      <c r="BF132" s="141">
        <f t="shared" si="15"/>
        <v>0</v>
      </c>
      <c r="BG132" s="141">
        <f t="shared" si="16"/>
        <v>0</v>
      </c>
      <c r="BH132" s="141">
        <f t="shared" si="17"/>
        <v>0</v>
      </c>
      <c r="BI132" s="141">
        <f t="shared" si="18"/>
        <v>0</v>
      </c>
      <c r="BJ132" s="17" t="s">
        <v>77</v>
      </c>
      <c r="BK132" s="141">
        <f t="shared" si="19"/>
        <v>0</v>
      </c>
      <c r="BL132" s="17" t="s">
        <v>197</v>
      </c>
      <c r="BM132" s="140" t="s">
        <v>1461</v>
      </c>
    </row>
    <row r="133" spans="2:65" s="1" customFormat="1" ht="16.350000000000001" customHeight="1">
      <c r="B133" s="128"/>
      <c r="C133" s="167" t="s">
        <v>1462</v>
      </c>
      <c r="D133" s="167" t="s">
        <v>483</v>
      </c>
      <c r="E133" s="168" t="s">
        <v>1459</v>
      </c>
      <c r="F133" s="169" t="s">
        <v>1460</v>
      </c>
      <c r="G133" s="170" t="s">
        <v>426</v>
      </c>
      <c r="H133" s="171">
        <v>7</v>
      </c>
      <c r="I133" s="172">
        <v>0</v>
      </c>
      <c r="J133" s="172">
        <f t="shared" si="10"/>
        <v>0</v>
      </c>
      <c r="K133" s="173"/>
      <c r="L133" s="174"/>
      <c r="M133" s="175" t="s">
        <v>3</v>
      </c>
      <c r="N133" s="176" t="s">
        <v>40</v>
      </c>
      <c r="O133" s="138">
        <v>0</v>
      </c>
      <c r="P133" s="138">
        <f t="shared" si="11"/>
        <v>0</v>
      </c>
      <c r="Q133" s="138">
        <v>0</v>
      </c>
      <c r="R133" s="138">
        <f t="shared" si="12"/>
        <v>0</v>
      </c>
      <c r="S133" s="138">
        <v>0</v>
      </c>
      <c r="T133" s="139">
        <f t="shared" si="13"/>
        <v>0</v>
      </c>
      <c r="AR133" s="140" t="s">
        <v>239</v>
      </c>
      <c r="AT133" s="140" t="s">
        <v>483</v>
      </c>
      <c r="AU133" s="140" t="s">
        <v>79</v>
      </c>
      <c r="AY133" s="17" t="s">
        <v>191</v>
      </c>
      <c r="BE133" s="141">
        <f t="shared" si="14"/>
        <v>0</v>
      </c>
      <c r="BF133" s="141">
        <f t="shared" si="15"/>
        <v>0</v>
      </c>
      <c r="BG133" s="141">
        <f t="shared" si="16"/>
        <v>0</v>
      </c>
      <c r="BH133" s="141">
        <f t="shared" si="17"/>
        <v>0</v>
      </c>
      <c r="BI133" s="141">
        <f t="shared" si="18"/>
        <v>0</v>
      </c>
      <c r="BJ133" s="17" t="s">
        <v>77</v>
      </c>
      <c r="BK133" s="141">
        <f t="shared" si="19"/>
        <v>0</v>
      </c>
      <c r="BL133" s="17" t="s">
        <v>197</v>
      </c>
      <c r="BM133" s="140" t="s">
        <v>1463</v>
      </c>
    </row>
    <row r="134" spans="2:65" s="1" customFormat="1" ht="16.350000000000001" customHeight="1">
      <c r="B134" s="128"/>
      <c r="C134" s="167" t="s">
        <v>1163</v>
      </c>
      <c r="D134" s="167" t="s">
        <v>483</v>
      </c>
      <c r="E134" s="168" t="s">
        <v>1464</v>
      </c>
      <c r="F134" s="169" t="s">
        <v>1465</v>
      </c>
      <c r="G134" s="170" t="s">
        <v>196</v>
      </c>
      <c r="H134" s="171">
        <v>100</v>
      </c>
      <c r="I134" s="172">
        <v>0</v>
      </c>
      <c r="J134" s="172">
        <f t="shared" si="10"/>
        <v>0</v>
      </c>
      <c r="K134" s="173"/>
      <c r="L134" s="174"/>
      <c r="M134" s="175" t="s">
        <v>3</v>
      </c>
      <c r="N134" s="176" t="s">
        <v>40</v>
      </c>
      <c r="O134" s="138">
        <v>0</v>
      </c>
      <c r="P134" s="138">
        <f t="shared" si="11"/>
        <v>0</v>
      </c>
      <c r="Q134" s="138">
        <v>0</v>
      </c>
      <c r="R134" s="138">
        <f t="shared" si="12"/>
        <v>0</v>
      </c>
      <c r="S134" s="138">
        <v>0</v>
      </c>
      <c r="T134" s="139">
        <f t="shared" si="13"/>
        <v>0</v>
      </c>
      <c r="AR134" s="140" t="s">
        <v>239</v>
      </c>
      <c r="AT134" s="140" t="s">
        <v>483</v>
      </c>
      <c r="AU134" s="140" t="s">
        <v>79</v>
      </c>
      <c r="AY134" s="17" t="s">
        <v>191</v>
      </c>
      <c r="BE134" s="141">
        <f t="shared" si="14"/>
        <v>0</v>
      </c>
      <c r="BF134" s="141">
        <f t="shared" si="15"/>
        <v>0</v>
      </c>
      <c r="BG134" s="141">
        <f t="shared" si="16"/>
        <v>0</v>
      </c>
      <c r="BH134" s="141">
        <f t="shared" si="17"/>
        <v>0</v>
      </c>
      <c r="BI134" s="141">
        <f t="shared" si="18"/>
        <v>0</v>
      </c>
      <c r="BJ134" s="17" t="s">
        <v>77</v>
      </c>
      <c r="BK134" s="141">
        <f t="shared" si="19"/>
        <v>0</v>
      </c>
      <c r="BL134" s="17" t="s">
        <v>197</v>
      </c>
      <c r="BM134" s="140" t="s">
        <v>1466</v>
      </c>
    </row>
    <row r="135" spans="2:65" s="1" customFormat="1" ht="16.350000000000001" customHeight="1">
      <c r="B135" s="128"/>
      <c r="C135" s="167" t="s">
        <v>1467</v>
      </c>
      <c r="D135" s="167" t="s">
        <v>483</v>
      </c>
      <c r="E135" s="168" t="s">
        <v>1464</v>
      </c>
      <c r="F135" s="169" t="s">
        <v>1465</v>
      </c>
      <c r="G135" s="170" t="s">
        <v>196</v>
      </c>
      <c r="H135" s="171">
        <v>28</v>
      </c>
      <c r="I135" s="172">
        <v>0</v>
      </c>
      <c r="J135" s="172">
        <f t="shared" si="10"/>
        <v>0</v>
      </c>
      <c r="K135" s="173"/>
      <c r="L135" s="174"/>
      <c r="M135" s="175" t="s">
        <v>3</v>
      </c>
      <c r="N135" s="176" t="s">
        <v>40</v>
      </c>
      <c r="O135" s="138">
        <v>0</v>
      </c>
      <c r="P135" s="138">
        <f t="shared" si="11"/>
        <v>0</v>
      </c>
      <c r="Q135" s="138">
        <v>0</v>
      </c>
      <c r="R135" s="138">
        <f t="shared" si="12"/>
        <v>0</v>
      </c>
      <c r="S135" s="138">
        <v>0</v>
      </c>
      <c r="T135" s="139">
        <f t="shared" si="13"/>
        <v>0</v>
      </c>
      <c r="AR135" s="140" t="s">
        <v>239</v>
      </c>
      <c r="AT135" s="140" t="s">
        <v>483</v>
      </c>
      <c r="AU135" s="140" t="s">
        <v>79</v>
      </c>
      <c r="AY135" s="17" t="s">
        <v>191</v>
      </c>
      <c r="BE135" s="141">
        <f t="shared" si="14"/>
        <v>0</v>
      </c>
      <c r="BF135" s="141">
        <f t="shared" si="15"/>
        <v>0</v>
      </c>
      <c r="BG135" s="141">
        <f t="shared" si="16"/>
        <v>0</v>
      </c>
      <c r="BH135" s="141">
        <f t="shared" si="17"/>
        <v>0</v>
      </c>
      <c r="BI135" s="141">
        <f t="shared" si="18"/>
        <v>0</v>
      </c>
      <c r="BJ135" s="17" t="s">
        <v>77</v>
      </c>
      <c r="BK135" s="141">
        <f t="shared" si="19"/>
        <v>0</v>
      </c>
      <c r="BL135" s="17" t="s">
        <v>197</v>
      </c>
      <c r="BM135" s="140" t="s">
        <v>1468</v>
      </c>
    </row>
    <row r="136" spans="2:65" s="1" customFormat="1" ht="16.350000000000001" customHeight="1">
      <c r="B136" s="128"/>
      <c r="C136" s="167" t="s">
        <v>1469</v>
      </c>
      <c r="D136" s="167" t="s">
        <v>483</v>
      </c>
      <c r="E136" s="168" t="s">
        <v>1464</v>
      </c>
      <c r="F136" s="169" t="s">
        <v>1465</v>
      </c>
      <c r="G136" s="170" t="s">
        <v>196</v>
      </c>
      <c r="H136" s="171">
        <v>177</v>
      </c>
      <c r="I136" s="172">
        <v>0</v>
      </c>
      <c r="J136" s="172">
        <f t="shared" si="10"/>
        <v>0</v>
      </c>
      <c r="K136" s="173"/>
      <c r="L136" s="174"/>
      <c r="M136" s="175" t="s">
        <v>3</v>
      </c>
      <c r="N136" s="176" t="s">
        <v>40</v>
      </c>
      <c r="O136" s="138">
        <v>0</v>
      </c>
      <c r="P136" s="138">
        <f t="shared" si="11"/>
        <v>0</v>
      </c>
      <c r="Q136" s="138">
        <v>0</v>
      </c>
      <c r="R136" s="138">
        <f t="shared" si="12"/>
        <v>0</v>
      </c>
      <c r="S136" s="138">
        <v>0</v>
      </c>
      <c r="T136" s="139">
        <f t="shared" si="13"/>
        <v>0</v>
      </c>
      <c r="AR136" s="140" t="s">
        <v>239</v>
      </c>
      <c r="AT136" s="140" t="s">
        <v>483</v>
      </c>
      <c r="AU136" s="140" t="s">
        <v>79</v>
      </c>
      <c r="AY136" s="17" t="s">
        <v>191</v>
      </c>
      <c r="BE136" s="141">
        <f t="shared" si="14"/>
        <v>0</v>
      </c>
      <c r="BF136" s="141">
        <f t="shared" si="15"/>
        <v>0</v>
      </c>
      <c r="BG136" s="141">
        <f t="shared" si="16"/>
        <v>0</v>
      </c>
      <c r="BH136" s="141">
        <f t="shared" si="17"/>
        <v>0</v>
      </c>
      <c r="BI136" s="141">
        <f t="shared" si="18"/>
        <v>0</v>
      </c>
      <c r="BJ136" s="17" t="s">
        <v>77</v>
      </c>
      <c r="BK136" s="141">
        <f t="shared" si="19"/>
        <v>0</v>
      </c>
      <c r="BL136" s="17" t="s">
        <v>197</v>
      </c>
      <c r="BM136" s="140" t="s">
        <v>1470</v>
      </c>
    </row>
    <row r="137" spans="2:65" s="1" customFormat="1" ht="16.350000000000001" customHeight="1">
      <c r="B137" s="128"/>
      <c r="C137" s="167" t="s">
        <v>1471</v>
      </c>
      <c r="D137" s="167" t="s">
        <v>483</v>
      </c>
      <c r="E137" s="168" t="s">
        <v>1472</v>
      </c>
      <c r="F137" s="169" t="s">
        <v>1473</v>
      </c>
      <c r="G137" s="170" t="s">
        <v>196</v>
      </c>
      <c r="H137" s="171">
        <v>23</v>
      </c>
      <c r="I137" s="172">
        <v>0</v>
      </c>
      <c r="J137" s="172">
        <f t="shared" si="10"/>
        <v>0</v>
      </c>
      <c r="K137" s="173"/>
      <c r="L137" s="174"/>
      <c r="M137" s="175" t="s">
        <v>3</v>
      </c>
      <c r="N137" s="176" t="s">
        <v>40</v>
      </c>
      <c r="O137" s="138">
        <v>0</v>
      </c>
      <c r="P137" s="138">
        <f t="shared" si="11"/>
        <v>0</v>
      </c>
      <c r="Q137" s="138">
        <v>0</v>
      </c>
      <c r="R137" s="138">
        <f t="shared" si="12"/>
        <v>0</v>
      </c>
      <c r="S137" s="138">
        <v>0</v>
      </c>
      <c r="T137" s="139">
        <f t="shared" si="13"/>
        <v>0</v>
      </c>
      <c r="AR137" s="140" t="s">
        <v>239</v>
      </c>
      <c r="AT137" s="140" t="s">
        <v>483</v>
      </c>
      <c r="AU137" s="140" t="s">
        <v>79</v>
      </c>
      <c r="AY137" s="17" t="s">
        <v>191</v>
      </c>
      <c r="BE137" s="141">
        <f t="shared" si="14"/>
        <v>0</v>
      </c>
      <c r="BF137" s="141">
        <f t="shared" si="15"/>
        <v>0</v>
      </c>
      <c r="BG137" s="141">
        <f t="shared" si="16"/>
        <v>0</v>
      </c>
      <c r="BH137" s="141">
        <f t="shared" si="17"/>
        <v>0</v>
      </c>
      <c r="BI137" s="141">
        <f t="shared" si="18"/>
        <v>0</v>
      </c>
      <c r="BJ137" s="17" t="s">
        <v>77</v>
      </c>
      <c r="BK137" s="141">
        <f t="shared" si="19"/>
        <v>0</v>
      </c>
      <c r="BL137" s="17" t="s">
        <v>197</v>
      </c>
      <c r="BM137" s="140" t="s">
        <v>1474</v>
      </c>
    </row>
    <row r="138" spans="2:65" s="1" customFormat="1" ht="16.350000000000001" customHeight="1">
      <c r="B138" s="128"/>
      <c r="C138" s="167" t="s">
        <v>1475</v>
      </c>
      <c r="D138" s="167" t="s">
        <v>483</v>
      </c>
      <c r="E138" s="168" t="s">
        <v>1476</v>
      </c>
      <c r="F138" s="169" t="s">
        <v>1477</v>
      </c>
      <c r="G138" s="170" t="s">
        <v>196</v>
      </c>
      <c r="H138" s="171">
        <v>47</v>
      </c>
      <c r="I138" s="172">
        <v>0</v>
      </c>
      <c r="J138" s="172">
        <f t="shared" si="10"/>
        <v>0</v>
      </c>
      <c r="K138" s="173"/>
      <c r="L138" s="174"/>
      <c r="M138" s="175" t="s">
        <v>3</v>
      </c>
      <c r="N138" s="176" t="s">
        <v>40</v>
      </c>
      <c r="O138" s="138">
        <v>0</v>
      </c>
      <c r="P138" s="138">
        <f t="shared" si="11"/>
        <v>0</v>
      </c>
      <c r="Q138" s="138">
        <v>0</v>
      </c>
      <c r="R138" s="138">
        <f t="shared" si="12"/>
        <v>0</v>
      </c>
      <c r="S138" s="138">
        <v>0</v>
      </c>
      <c r="T138" s="139">
        <f t="shared" si="13"/>
        <v>0</v>
      </c>
      <c r="AR138" s="140" t="s">
        <v>239</v>
      </c>
      <c r="AT138" s="140" t="s">
        <v>483</v>
      </c>
      <c r="AU138" s="140" t="s">
        <v>79</v>
      </c>
      <c r="AY138" s="17" t="s">
        <v>191</v>
      </c>
      <c r="BE138" s="141">
        <f t="shared" si="14"/>
        <v>0</v>
      </c>
      <c r="BF138" s="141">
        <f t="shared" si="15"/>
        <v>0</v>
      </c>
      <c r="BG138" s="141">
        <f t="shared" si="16"/>
        <v>0</v>
      </c>
      <c r="BH138" s="141">
        <f t="shared" si="17"/>
        <v>0</v>
      </c>
      <c r="BI138" s="141">
        <f t="shared" si="18"/>
        <v>0</v>
      </c>
      <c r="BJ138" s="17" t="s">
        <v>77</v>
      </c>
      <c r="BK138" s="141">
        <f t="shared" si="19"/>
        <v>0</v>
      </c>
      <c r="BL138" s="17" t="s">
        <v>197</v>
      </c>
      <c r="BM138" s="140" t="s">
        <v>1478</v>
      </c>
    </row>
    <row r="139" spans="2:65" s="1" customFormat="1" ht="16.350000000000001" customHeight="1">
      <c r="B139" s="128"/>
      <c r="C139" s="167" t="s">
        <v>1479</v>
      </c>
      <c r="D139" s="167" t="s">
        <v>483</v>
      </c>
      <c r="E139" s="168" t="s">
        <v>1476</v>
      </c>
      <c r="F139" s="169" t="s">
        <v>1477</v>
      </c>
      <c r="G139" s="170" t="s">
        <v>196</v>
      </c>
      <c r="H139" s="171">
        <v>154</v>
      </c>
      <c r="I139" s="172">
        <v>0</v>
      </c>
      <c r="J139" s="172">
        <f t="shared" si="10"/>
        <v>0</v>
      </c>
      <c r="K139" s="173"/>
      <c r="L139" s="174"/>
      <c r="M139" s="175" t="s">
        <v>3</v>
      </c>
      <c r="N139" s="176" t="s">
        <v>40</v>
      </c>
      <c r="O139" s="138">
        <v>0</v>
      </c>
      <c r="P139" s="138">
        <f t="shared" si="11"/>
        <v>0</v>
      </c>
      <c r="Q139" s="138">
        <v>0</v>
      </c>
      <c r="R139" s="138">
        <f t="shared" si="12"/>
        <v>0</v>
      </c>
      <c r="S139" s="138">
        <v>0</v>
      </c>
      <c r="T139" s="139">
        <f t="shared" si="13"/>
        <v>0</v>
      </c>
      <c r="AR139" s="140" t="s">
        <v>239</v>
      </c>
      <c r="AT139" s="140" t="s">
        <v>483</v>
      </c>
      <c r="AU139" s="140" t="s">
        <v>79</v>
      </c>
      <c r="AY139" s="17" t="s">
        <v>191</v>
      </c>
      <c r="BE139" s="141">
        <f t="shared" si="14"/>
        <v>0</v>
      </c>
      <c r="BF139" s="141">
        <f t="shared" si="15"/>
        <v>0</v>
      </c>
      <c r="BG139" s="141">
        <f t="shared" si="16"/>
        <v>0</v>
      </c>
      <c r="BH139" s="141">
        <f t="shared" si="17"/>
        <v>0</v>
      </c>
      <c r="BI139" s="141">
        <f t="shared" si="18"/>
        <v>0</v>
      </c>
      <c r="BJ139" s="17" t="s">
        <v>77</v>
      </c>
      <c r="BK139" s="141">
        <f t="shared" si="19"/>
        <v>0</v>
      </c>
      <c r="BL139" s="17" t="s">
        <v>197</v>
      </c>
      <c r="BM139" s="140" t="s">
        <v>1480</v>
      </c>
    </row>
    <row r="140" spans="2:65" s="1" customFormat="1" ht="16.350000000000001" customHeight="1">
      <c r="B140" s="128"/>
      <c r="C140" s="167" t="s">
        <v>837</v>
      </c>
      <c r="D140" s="167" t="s">
        <v>483</v>
      </c>
      <c r="E140" s="168" t="s">
        <v>1476</v>
      </c>
      <c r="F140" s="169" t="s">
        <v>1477</v>
      </c>
      <c r="G140" s="170" t="s">
        <v>196</v>
      </c>
      <c r="H140" s="171">
        <v>47</v>
      </c>
      <c r="I140" s="172">
        <v>0</v>
      </c>
      <c r="J140" s="172">
        <f t="shared" si="10"/>
        <v>0</v>
      </c>
      <c r="K140" s="173"/>
      <c r="L140" s="174"/>
      <c r="M140" s="175" t="s">
        <v>3</v>
      </c>
      <c r="N140" s="176" t="s">
        <v>40</v>
      </c>
      <c r="O140" s="138">
        <v>0</v>
      </c>
      <c r="P140" s="138">
        <f t="shared" si="11"/>
        <v>0</v>
      </c>
      <c r="Q140" s="138">
        <v>0</v>
      </c>
      <c r="R140" s="138">
        <f t="shared" si="12"/>
        <v>0</v>
      </c>
      <c r="S140" s="138">
        <v>0</v>
      </c>
      <c r="T140" s="139">
        <f t="shared" si="13"/>
        <v>0</v>
      </c>
      <c r="AR140" s="140" t="s">
        <v>239</v>
      </c>
      <c r="AT140" s="140" t="s">
        <v>483</v>
      </c>
      <c r="AU140" s="140" t="s">
        <v>79</v>
      </c>
      <c r="AY140" s="17" t="s">
        <v>191</v>
      </c>
      <c r="BE140" s="141">
        <f t="shared" si="14"/>
        <v>0</v>
      </c>
      <c r="BF140" s="141">
        <f t="shared" si="15"/>
        <v>0</v>
      </c>
      <c r="BG140" s="141">
        <f t="shared" si="16"/>
        <v>0</v>
      </c>
      <c r="BH140" s="141">
        <f t="shared" si="17"/>
        <v>0</v>
      </c>
      <c r="BI140" s="141">
        <f t="shared" si="18"/>
        <v>0</v>
      </c>
      <c r="BJ140" s="17" t="s">
        <v>77</v>
      </c>
      <c r="BK140" s="141">
        <f t="shared" si="19"/>
        <v>0</v>
      </c>
      <c r="BL140" s="17" t="s">
        <v>197</v>
      </c>
      <c r="BM140" s="140" t="s">
        <v>1481</v>
      </c>
    </row>
    <row r="141" spans="2:65" s="1" customFormat="1" ht="16.350000000000001" customHeight="1">
      <c r="B141" s="128"/>
      <c r="C141" s="167" t="s">
        <v>1482</v>
      </c>
      <c r="D141" s="167" t="s">
        <v>483</v>
      </c>
      <c r="E141" s="168" t="s">
        <v>1483</v>
      </c>
      <c r="F141" s="169" t="s">
        <v>1484</v>
      </c>
      <c r="G141" s="170" t="s">
        <v>196</v>
      </c>
      <c r="H141" s="171">
        <v>74</v>
      </c>
      <c r="I141" s="172">
        <v>0</v>
      </c>
      <c r="J141" s="172">
        <f t="shared" si="10"/>
        <v>0</v>
      </c>
      <c r="K141" s="173"/>
      <c r="L141" s="174"/>
      <c r="M141" s="175" t="s">
        <v>3</v>
      </c>
      <c r="N141" s="176" t="s">
        <v>40</v>
      </c>
      <c r="O141" s="138">
        <v>0</v>
      </c>
      <c r="P141" s="138">
        <f t="shared" si="11"/>
        <v>0</v>
      </c>
      <c r="Q141" s="138">
        <v>0</v>
      </c>
      <c r="R141" s="138">
        <f t="shared" si="12"/>
        <v>0</v>
      </c>
      <c r="S141" s="138">
        <v>0</v>
      </c>
      <c r="T141" s="139">
        <f t="shared" si="13"/>
        <v>0</v>
      </c>
      <c r="AR141" s="140" t="s">
        <v>239</v>
      </c>
      <c r="AT141" s="140" t="s">
        <v>483</v>
      </c>
      <c r="AU141" s="140" t="s">
        <v>79</v>
      </c>
      <c r="AY141" s="17" t="s">
        <v>191</v>
      </c>
      <c r="BE141" s="141">
        <f t="shared" si="14"/>
        <v>0</v>
      </c>
      <c r="BF141" s="141">
        <f t="shared" si="15"/>
        <v>0</v>
      </c>
      <c r="BG141" s="141">
        <f t="shared" si="16"/>
        <v>0</v>
      </c>
      <c r="BH141" s="141">
        <f t="shared" si="17"/>
        <v>0</v>
      </c>
      <c r="BI141" s="141">
        <f t="shared" si="18"/>
        <v>0</v>
      </c>
      <c r="BJ141" s="17" t="s">
        <v>77</v>
      </c>
      <c r="BK141" s="141">
        <f t="shared" si="19"/>
        <v>0</v>
      </c>
      <c r="BL141" s="17" t="s">
        <v>197</v>
      </c>
      <c r="BM141" s="140" t="s">
        <v>1485</v>
      </c>
    </row>
    <row r="142" spans="2:65" s="1" customFormat="1" ht="16.350000000000001" customHeight="1">
      <c r="B142" s="128"/>
      <c r="C142" s="167" t="s">
        <v>1486</v>
      </c>
      <c r="D142" s="167" t="s">
        <v>483</v>
      </c>
      <c r="E142" s="168" t="s">
        <v>1487</v>
      </c>
      <c r="F142" s="169" t="s">
        <v>1488</v>
      </c>
      <c r="G142" s="170" t="s">
        <v>196</v>
      </c>
      <c r="H142" s="171">
        <v>123</v>
      </c>
      <c r="I142" s="172">
        <v>0</v>
      </c>
      <c r="J142" s="172">
        <f t="shared" si="10"/>
        <v>0</v>
      </c>
      <c r="K142" s="173"/>
      <c r="L142" s="174"/>
      <c r="M142" s="175" t="s">
        <v>3</v>
      </c>
      <c r="N142" s="176" t="s">
        <v>40</v>
      </c>
      <c r="O142" s="138">
        <v>0</v>
      </c>
      <c r="P142" s="138">
        <f t="shared" si="11"/>
        <v>0</v>
      </c>
      <c r="Q142" s="138">
        <v>0</v>
      </c>
      <c r="R142" s="138">
        <f t="shared" si="12"/>
        <v>0</v>
      </c>
      <c r="S142" s="138">
        <v>0</v>
      </c>
      <c r="T142" s="139">
        <f t="shared" si="13"/>
        <v>0</v>
      </c>
      <c r="AR142" s="140" t="s">
        <v>239</v>
      </c>
      <c r="AT142" s="140" t="s">
        <v>483</v>
      </c>
      <c r="AU142" s="140" t="s">
        <v>79</v>
      </c>
      <c r="AY142" s="17" t="s">
        <v>191</v>
      </c>
      <c r="BE142" s="141">
        <f t="shared" si="14"/>
        <v>0</v>
      </c>
      <c r="BF142" s="141">
        <f t="shared" si="15"/>
        <v>0</v>
      </c>
      <c r="BG142" s="141">
        <f t="shared" si="16"/>
        <v>0</v>
      </c>
      <c r="BH142" s="141">
        <f t="shared" si="17"/>
        <v>0</v>
      </c>
      <c r="BI142" s="141">
        <f t="shared" si="18"/>
        <v>0</v>
      </c>
      <c r="BJ142" s="17" t="s">
        <v>77</v>
      </c>
      <c r="BK142" s="141">
        <f t="shared" si="19"/>
        <v>0</v>
      </c>
      <c r="BL142" s="17" t="s">
        <v>197</v>
      </c>
      <c r="BM142" s="140" t="s">
        <v>1489</v>
      </c>
    </row>
    <row r="143" spans="2:65" s="1" customFormat="1" ht="16.350000000000001" customHeight="1">
      <c r="B143" s="128"/>
      <c r="C143" s="167" t="s">
        <v>1490</v>
      </c>
      <c r="D143" s="167" t="s">
        <v>483</v>
      </c>
      <c r="E143" s="168" t="s">
        <v>1491</v>
      </c>
      <c r="F143" s="169" t="s">
        <v>1492</v>
      </c>
      <c r="G143" s="170" t="s">
        <v>196</v>
      </c>
      <c r="H143" s="171">
        <v>46</v>
      </c>
      <c r="I143" s="172">
        <v>0</v>
      </c>
      <c r="J143" s="172">
        <f t="shared" si="10"/>
        <v>0</v>
      </c>
      <c r="K143" s="173"/>
      <c r="L143" s="174"/>
      <c r="M143" s="175" t="s">
        <v>3</v>
      </c>
      <c r="N143" s="176" t="s">
        <v>40</v>
      </c>
      <c r="O143" s="138">
        <v>0</v>
      </c>
      <c r="P143" s="138">
        <f t="shared" si="11"/>
        <v>0</v>
      </c>
      <c r="Q143" s="138">
        <v>0</v>
      </c>
      <c r="R143" s="138">
        <f t="shared" si="12"/>
        <v>0</v>
      </c>
      <c r="S143" s="138">
        <v>0</v>
      </c>
      <c r="T143" s="139">
        <f t="shared" si="13"/>
        <v>0</v>
      </c>
      <c r="AR143" s="140" t="s">
        <v>239</v>
      </c>
      <c r="AT143" s="140" t="s">
        <v>483</v>
      </c>
      <c r="AU143" s="140" t="s">
        <v>79</v>
      </c>
      <c r="AY143" s="17" t="s">
        <v>191</v>
      </c>
      <c r="BE143" s="141">
        <f t="shared" si="14"/>
        <v>0</v>
      </c>
      <c r="BF143" s="141">
        <f t="shared" si="15"/>
        <v>0</v>
      </c>
      <c r="BG143" s="141">
        <f t="shared" si="16"/>
        <v>0</v>
      </c>
      <c r="BH143" s="141">
        <f t="shared" si="17"/>
        <v>0</v>
      </c>
      <c r="BI143" s="141">
        <f t="shared" si="18"/>
        <v>0</v>
      </c>
      <c r="BJ143" s="17" t="s">
        <v>77</v>
      </c>
      <c r="BK143" s="141">
        <f t="shared" si="19"/>
        <v>0</v>
      </c>
      <c r="BL143" s="17" t="s">
        <v>197</v>
      </c>
      <c r="BM143" s="140" t="s">
        <v>1493</v>
      </c>
    </row>
    <row r="144" spans="2:65" s="1" customFormat="1" ht="16.350000000000001" customHeight="1">
      <c r="B144" s="128"/>
      <c r="C144" s="167" t="s">
        <v>1494</v>
      </c>
      <c r="D144" s="167" t="s">
        <v>483</v>
      </c>
      <c r="E144" s="168" t="s">
        <v>1491</v>
      </c>
      <c r="F144" s="169" t="s">
        <v>1492</v>
      </c>
      <c r="G144" s="170" t="s">
        <v>196</v>
      </c>
      <c r="H144" s="171">
        <v>100</v>
      </c>
      <c r="I144" s="172">
        <v>0</v>
      </c>
      <c r="J144" s="172">
        <f t="shared" si="10"/>
        <v>0</v>
      </c>
      <c r="K144" s="173"/>
      <c r="L144" s="174"/>
      <c r="M144" s="175" t="s">
        <v>3</v>
      </c>
      <c r="N144" s="176" t="s">
        <v>40</v>
      </c>
      <c r="O144" s="138">
        <v>0</v>
      </c>
      <c r="P144" s="138">
        <f t="shared" si="11"/>
        <v>0</v>
      </c>
      <c r="Q144" s="138">
        <v>0</v>
      </c>
      <c r="R144" s="138">
        <f t="shared" si="12"/>
        <v>0</v>
      </c>
      <c r="S144" s="138">
        <v>0</v>
      </c>
      <c r="T144" s="139">
        <f t="shared" si="13"/>
        <v>0</v>
      </c>
      <c r="AR144" s="140" t="s">
        <v>239</v>
      </c>
      <c r="AT144" s="140" t="s">
        <v>483</v>
      </c>
      <c r="AU144" s="140" t="s">
        <v>79</v>
      </c>
      <c r="AY144" s="17" t="s">
        <v>191</v>
      </c>
      <c r="BE144" s="141">
        <f t="shared" si="14"/>
        <v>0</v>
      </c>
      <c r="BF144" s="141">
        <f t="shared" si="15"/>
        <v>0</v>
      </c>
      <c r="BG144" s="141">
        <f t="shared" si="16"/>
        <v>0</v>
      </c>
      <c r="BH144" s="141">
        <f t="shared" si="17"/>
        <v>0</v>
      </c>
      <c r="BI144" s="141">
        <f t="shared" si="18"/>
        <v>0</v>
      </c>
      <c r="BJ144" s="17" t="s">
        <v>77</v>
      </c>
      <c r="BK144" s="141">
        <f t="shared" si="19"/>
        <v>0</v>
      </c>
      <c r="BL144" s="17" t="s">
        <v>197</v>
      </c>
      <c r="BM144" s="140" t="s">
        <v>1495</v>
      </c>
    </row>
    <row r="145" spans="2:65" s="1" customFormat="1" ht="16.350000000000001" customHeight="1">
      <c r="B145" s="128"/>
      <c r="C145" s="167" t="s">
        <v>1496</v>
      </c>
      <c r="D145" s="167" t="s">
        <v>483</v>
      </c>
      <c r="E145" s="168" t="s">
        <v>1497</v>
      </c>
      <c r="F145" s="169" t="s">
        <v>1498</v>
      </c>
      <c r="G145" s="170" t="s">
        <v>478</v>
      </c>
      <c r="H145" s="171">
        <v>192.2</v>
      </c>
      <c r="I145" s="172">
        <v>0</v>
      </c>
      <c r="J145" s="172">
        <f t="shared" si="10"/>
        <v>0</v>
      </c>
      <c r="K145" s="173"/>
      <c r="L145" s="174"/>
      <c r="M145" s="175" t="s">
        <v>3</v>
      </c>
      <c r="N145" s="176" t="s">
        <v>40</v>
      </c>
      <c r="O145" s="138">
        <v>0</v>
      </c>
      <c r="P145" s="138">
        <f t="shared" si="11"/>
        <v>0</v>
      </c>
      <c r="Q145" s="138">
        <v>0</v>
      </c>
      <c r="R145" s="138">
        <f t="shared" si="12"/>
        <v>0</v>
      </c>
      <c r="S145" s="138">
        <v>0</v>
      </c>
      <c r="T145" s="139">
        <f t="shared" si="13"/>
        <v>0</v>
      </c>
      <c r="AR145" s="140" t="s">
        <v>239</v>
      </c>
      <c r="AT145" s="140" t="s">
        <v>483</v>
      </c>
      <c r="AU145" s="140" t="s">
        <v>79</v>
      </c>
      <c r="AY145" s="17" t="s">
        <v>191</v>
      </c>
      <c r="BE145" s="141">
        <f t="shared" si="14"/>
        <v>0</v>
      </c>
      <c r="BF145" s="141">
        <f t="shared" si="15"/>
        <v>0</v>
      </c>
      <c r="BG145" s="141">
        <f t="shared" si="16"/>
        <v>0</v>
      </c>
      <c r="BH145" s="141">
        <f t="shared" si="17"/>
        <v>0</v>
      </c>
      <c r="BI145" s="141">
        <f t="shared" si="18"/>
        <v>0</v>
      </c>
      <c r="BJ145" s="17" t="s">
        <v>77</v>
      </c>
      <c r="BK145" s="141">
        <f t="shared" si="19"/>
        <v>0</v>
      </c>
      <c r="BL145" s="17" t="s">
        <v>197</v>
      </c>
      <c r="BM145" s="140" t="s">
        <v>1499</v>
      </c>
    </row>
    <row r="146" spans="2:65" s="1" customFormat="1" ht="16.350000000000001" customHeight="1">
      <c r="B146" s="128"/>
      <c r="C146" s="167" t="s">
        <v>1264</v>
      </c>
      <c r="D146" s="167" t="s">
        <v>483</v>
      </c>
      <c r="E146" s="168" t="s">
        <v>1497</v>
      </c>
      <c r="F146" s="169" t="s">
        <v>1498</v>
      </c>
      <c r="G146" s="170" t="s">
        <v>478</v>
      </c>
      <c r="H146" s="171">
        <v>163.06</v>
      </c>
      <c r="I146" s="172">
        <v>0</v>
      </c>
      <c r="J146" s="172">
        <f t="shared" si="10"/>
        <v>0</v>
      </c>
      <c r="K146" s="173"/>
      <c r="L146" s="174"/>
      <c r="M146" s="175" t="s">
        <v>3</v>
      </c>
      <c r="N146" s="176" t="s">
        <v>40</v>
      </c>
      <c r="O146" s="138">
        <v>0</v>
      </c>
      <c r="P146" s="138">
        <f t="shared" si="11"/>
        <v>0</v>
      </c>
      <c r="Q146" s="138">
        <v>0</v>
      </c>
      <c r="R146" s="138">
        <f t="shared" si="12"/>
        <v>0</v>
      </c>
      <c r="S146" s="138">
        <v>0</v>
      </c>
      <c r="T146" s="139">
        <f t="shared" si="13"/>
        <v>0</v>
      </c>
      <c r="AR146" s="140" t="s">
        <v>239</v>
      </c>
      <c r="AT146" s="140" t="s">
        <v>483</v>
      </c>
      <c r="AU146" s="140" t="s">
        <v>79</v>
      </c>
      <c r="AY146" s="17" t="s">
        <v>191</v>
      </c>
      <c r="BE146" s="141">
        <f t="shared" si="14"/>
        <v>0</v>
      </c>
      <c r="BF146" s="141">
        <f t="shared" si="15"/>
        <v>0</v>
      </c>
      <c r="BG146" s="141">
        <f t="shared" si="16"/>
        <v>0</v>
      </c>
      <c r="BH146" s="141">
        <f t="shared" si="17"/>
        <v>0</v>
      </c>
      <c r="BI146" s="141">
        <f t="shared" si="18"/>
        <v>0</v>
      </c>
      <c r="BJ146" s="17" t="s">
        <v>77</v>
      </c>
      <c r="BK146" s="141">
        <f t="shared" si="19"/>
        <v>0</v>
      </c>
      <c r="BL146" s="17" t="s">
        <v>197</v>
      </c>
      <c r="BM146" s="140" t="s">
        <v>1500</v>
      </c>
    </row>
    <row r="147" spans="2:65" s="1" customFormat="1" ht="16.350000000000001" customHeight="1">
      <c r="B147" s="128"/>
      <c r="C147" s="167" t="s">
        <v>1501</v>
      </c>
      <c r="D147" s="167" t="s">
        <v>483</v>
      </c>
      <c r="E147" s="168" t="s">
        <v>1502</v>
      </c>
      <c r="F147" s="169" t="s">
        <v>1503</v>
      </c>
      <c r="G147" s="170" t="s">
        <v>426</v>
      </c>
      <c r="H147" s="171">
        <v>13</v>
      </c>
      <c r="I147" s="172">
        <v>0</v>
      </c>
      <c r="J147" s="172">
        <f t="shared" si="10"/>
        <v>0</v>
      </c>
      <c r="K147" s="173"/>
      <c r="L147" s="174"/>
      <c r="M147" s="175" t="s">
        <v>3</v>
      </c>
      <c r="N147" s="176" t="s">
        <v>40</v>
      </c>
      <c r="O147" s="138">
        <v>0</v>
      </c>
      <c r="P147" s="138">
        <f t="shared" si="11"/>
        <v>0</v>
      </c>
      <c r="Q147" s="138">
        <v>0</v>
      </c>
      <c r="R147" s="138">
        <f t="shared" si="12"/>
        <v>0</v>
      </c>
      <c r="S147" s="138">
        <v>0</v>
      </c>
      <c r="T147" s="139">
        <f t="shared" si="13"/>
        <v>0</v>
      </c>
      <c r="AR147" s="140" t="s">
        <v>239</v>
      </c>
      <c r="AT147" s="140" t="s">
        <v>483</v>
      </c>
      <c r="AU147" s="140" t="s">
        <v>79</v>
      </c>
      <c r="AY147" s="17" t="s">
        <v>191</v>
      </c>
      <c r="BE147" s="141">
        <f t="shared" si="14"/>
        <v>0</v>
      </c>
      <c r="BF147" s="141">
        <f t="shared" si="15"/>
        <v>0</v>
      </c>
      <c r="BG147" s="141">
        <f t="shared" si="16"/>
        <v>0</v>
      </c>
      <c r="BH147" s="141">
        <f t="shared" si="17"/>
        <v>0</v>
      </c>
      <c r="BI147" s="141">
        <f t="shared" si="18"/>
        <v>0</v>
      </c>
      <c r="BJ147" s="17" t="s">
        <v>77</v>
      </c>
      <c r="BK147" s="141">
        <f t="shared" si="19"/>
        <v>0</v>
      </c>
      <c r="BL147" s="17" t="s">
        <v>197</v>
      </c>
      <c r="BM147" s="140" t="s">
        <v>1504</v>
      </c>
    </row>
    <row r="148" spans="2:65" s="1" customFormat="1" ht="23.4" customHeight="1">
      <c r="B148" s="128"/>
      <c r="C148" s="167" t="s">
        <v>1505</v>
      </c>
      <c r="D148" s="167" t="s">
        <v>483</v>
      </c>
      <c r="E148" s="168" t="s">
        <v>1506</v>
      </c>
      <c r="F148" s="169" t="s">
        <v>1507</v>
      </c>
      <c r="G148" s="170" t="s">
        <v>426</v>
      </c>
      <c r="H148" s="171">
        <v>13</v>
      </c>
      <c r="I148" s="172">
        <v>0</v>
      </c>
      <c r="J148" s="172">
        <f t="shared" si="10"/>
        <v>0</v>
      </c>
      <c r="K148" s="173"/>
      <c r="L148" s="174"/>
      <c r="M148" s="175" t="s">
        <v>3</v>
      </c>
      <c r="N148" s="176" t="s">
        <v>40</v>
      </c>
      <c r="O148" s="138">
        <v>0</v>
      </c>
      <c r="P148" s="138">
        <f t="shared" si="11"/>
        <v>0</v>
      </c>
      <c r="Q148" s="138">
        <v>0</v>
      </c>
      <c r="R148" s="138">
        <f t="shared" si="12"/>
        <v>0</v>
      </c>
      <c r="S148" s="138">
        <v>0</v>
      </c>
      <c r="T148" s="139">
        <f t="shared" si="13"/>
        <v>0</v>
      </c>
      <c r="AR148" s="140" t="s">
        <v>239</v>
      </c>
      <c r="AT148" s="140" t="s">
        <v>483</v>
      </c>
      <c r="AU148" s="140" t="s">
        <v>79</v>
      </c>
      <c r="AY148" s="17" t="s">
        <v>191</v>
      </c>
      <c r="BE148" s="141">
        <f t="shared" si="14"/>
        <v>0</v>
      </c>
      <c r="BF148" s="141">
        <f t="shared" si="15"/>
        <v>0</v>
      </c>
      <c r="BG148" s="141">
        <f t="shared" si="16"/>
        <v>0</v>
      </c>
      <c r="BH148" s="141">
        <f t="shared" si="17"/>
        <v>0</v>
      </c>
      <c r="BI148" s="141">
        <f t="shared" si="18"/>
        <v>0</v>
      </c>
      <c r="BJ148" s="17" t="s">
        <v>77</v>
      </c>
      <c r="BK148" s="141">
        <f t="shared" si="19"/>
        <v>0</v>
      </c>
      <c r="BL148" s="17" t="s">
        <v>197</v>
      </c>
      <c r="BM148" s="140" t="s">
        <v>1508</v>
      </c>
    </row>
    <row r="149" spans="2:65" s="1" customFormat="1" ht="23.4" customHeight="1">
      <c r="B149" s="128"/>
      <c r="C149" s="167" t="s">
        <v>1509</v>
      </c>
      <c r="D149" s="167" t="s">
        <v>483</v>
      </c>
      <c r="E149" s="168" t="s">
        <v>1506</v>
      </c>
      <c r="F149" s="169" t="s">
        <v>1507</v>
      </c>
      <c r="G149" s="170" t="s">
        <v>426</v>
      </c>
      <c r="H149" s="171">
        <v>7</v>
      </c>
      <c r="I149" s="172">
        <v>0</v>
      </c>
      <c r="J149" s="172">
        <f t="shared" si="10"/>
        <v>0</v>
      </c>
      <c r="K149" s="173"/>
      <c r="L149" s="174"/>
      <c r="M149" s="175" t="s">
        <v>3</v>
      </c>
      <c r="N149" s="176" t="s">
        <v>40</v>
      </c>
      <c r="O149" s="138">
        <v>0</v>
      </c>
      <c r="P149" s="138">
        <f t="shared" si="11"/>
        <v>0</v>
      </c>
      <c r="Q149" s="138">
        <v>0</v>
      </c>
      <c r="R149" s="138">
        <f t="shared" si="12"/>
        <v>0</v>
      </c>
      <c r="S149" s="138">
        <v>0</v>
      </c>
      <c r="T149" s="139">
        <f t="shared" si="13"/>
        <v>0</v>
      </c>
      <c r="AR149" s="140" t="s">
        <v>239</v>
      </c>
      <c r="AT149" s="140" t="s">
        <v>483</v>
      </c>
      <c r="AU149" s="140" t="s">
        <v>79</v>
      </c>
      <c r="AY149" s="17" t="s">
        <v>191</v>
      </c>
      <c r="BE149" s="141">
        <f t="shared" si="14"/>
        <v>0</v>
      </c>
      <c r="BF149" s="141">
        <f t="shared" si="15"/>
        <v>0</v>
      </c>
      <c r="BG149" s="141">
        <f t="shared" si="16"/>
        <v>0</v>
      </c>
      <c r="BH149" s="141">
        <f t="shared" si="17"/>
        <v>0</v>
      </c>
      <c r="BI149" s="141">
        <f t="shared" si="18"/>
        <v>0</v>
      </c>
      <c r="BJ149" s="17" t="s">
        <v>77</v>
      </c>
      <c r="BK149" s="141">
        <f t="shared" si="19"/>
        <v>0</v>
      </c>
      <c r="BL149" s="17" t="s">
        <v>197</v>
      </c>
      <c r="BM149" s="140" t="s">
        <v>1510</v>
      </c>
    </row>
    <row r="150" spans="2:65" s="1" customFormat="1" ht="16.350000000000001" customHeight="1">
      <c r="B150" s="128"/>
      <c r="C150" s="167" t="s">
        <v>1511</v>
      </c>
      <c r="D150" s="167" t="s">
        <v>483</v>
      </c>
      <c r="E150" s="168" t="s">
        <v>1512</v>
      </c>
      <c r="F150" s="169" t="s">
        <v>1513</v>
      </c>
      <c r="G150" s="170" t="s">
        <v>196</v>
      </c>
      <c r="H150" s="171">
        <v>250</v>
      </c>
      <c r="I150" s="172">
        <v>0</v>
      </c>
      <c r="J150" s="172">
        <f t="shared" si="10"/>
        <v>0</v>
      </c>
      <c r="K150" s="173"/>
      <c r="L150" s="174"/>
      <c r="M150" s="175" t="s">
        <v>3</v>
      </c>
      <c r="N150" s="176" t="s">
        <v>40</v>
      </c>
      <c r="O150" s="138">
        <v>0</v>
      </c>
      <c r="P150" s="138">
        <f t="shared" si="11"/>
        <v>0</v>
      </c>
      <c r="Q150" s="138">
        <v>0</v>
      </c>
      <c r="R150" s="138">
        <f t="shared" si="12"/>
        <v>0</v>
      </c>
      <c r="S150" s="138">
        <v>0</v>
      </c>
      <c r="T150" s="139">
        <f t="shared" si="13"/>
        <v>0</v>
      </c>
      <c r="AR150" s="140" t="s">
        <v>239</v>
      </c>
      <c r="AT150" s="140" t="s">
        <v>483</v>
      </c>
      <c r="AU150" s="140" t="s">
        <v>79</v>
      </c>
      <c r="AY150" s="17" t="s">
        <v>191</v>
      </c>
      <c r="BE150" s="141">
        <f t="shared" si="14"/>
        <v>0</v>
      </c>
      <c r="BF150" s="141">
        <f t="shared" si="15"/>
        <v>0</v>
      </c>
      <c r="BG150" s="141">
        <f t="shared" si="16"/>
        <v>0</v>
      </c>
      <c r="BH150" s="141">
        <f t="shared" si="17"/>
        <v>0</v>
      </c>
      <c r="BI150" s="141">
        <f t="shared" si="18"/>
        <v>0</v>
      </c>
      <c r="BJ150" s="17" t="s">
        <v>77</v>
      </c>
      <c r="BK150" s="141">
        <f t="shared" si="19"/>
        <v>0</v>
      </c>
      <c r="BL150" s="17" t="s">
        <v>197</v>
      </c>
      <c r="BM150" s="140" t="s">
        <v>1514</v>
      </c>
    </row>
    <row r="151" spans="2:65" s="1" customFormat="1" ht="16.350000000000001" customHeight="1">
      <c r="B151" s="128"/>
      <c r="C151" s="167" t="s">
        <v>1515</v>
      </c>
      <c r="D151" s="167" t="s">
        <v>483</v>
      </c>
      <c r="E151" s="168" t="s">
        <v>1512</v>
      </c>
      <c r="F151" s="169" t="s">
        <v>1513</v>
      </c>
      <c r="G151" s="170" t="s">
        <v>196</v>
      </c>
      <c r="H151" s="171">
        <v>383</v>
      </c>
      <c r="I151" s="172">
        <v>0</v>
      </c>
      <c r="J151" s="172">
        <f t="shared" si="10"/>
        <v>0</v>
      </c>
      <c r="K151" s="173"/>
      <c r="L151" s="174"/>
      <c r="M151" s="175" t="s">
        <v>3</v>
      </c>
      <c r="N151" s="176" t="s">
        <v>40</v>
      </c>
      <c r="O151" s="138">
        <v>0</v>
      </c>
      <c r="P151" s="138">
        <f t="shared" si="11"/>
        <v>0</v>
      </c>
      <c r="Q151" s="138">
        <v>0</v>
      </c>
      <c r="R151" s="138">
        <f t="shared" si="12"/>
        <v>0</v>
      </c>
      <c r="S151" s="138">
        <v>0</v>
      </c>
      <c r="T151" s="139">
        <f t="shared" si="13"/>
        <v>0</v>
      </c>
      <c r="AR151" s="140" t="s">
        <v>239</v>
      </c>
      <c r="AT151" s="140" t="s">
        <v>483</v>
      </c>
      <c r="AU151" s="140" t="s">
        <v>79</v>
      </c>
      <c r="AY151" s="17" t="s">
        <v>191</v>
      </c>
      <c r="BE151" s="141">
        <f t="shared" si="14"/>
        <v>0</v>
      </c>
      <c r="BF151" s="141">
        <f t="shared" si="15"/>
        <v>0</v>
      </c>
      <c r="BG151" s="141">
        <f t="shared" si="16"/>
        <v>0</v>
      </c>
      <c r="BH151" s="141">
        <f t="shared" si="17"/>
        <v>0</v>
      </c>
      <c r="BI151" s="141">
        <f t="shared" si="18"/>
        <v>0</v>
      </c>
      <c r="BJ151" s="17" t="s">
        <v>77</v>
      </c>
      <c r="BK151" s="141">
        <f t="shared" si="19"/>
        <v>0</v>
      </c>
      <c r="BL151" s="17" t="s">
        <v>197</v>
      </c>
      <c r="BM151" s="140" t="s">
        <v>1516</v>
      </c>
    </row>
    <row r="152" spans="2:65" s="1" customFormat="1" ht="36.75" customHeight="1">
      <c r="B152" s="128"/>
      <c r="C152" s="167" t="s">
        <v>1250</v>
      </c>
      <c r="D152" s="167" t="s">
        <v>483</v>
      </c>
      <c r="E152" s="168" t="s">
        <v>1517</v>
      </c>
      <c r="F152" s="169" t="s">
        <v>1518</v>
      </c>
      <c r="G152" s="170" t="s">
        <v>426</v>
      </c>
      <c r="H152" s="171">
        <v>13</v>
      </c>
      <c r="I152" s="172">
        <v>0</v>
      </c>
      <c r="J152" s="172">
        <f t="shared" si="10"/>
        <v>0</v>
      </c>
      <c r="K152" s="173"/>
      <c r="L152" s="174"/>
      <c r="M152" s="175" t="s">
        <v>3</v>
      </c>
      <c r="N152" s="176" t="s">
        <v>40</v>
      </c>
      <c r="O152" s="138">
        <v>0</v>
      </c>
      <c r="P152" s="138">
        <f t="shared" si="11"/>
        <v>0</v>
      </c>
      <c r="Q152" s="138">
        <v>0</v>
      </c>
      <c r="R152" s="138">
        <f t="shared" si="12"/>
        <v>0</v>
      </c>
      <c r="S152" s="138">
        <v>0</v>
      </c>
      <c r="T152" s="139">
        <f t="shared" si="13"/>
        <v>0</v>
      </c>
      <c r="AR152" s="140" t="s">
        <v>239</v>
      </c>
      <c r="AT152" s="140" t="s">
        <v>483</v>
      </c>
      <c r="AU152" s="140" t="s">
        <v>79</v>
      </c>
      <c r="AY152" s="17" t="s">
        <v>191</v>
      </c>
      <c r="BE152" s="141">
        <f t="shared" si="14"/>
        <v>0</v>
      </c>
      <c r="BF152" s="141">
        <f t="shared" si="15"/>
        <v>0</v>
      </c>
      <c r="BG152" s="141">
        <f t="shared" si="16"/>
        <v>0</v>
      </c>
      <c r="BH152" s="141">
        <f t="shared" si="17"/>
        <v>0</v>
      </c>
      <c r="BI152" s="141">
        <f t="shared" si="18"/>
        <v>0</v>
      </c>
      <c r="BJ152" s="17" t="s">
        <v>77</v>
      </c>
      <c r="BK152" s="141">
        <f t="shared" si="19"/>
        <v>0</v>
      </c>
      <c r="BL152" s="17" t="s">
        <v>197</v>
      </c>
      <c r="BM152" s="140" t="s">
        <v>1519</v>
      </c>
    </row>
    <row r="153" spans="2:65" s="1" customFormat="1" ht="16.350000000000001" customHeight="1">
      <c r="B153" s="128"/>
      <c r="C153" s="167" t="s">
        <v>1520</v>
      </c>
      <c r="D153" s="167" t="s">
        <v>483</v>
      </c>
      <c r="E153" s="168" t="s">
        <v>1521</v>
      </c>
      <c r="F153" s="169" t="s">
        <v>1522</v>
      </c>
      <c r="G153" s="170" t="s">
        <v>426</v>
      </c>
      <c r="H153" s="171">
        <v>5</v>
      </c>
      <c r="I153" s="172">
        <v>0</v>
      </c>
      <c r="J153" s="172">
        <f t="shared" si="10"/>
        <v>0</v>
      </c>
      <c r="K153" s="173"/>
      <c r="L153" s="174"/>
      <c r="M153" s="175" t="s">
        <v>3</v>
      </c>
      <c r="N153" s="176" t="s">
        <v>40</v>
      </c>
      <c r="O153" s="138">
        <v>0</v>
      </c>
      <c r="P153" s="138">
        <f t="shared" si="11"/>
        <v>0</v>
      </c>
      <c r="Q153" s="138">
        <v>0</v>
      </c>
      <c r="R153" s="138">
        <f t="shared" si="12"/>
        <v>0</v>
      </c>
      <c r="S153" s="138">
        <v>0</v>
      </c>
      <c r="T153" s="139">
        <f t="shared" si="13"/>
        <v>0</v>
      </c>
      <c r="AR153" s="140" t="s">
        <v>239</v>
      </c>
      <c r="AT153" s="140" t="s">
        <v>483</v>
      </c>
      <c r="AU153" s="140" t="s">
        <v>79</v>
      </c>
      <c r="AY153" s="17" t="s">
        <v>191</v>
      </c>
      <c r="BE153" s="141">
        <f t="shared" si="14"/>
        <v>0</v>
      </c>
      <c r="BF153" s="141">
        <f t="shared" si="15"/>
        <v>0</v>
      </c>
      <c r="BG153" s="141">
        <f t="shared" si="16"/>
        <v>0</v>
      </c>
      <c r="BH153" s="141">
        <f t="shared" si="17"/>
        <v>0</v>
      </c>
      <c r="BI153" s="141">
        <f t="shared" si="18"/>
        <v>0</v>
      </c>
      <c r="BJ153" s="17" t="s">
        <v>77</v>
      </c>
      <c r="BK153" s="141">
        <f t="shared" si="19"/>
        <v>0</v>
      </c>
      <c r="BL153" s="17" t="s">
        <v>197</v>
      </c>
      <c r="BM153" s="140" t="s">
        <v>1523</v>
      </c>
    </row>
    <row r="154" spans="2:65" s="1" customFormat="1" ht="16.350000000000001" customHeight="1">
      <c r="B154" s="128"/>
      <c r="C154" s="167" t="s">
        <v>1524</v>
      </c>
      <c r="D154" s="167" t="s">
        <v>483</v>
      </c>
      <c r="E154" s="168" t="s">
        <v>1525</v>
      </c>
      <c r="F154" s="169" t="s">
        <v>1526</v>
      </c>
      <c r="G154" s="170" t="s">
        <v>426</v>
      </c>
      <c r="H154" s="171">
        <v>1</v>
      </c>
      <c r="I154" s="172">
        <v>0</v>
      </c>
      <c r="J154" s="172">
        <f t="shared" si="10"/>
        <v>0</v>
      </c>
      <c r="K154" s="173"/>
      <c r="L154" s="174"/>
      <c r="M154" s="175" t="s">
        <v>3</v>
      </c>
      <c r="N154" s="176" t="s">
        <v>40</v>
      </c>
      <c r="O154" s="138">
        <v>0</v>
      </c>
      <c r="P154" s="138">
        <f t="shared" si="11"/>
        <v>0</v>
      </c>
      <c r="Q154" s="138">
        <v>0</v>
      </c>
      <c r="R154" s="138">
        <f t="shared" si="12"/>
        <v>0</v>
      </c>
      <c r="S154" s="138">
        <v>0</v>
      </c>
      <c r="T154" s="139">
        <f t="shared" si="13"/>
        <v>0</v>
      </c>
      <c r="AR154" s="140" t="s">
        <v>239</v>
      </c>
      <c r="AT154" s="140" t="s">
        <v>483</v>
      </c>
      <c r="AU154" s="140" t="s">
        <v>79</v>
      </c>
      <c r="AY154" s="17" t="s">
        <v>191</v>
      </c>
      <c r="BE154" s="141">
        <f t="shared" si="14"/>
        <v>0</v>
      </c>
      <c r="BF154" s="141">
        <f t="shared" si="15"/>
        <v>0</v>
      </c>
      <c r="BG154" s="141">
        <f t="shared" si="16"/>
        <v>0</v>
      </c>
      <c r="BH154" s="141">
        <f t="shared" si="17"/>
        <v>0</v>
      </c>
      <c r="BI154" s="141">
        <f t="shared" si="18"/>
        <v>0</v>
      </c>
      <c r="BJ154" s="17" t="s">
        <v>77</v>
      </c>
      <c r="BK154" s="141">
        <f t="shared" si="19"/>
        <v>0</v>
      </c>
      <c r="BL154" s="17" t="s">
        <v>197</v>
      </c>
      <c r="BM154" s="140" t="s">
        <v>1527</v>
      </c>
    </row>
    <row r="155" spans="2:65" s="1" customFormat="1" ht="16.350000000000001" customHeight="1">
      <c r="B155" s="128"/>
      <c r="C155" s="167" t="s">
        <v>1528</v>
      </c>
      <c r="D155" s="167" t="s">
        <v>483</v>
      </c>
      <c r="E155" s="168" t="s">
        <v>1529</v>
      </c>
      <c r="F155" s="169" t="s">
        <v>1526</v>
      </c>
      <c r="G155" s="170" t="s">
        <v>426</v>
      </c>
      <c r="H155" s="171">
        <v>1</v>
      </c>
      <c r="I155" s="172">
        <v>0</v>
      </c>
      <c r="J155" s="172">
        <f t="shared" si="10"/>
        <v>0</v>
      </c>
      <c r="K155" s="173"/>
      <c r="L155" s="174"/>
      <c r="M155" s="175" t="s">
        <v>3</v>
      </c>
      <c r="N155" s="176" t="s">
        <v>40</v>
      </c>
      <c r="O155" s="138">
        <v>0</v>
      </c>
      <c r="P155" s="138">
        <f t="shared" si="11"/>
        <v>0</v>
      </c>
      <c r="Q155" s="138">
        <v>0</v>
      </c>
      <c r="R155" s="138">
        <f t="shared" si="12"/>
        <v>0</v>
      </c>
      <c r="S155" s="138">
        <v>0</v>
      </c>
      <c r="T155" s="139">
        <f t="shared" si="13"/>
        <v>0</v>
      </c>
      <c r="AR155" s="140" t="s">
        <v>239</v>
      </c>
      <c r="AT155" s="140" t="s">
        <v>483</v>
      </c>
      <c r="AU155" s="140" t="s">
        <v>79</v>
      </c>
      <c r="AY155" s="17" t="s">
        <v>191</v>
      </c>
      <c r="BE155" s="141">
        <f t="shared" si="14"/>
        <v>0</v>
      </c>
      <c r="BF155" s="141">
        <f t="shared" si="15"/>
        <v>0</v>
      </c>
      <c r="BG155" s="141">
        <f t="shared" si="16"/>
        <v>0</v>
      </c>
      <c r="BH155" s="141">
        <f t="shared" si="17"/>
        <v>0</v>
      </c>
      <c r="BI155" s="141">
        <f t="shared" si="18"/>
        <v>0</v>
      </c>
      <c r="BJ155" s="17" t="s">
        <v>77</v>
      </c>
      <c r="BK155" s="141">
        <f t="shared" si="19"/>
        <v>0</v>
      </c>
      <c r="BL155" s="17" t="s">
        <v>197</v>
      </c>
      <c r="BM155" s="140" t="s">
        <v>1530</v>
      </c>
    </row>
    <row r="156" spans="2:65" s="1" customFormat="1" ht="16.350000000000001" customHeight="1">
      <c r="B156" s="128"/>
      <c r="C156" s="167" t="s">
        <v>1261</v>
      </c>
      <c r="D156" s="167" t="s">
        <v>483</v>
      </c>
      <c r="E156" s="168" t="s">
        <v>1531</v>
      </c>
      <c r="F156" s="169" t="s">
        <v>1532</v>
      </c>
      <c r="G156" s="170" t="s">
        <v>426</v>
      </c>
      <c r="H156" s="171">
        <v>1</v>
      </c>
      <c r="I156" s="172">
        <v>0</v>
      </c>
      <c r="J156" s="172">
        <f t="shared" si="10"/>
        <v>0</v>
      </c>
      <c r="K156" s="173"/>
      <c r="L156" s="174"/>
      <c r="M156" s="175" t="s">
        <v>3</v>
      </c>
      <c r="N156" s="176" t="s">
        <v>40</v>
      </c>
      <c r="O156" s="138">
        <v>0</v>
      </c>
      <c r="P156" s="138">
        <f t="shared" si="11"/>
        <v>0</v>
      </c>
      <c r="Q156" s="138">
        <v>0</v>
      </c>
      <c r="R156" s="138">
        <f t="shared" si="12"/>
        <v>0</v>
      </c>
      <c r="S156" s="138">
        <v>0</v>
      </c>
      <c r="T156" s="139">
        <f t="shared" si="13"/>
        <v>0</v>
      </c>
      <c r="AR156" s="140" t="s">
        <v>239</v>
      </c>
      <c r="AT156" s="140" t="s">
        <v>483</v>
      </c>
      <c r="AU156" s="140" t="s">
        <v>79</v>
      </c>
      <c r="AY156" s="17" t="s">
        <v>191</v>
      </c>
      <c r="BE156" s="141">
        <f t="shared" si="14"/>
        <v>0</v>
      </c>
      <c r="BF156" s="141">
        <f t="shared" si="15"/>
        <v>0</v>
      </c>
      <c r="BG156" s="141">
        <f t="shared" si="16"/>
        <v>0</v>
      </c>
      <c r="BH156" s="141">
        <f t="shared" si="17"/>
        <v>0</v>
      </c>
      <c r="BI156" s="141">
        <f t="shared" si="18"/>
        <v>0</v>
      </c>
      <c r="BJ156" s="17" t="s">
        <v>77</v>
      </c>
      <c r="BK156" s="141">
        <f t="shared" si="19"/>
        <v>0</v>
      </c>
      <c r="BL156" s="17" t="s">
        <v>197</v>
      </c>
      <c r="BM156" s="140" t="s">
        <v>1533</v>
      </c>
    </row>
    <row r="157" spans="2:65" s="11" customFormat="1" ht="22.8" customHeight="1">
      <c r="B157" s="117"/>
      <c r="D157" s="118" t="s">
        <v>68</v>
      </c>
      <c r="E157" s="126" t="s">
        <v>1534</v>
      </c>
      <c r="F157" s="126" t="s">
        <v>1535</v>
      </c>
      <c r="J157" s="127">
        <f>BK157</f>
        <v>0</v>
      </c>
      <c r="L157" s="117"/>
      <c r="M157" s="121"/>
      <c r="P157" s="122">
        <f>SUM(P158:P185)</f>
        <v>0</v>
      </c>
      <c r="R157" s="122">
        <f>SUM(R158:R185)</f>
        <v>0</v>
      </c>
      <c r="T157" s="123">
        <f>SUM(T158:T185)</f>
        <v>0</v>
      </c>
      <c r="AR157" s="118" t="s">
        <v>212</v>
      </c>
      <c r="AT157" s="124" t="s">
        <v>68</v>
      </c>
      <c r="AU157" s="124" t="s">
        <v>77</v>
      </c>
      <c r="AY157" s="118" t="s">
        <v>191</v>
      </c>
      <c r="BK157" s="125">
        <f>SUM(BK158:BK185)</f>
        <v>0</v>
      </c>
    </row>
    <row r="158" spans="2:65" s="1" customFormat="1" ht="16.350000000000001" customHeight="1">
      <c r="B158" s="128"/>
      <c r="C158" s="129" t="s">
        <v>1536</v>
      </c>
      <c r="D158" s="129" t="s">
        <v>193</v>
      </c>
      <c r="E158" s="130" t="s">
        <v>1537</v>
      </c>
      <c r="F158" s="131" t="s">
        <v>1538</v>
      </c>
      <c r="G158" s="132" t="s">
        <v>1539</v>
      </c>
      <c r="H158" s="133">
        <v>0.39</v>
      </c>
      <c r="I158" s="134">
        <v>0</v>
      </c>
      <c r="J158" s="134">
        <f t="shared" ref="J158:J185" si="20">ROUND(I158*H158,2)</f>
        <v>0</v>
      </c>
      <c r="K158" s="135"/>
      <c r="L158" s="29"/>
      <c r="M158" s="136" t="s">
        <v>3</v>
      </c>
      <c r="N158" s="137" t="s">
        <v>40</v>
      </c>
      <c r="O158" s="138">
        <v>0</v>
      </c>
      <c r="P158" s="138">
        <f t="shared" ref="P158:P185" si="21">O158*H158</f>
        <v>0</v>
      </c>
      <c r="Q158" s="138">
        <v>0</v>
      </c>
      <c r="R158" s="138">
        <f t="shared" ref="R158:R185" si="22">Q158*H158</f>
        <v>0</v>
      </c>
      <c r="S158" s="138">
        <v>0</v>
      </c>
      <c r="T158" s="139">
        <f t="shared" ref="T158:T185" si="23">S158*H158</f>
        <v>0</v>
      </c>
      <c r="AR158" s="140" t="s">
        <v>1250</v>
      </c>
      <c r="AT158" s="140" t="s">
        <v>193</v>
      </c>
      <c r="AU158" s="140" t="s">
        <v>79</v>
      </c>
      <c r="AY158" s="17" t="s">
        <v>191</v>
      </c>
      <c r="BE158" s="141">
        <f t="shared" ref="BE158:BE185" si="24">IF(N158="základní",J158,0)</f>
        <v>0</v>
      </c>
      <c r="BF158" s="141">
        <f t="shared" ref="BF158:BF185" si="25">IF(N158="snížená",J158,0)</f>
        <v>0</v>
      </c>
      <c r="BG158" s="141">
        <f t="shared" ref="BG158:BG185" si="26">IF(N158="zákl. přenesená",J158,0)</f>
        <v>0</v>
      </c>
      <c r="BH158" s="141">
        <f t="shared" ref="BH158:BH185" si="27">IF(N158="sníž. přenesená",J158,0)</f>
        <v>0</v>
      </c>
      <c r="BI158" s="141">
        <f t="shared" ref="BI158:BI185" si="28">IF(N158="nulová",J158,0)</f>
        <v>0</v>
      </c>
      <c r="BJ158" s="17" t="s">
        <v>77</v>
      </c>
      <c r="BK158" s="141">
        <f t="shared" ref="BK158:BK185" si="29">ROUND(I158*H158,2)</f>
        <v>0</v>
      </c>
      <c r="BL158" s="17" t="s">
        <v>1250</v>
      </c>
      <c r="BM158" s="140" t="s">
        <v>1540</v>
      </c>
    </row>
    <row r="159" spans="2:65" s="1" customFormat="1" ht="16.350000000000001" customHeight="1">
      <c r="B159" s="128"/>
      <c r="C159" s="129" t="s">
        <v>1541</v>
      </c>
      <c r="D159" s="129" t="s">
        <v>193</v>
      </c>
      <c r="E159" s="130" t="s">
        <v>1537</v>
      </c>
      <c r="F159" s="131" t="s">
        <v>1538</v>
      </c>
      <c r="G159" s="132" t="s">
        <v>1539</v>
      </c>
      <c r="H159" s="133">
        <v>0.25</v>
      </c>
      <c r="I159" s="134">
        <v>0</v>
      </c>
      <c r="J159" s="134">
        <f t="shared" si="20"/>
        <v>0</v>
      </c>
      <c r="K159" s="135"/>
      <c r="L159" s="29"/>
      <c r="M159" s="136" t="s">
        <v>3</v>
      </c>
      <c r="N159" s="137" t="s">
        <v>40</v>
      </c>
      <c r="O159" s="138">
        <v>0</v>
      </c>
      <c r="P159" s="138">
        <f t="shared" si="21"/>
        <v>0</v>
      </c>
      <c r="Q159" s="138">
        <v>0</v>
      </c>
      <c r="R159" s="138">
        <f t="shared" si="22"/>
        <v>0</v>
      </c>
      <c r="S159" s="138">
        <v>0</v>
      </c>
      <c r="T159" s="139">
        <f t="shared" si="23"/>
        <v>0</v>
      </c>
      <c r="AR159" s="140" t="s">
        <v>1250</v>
      </c>
      <c r="AT159" s="140" t="s">
        <v>193</v>
      </c>
      <c r="AU159" s="140" t="s">
        <v>79</v>
      </c>
      <c r="AY159" s="17" t="s">
        <v>191</v>
      </c>
      <c r="BE159" s="141">
        <f t="shared" si="24"/>
        <v>0</v>
      </c>
      <c r="BF159" s="141">
        <f t="shared" si="25"/>
        <v>0</v>
      </c>
      <c r="BG159" s="141">
        <f t="shared" si="26"/>
        <v>0</v>
      </c>
      <c r="BH159" s="141">
        <f t="shared" si="27"/>
        <v>0</v>
      </c>
      <c r="BI159" s="141">
        <f t="shared" si="28"/>
        <v>0</v>
      </c>
      <c r="BJ159" s="17" t="s">
        <v>77</v>
      </c>
      <c r="BK159" s="141">
        <f t="shared" si="29"/>
        <v>0</v>
      </c>
      <c r="BL159" s="17" t="s">
        <v>1250</v>
      </c>
      <c r="BM159" s="140" t="s">
        <v>1542</v>
      </c>
    </row>
    <row r="160" spans="2:65" s="1" customFormat="1" ht="21" customHeight="1">
      <c r="B160" s="128"/>
      <c r="C160" s="129" t="s">
        <v>1543</v>
      </c>
      <c r="D160" s="129" t="s">
        <v>193</v>
      </c>
      <c r="E160" s="130" t="s">
        <v>1544</v>
      </c>
      <c r="F160" s="131" t="s">
        <v>1545</v>
      </c>
      <c r="G160" s="132" t="s">
        <v>275</v>
      </c>
      <c r="H160" s="133">
        <v>35</v>
      </c>
      <c r="I160" s="134">
        <v>0</v>
      </c>
      <c r="J160" s="134">
        <f t="shared" si="20"/>
        <v>0</v>
      </c>
      <c r="K160" s="135"/>
      <c r="L160" s="29"/>
      <c r="M160" s="136" t="s">
        <v>3</v>
      </c>
      <c r="N160" s="137" t="s">
        <v>40</v>
      </c>
      <c r="O160" s="138">
        <v>0</v>
      </c>
      <c r="P160" s="138">
        <f t="shared" si="21"/>
        <v>0</v>
      </c>
      <c r="Q160" s="138">
        <v>0</v>
      </c>
      <c r="R160" s="138">
        <f t="shared" si="22"/>
        <v>0</v>
      </c>
      <c r="S160" s="138">
        <v>0</v>
      </c>
      <c r="T160" s="139">
        <f t="shared" si="23"/>
        <v>0</v>
      </c>
      <c r="AR160" s="140" t="s">
        <v>1250</v>
      </c>
      <c r="AT160" s="140" t="s">
        <v>193</v>
      </c>
      <c r="AU160" s="140" t="s">
        <v>79</v>
      </c>
      <c r="AY160" s="17" t="s">
        <v>191</v>
      </c>
      <c r="BE160" s="141">
        <f t="shared" si="24"/>
        <v>0</v>
      </c>
      <c r="BF160" s="141">
        <f t="shared" si="25"/>
        <v>0</v>
      </c>
      <c r="BG160" s="141">
        <f t="shared" si="26"/>
        <v>0</v>
      </c>
      <c r="BH160" s="141">
        <f t="shared" si="27"/>
        <v>0</v>
      </c>
      <c r="BI160" s="141">
        <f t="shared" si="28"/>
        <v>0</v>
      </c>
      <c r="BJ160" s="17" t="s">
        <v>77</v>
      </c>
      <c r="BK160" s="141">
        <f t="shared" si="29"/>
        <v>0</v>
      </c>
      <c r="BL160" s="17" t="s">
        <v>1250</v>
      </c>
      <c r="BM160" s="140" t="s">
        <v>1546</v>
      </c>
    </row>
    <row r="161" spans="2:65" s="1" customFormat="1" ht="21" customHeight="1">
      <c r="B161" s="128"/>
      <c r="C161" s="129" t="s">
        <v>487</v>
      </c>
      <c r="D161" s="129" t="s">
        <v>193</v>
      </c>
      <c r="E161" s="130" t="s">
        <v>1547</v>
      </c>
      <c r="F161" s="131" t="s">
        <v>1548</v>
      </c>
      <c r="G161" s="132" t="s">
        <v>275</v>
      </c>
      <c r="H161" s="133">
        <v>56.5</v>
      </c>
      <c r="I161" s="134">
        <v>0</v>
      </c>
      <c r="J161" s="134">
        <f t="shared" si="20"/>
        <v>0</v>
      </c>
      <c r="K161" s="135"/>
      <c r="L161" s="29"/>
      <c r="M161" s="136" t="s">
        <v>3</v>
      </c>
      <c r="N161" s="137" t="s">
        <v>40</v>
      </c>
      <c r="O161" s="138">
        <v>0</v>
      </c>
      <c r="P161" s="138">
        <f t="shared" si="21"/>
        <v>0</v>
      </c>
      <c r="Q161" s="138">
        <v>0</v>
      </c>
      <c r="R161" s="138">
        <f t="shared" si="22"/>
        <v>0</v>
      </c>
      <c r="S161" s="138">
        <v>0</v>
      </c>
      <c r="T161" s="139">
        <f t="shared" si="23"/>
        <v>0</v>
      </c>
      <c r="AR161" s="140" t="s">
        <v>1250</v>
      </c>
      <c r="AT161" s="140" t="s">
        <v>193</v>
      </c>
      <c r="AU161" s="140" t="s">
        <v>79</v>
      </c>
      <c r="AY161" s="17" t="s">
        <v>191</v>
      </c>
      <c r="BE161" s="141">
        <f t="shared" si="24"/>
        <v>0</v>
      </c>
      <c r="BF161" s="141">
        <f t="shared" si="25"/>
        <v>0</v>
      </c>
      <c r="BG161" s="141">
        <f t="shared" si="26"/>
        <v>0</v>
      </c>
      <c r="BH161" s="141">
        <f t="shared" si="27"/>
        <v>0</v>
      </c>
      <c r="BI161" s="141">
        <f t="shared" si="28"/>
        <v>0</v>
      </c>
      <c r="BJ161" s="17" t="s">
        <v>77</v>
      </c>
      <c r="BK161" s="141">
        <f t="shared" si="29"/>
        <v>0</v>
      </c>
      <c r="BL161" s="17" t="s">
        <v>1250</v>
      </c>
      <c r="BM161" s="140" t="s">
        <v>1549</v>
      </c>
    </row>
    <row r="162" spans="2:65" s="1" customFormat="1" ht="16.350000000000001" customHeight="1">
      <c r="B162" s="128"/>
      <c r="C162" s="129" t="s">
        <v>1550</v>
      </c>
      <c r="D162" s="129" t="s">
        <v>193</v>
      </c>
      <c r="E162" s="130" t="s">
        <v>1551</v>
      </c>
      <c r="F162" s="131" t="s">
        <v>1552</v>
      </c>
      <c r="G162" s="132" t="s">
        <v>268</v>
      </c>
      <c r="H162" s="133">
        <v>4.0999999999999996</v>
      </c>
      <c r="I162" s="134">
        <v>0</v>
      </c>
      <c r="J162" s="134">
        <f t="shared" si="20"/>
        <v>0</v>
      </c>
      <c r="K162" s="135"/>
      <c r="L162" s="29"/>
      <c r="M162" s="136" t="s">
        <v>3</v>
      </c>
      <c r="N162" s="137" t="s">
        <v>40</v>
      </c>
      <c r="O162" s="138">
        <v>0</v>
      </c>
      <c r="P162" s="138">
        <f t="shared" si="21"/>
        <v>0</v>
      </c>
      <c r="Q162" s="138">
        <v>0</v>
      </c>
      <c r="R162" s="138">
        <f t="shared" si="22"/>
        <v>0</v>
      </c>
      <c r="S162" s="138">
        <v>0</v>
      </c>
      <c r="T162" s="139">
        <f t="shared" si="23"/>
        <v>0</v>
      </c>
      <c r="AR162" s="140" t="s">
        <v>1250</v>
      </c>
      <c r="AT162" s="140" t="s">
        <v>193</v>
      </c>
      <c r="AU162" s="140" t="s">
        <v>79</v>
      </c>
      <c r="AY162" s="17" t="s">
        <v>191</v>
      </c>
      <c r="BE162" s="141">
        <f t="shared" si="24"/>
        <v>0</v>
      </c>
      <c r="BF162" s="141">
        <f t="shared" si="25"/>
        <v>0</v>
      </c>
      <c r="BG162" s="141">
        <f t="shared" si="26"/>
        <v>0</v>
      </c>
      <c r="BH162" s="141">
        <f t="shared" si="27"/>
        <v>0</v>
      </c>
      <c r="BI162" s="141">
        <f t="shared" si="28"/>
        <v>0</v>
      </c>
      <c r="BJ162" s="17" t="s">
        <v>77</v>
      </c>
      <c r="BK162" s="141">
        <f t="shared" si="29"/>
        <v>0</v>
      </c>
      <c r="BL162" s="17" t="s">
        <v>1250</v>
      </c>
      <c r="BM162" s="140" t="s">
        <v>1553</v>
      </c>
    </row>
    <row r="163" spans="2:65" s="1" customFormat="1" ht="16.350000000000001" customHeight="1">
      <c r="B163" s="128"/>
      <c r="C163" s="129" t="s">
        <v>1554</v>
      </c>
      <c r="D163" s="129" t="s">
        <v>193</v>
      </c>
      <c r="E163" s="130" t="s">
        <v>1551</v>
      </c>
      <c r="F163" s="131" t="s">
        <v>1552</v>
      </c>
      <c r="G163" s="132" t="s">
        <v>268</v>
      </c>
      <c r="H163" s="133">
        <v>3</v>
      </c>
      <c r="I163" s="134">
        <v>0</v>
      </c>
      <c r="J163" s="134">
        <f t="shared" si="20"/>
        <v>0</v>
      </c>
      <c r="K163" s="135"/>
      <c r="L163" s="29"/>
      <c r="M163" s="136" t="s">
        <v>3</v>
      </c>
      <c r="N163" s="137" t="s">
        <v>40</v>
      </c>
      <c r="O163" s="138">
        <v>0</v>
      </c>
      <c r="P163" s="138">
        <f t="shared" si="21"/>
        <v>0</v>
      </c>
      <c r="Q163" s="138">
        <v>0</v>
      </c>
      <c r="R163" s="138">
        <f t="shared" si="22"/>
        <v>0</v>
      </c>
      <c r="S163" s="138">
        <v>0</v>
      </c>
      <c r="T163" s="139">
        <f t="shared" si="23"/>
        <v>0</v>
      </c>
      <c r="AR163" s="140" t="s">
        <v>1250</v>
      </c>
      <c r="AT163" s="140" t="s">
        <v>193</v>
      </c>
      <c r="AU163" s="140" t="s">
        <v>79</v>
      </c>
      <c r="AY163" s="17" t="s">
        <v>191</v>
      </c>
      <c r="BE163" s="141">
        <f t="shared" si="24"/>
        <v>0</v>
      </c>
      <c r="BF163" s="141">
        <f t="shared" si="25"/>
        <v>0</v>
      </c>
      <c r="BG163" s="141">
        <f t="shared" si="26"/>
        <v>0</v>
      </c>
      <c r="BH163" s="141">
        <f t="shared" si="27"/>
        <v>0</v>
      </c>
      <c r="BI163" s="141">
        <f t="shared" si="28"/>
        <v>0</v>
      </c>
      <c r="BJ163" s="17" t="s">
        <v>77</v>
      </c>
      <c r="BK163" s="141">
        <f t="shared" si="29"/>
        <v>0</v>
      </c>
      <c r="BL163" s="17" t="s">
        <v>1250</v>
      </c>
      <c r="BM163" s="140" t="s">
        <v>1555</v>
      </c>
    </row>
    <row r="164" spans="2:65" s="1" customFormat="1" ht="16.350000000000001" customHeight="1">
      <c r="B164" s="128"/>
      <c r="C164" s="129" t="s">
        <v>1556</v>
      </c>
      <c r="D164" s="129" t="s">
        <v>193</v>
      </c>
      <c r="E164" s="130" t="s">
        <v>1557</v>
      </c>
      <c r="F164" s="131" t="s">
        <v>1558</v>
      </c>
      <c r="G164" s="132" t="s">
        <v>196</v>
      </c>
      <c r="H164" s="133">
        <v>12</v>
      </c>
      <c r="I164" s="134">
        <v>0</v>
      </c>
      <c r="J164" s="134">
        <f t="shared" si="20"/>
        <v>0</v>
      </c>
      <c r="K164" s="135"/>
      <c r="L164" s="29"/>
      <c r="M164" s="136" t="s">
        <v>3</v>
      </c>
      <c r="N164" s="137" t="s">
        <v>40</v>
      </c>
      <c r="O164" s="138">
        <v>0</v>
      </c>
      <c r="P164" s="138">
        <f t="shared" si="21"/>
        <v>0</v>
      </c>
      <c r="Q164" s="138">
        <v>0</v>
      </c>
      <c r="R164" s="138">
        <f t="shared" si="22"/>
        <v>0</v>
      </c>
      <c r="S164" s="138">
        <v>0</v>
      </c>
      <c r="T164" s="139">
        <f t="shared" si="23"/>
        <v>0</v>
      </c>
      <c r="AR164" s="140" t="s">
        <v>1250</v>
      </c>
      <c r="AT164" s="140" t="s">
        <v>193</v>
      </c>
      <c r="AU164" s="140" t="s">
        <v>79</v>
      </c>
      <c r="AY164" s="17" t="s">
        <v>191</v>
      </c>
      <c r="BE164" s="141">
        <f t="shared" si="24"/>
        <v>0</v>
      </c>
      <c r="BF164" s="141">
        <f t="shared" si="25"/>
        <v>0</v>
      </c>
      <c r="BG164" s="141">
        <f t="shared" si="26"/>
        <v>0</v>
      </c>
      <c r="BH164" s="141">
        <f t="shared" si="27"/>
        <v>0</v>
      </c>
      <c r="BI164" s="141">
        <f t="shared" si="28"/>
        <v>0</v>
      </c>
      <c r="BJ164" s="17" t="s">
        <v>77</v>
      </c>
      <c r="BK164" s="141">
        <f t="shared" si="29"/>
        <v>0</v>
      </c>
      <c r="BL164" s="17" t="s">
        <v>1250</v>
      </c>
      <c r="BM164" s="140" t="s">
        <v>1559</v>
      </c>
    </row>
    <row r="165" spans="2:65" s="1" customFormat="1" ht="16.350000000000001" customHeight="1">
      <c r="B165" s="128"/>
      <c r="C165" s="129" t="s">
        <v>1560</v>
      </c>
      <c r="D165" s="129" t="s">
        <v>193</v>
      </c>
      <c r="E165" s="130" t="s">
        <v>1557</v>
      </c>
      <c r="F165" s="131" t="s">
        <v>1558</v>
      </c>
      <c r="G165" s="132" t="s">
        <v>196</v>
      </c>
      <c r="H165" s="133">
        <v>18</v>
      </c>
      <c r="I165" s="134">
        <v>0</v>
      </c>
      <c r="J165" s="134">
        <f t="shared" si="20"/>
        <v>0</v>
      </c>
      <c r="K165" s="135"/>
      <c r="L165" s="29"/>
      <c r="M165" s="136" t="s">
        <v>3</v>
      </c>
      <c r="N165" s="137" t="s">
        <v>40</v>
      </c>
      <c r="O165" s="138">
        <v>0</v>
      </c>
      <c r="P165" s="138">
        <f t="shared" si="21"/>
        <v>0</v>
      </c>
      <c r="Q165" s="138">
        <v>0</v>
      </c>
      <c r="R165" s="138">
        <f t="shared" si="22"/>
        <v>0</v>
      </c>
      <c r="S165" s="138">
        <v>0</v>
      </c>
      <c r="T165" s="139">
        <f t="shared" si="23"/>
        <v>0</v>
      </c>
      <c r="AR165" s="140" t="s">
        <v>1250</v>
      </c>
      <c r="AT165" s="140" t="s">
        <v>193</v>
      </c>
      <c r="AU165" s="140" t="s">
        <v>79</v>
      </c>
      <c r="AY165" s="17" t="s">
        <v>191</v>
      </c>
      <c r="BE165" s="141">
        <f t="shared" si="24"/>
        <v>0</v>
      </c>
      <c r="BF165" s="141">
        <f t="shared" si="25"/>
        <v>0</v>
      </c>
      <c r="BG165" s="141">
        <f t="shared" si="26"/>
        <v>0</v>
      </c>
      <c r="BH165" s="141">
        <f t="shared" si="27"/>
        <v>0</v>
      </c>
      <c r="BI165" s="141">
        <f t="shared" si="28"/>
        <v>0</v>
      </c>
      <c r="BJ165" s="17" t="s">
        <v>77</v>
      </c>
      <c r="BK165" s="141">
        <f t="shared" si="29"/>
        <v>0</v>
      </c>
      <c r="BL165" s="17" t="s">
        <v>1250</v>
      </c>
      <c r="BM165" s="140" t="s">
        <v>1561</v>
      </c>
    </row>
    <row r="166" spans="2:65" s="1" customFormat="1" ht="23.4" customHeight="1">
      <c r="B166" s="128"/>
      <c r="C166" s="129" t="s">
        <v>1562</v>
      </c>
      <c r="D166" s="129" t="s">
        <v>193</v>
      </c>
      <c r="E166" s="130" t="s">
        <v>1563</v>
      </c>
      <c r="F166" s="131" t="s">
        <v>1564</v>
      </c>
      <c r="G166" s="132" t="s">
        <v>622</v>
      </c>
      <c r="H166" s="133">
        <v>13</v>
      </c>
      <c r="I166" s="134">
        <v>0</v>
      </c>
      <c r="J166" s="134">
        <f t="shared" si="20"/>
        <v>0</v>
      </c>
      <c r="K166" s="135"/>
      <c r="L166" s="29"/>
      <c r="M166" s="136" t="s">
        <v>3</v>
      </c>
      <c r="N166" s="137" t="s">
        <v>40</v>
      </c>
      <c r="O166" s="138">
        <v>0</v>
      </c>
      <c r="P166" s="138">
        <f t="shared" si="21"/>
        <v>0</v>
      </c>
      <c r="Q166" s="138">
        <v>0</v>
      </c>
      <c r="R166" s="138">
        <f t="shared" si="22"/>
        <v>0</v>
      </c>
      <c r="S166" s="138">
        <v>0</v>
      </c>
      <c r="T166" s="139">
        <f t="shared" si="23"/>
        <v>0</v>
      </c>
      <c r="AR166" s="140" t="s">
        <v>1250</v>
      </c>
      <c r="AT166" s="140" t="s">
        <v>193</v>
      </c>
      <c r="AU166" s="140" t="s">
        <v>79</v>
      </c>
      <c r="AY166" s="17" t="s">
        <v>191</v>
      </c>
      <c r="BE166" s="141">
        <f t="shared" si="24"/>
        <v>0</v>
      </c>
      <c r="BF166" s="141">
        <f t="shared" si="25"/>
        <v>0</v>
      </c>
      <c r="BG166" s="141">
        <f t="shared" si="26"/>
        <v>0</v>
      </c>
      <c r="BH166" s="141">
        <f t="shared" si="27"/>
        <v>0</v>
      </c>
      <c r="BI166" s="141">
        <f t="shared" si="28"/>
        <v>0</v>
      </c>
      <c r="BJ166" s="17" t="s">
        <v>77</v>
      </c>
      <c r="BK166" s="141">
        <f t="shared" si="29"/>
        <v>0</v>
      </c>
      <c r="BL166" s="17" t="s">
        <v>1250</v>
      </c>
      <c r="BM166" s="140" t="s">
        <v>1565</v>
      </c>
    </row>
    <row r="167" spans="2:65" s="1" customFormat="1" ht="23.4" customHeight="1">
      <c r="B167" s="128"/>
      <c r="C167" s="129" t="s">
        <v>1566</v>
      </c>
      <c r="D167" s="129" t="s">
        <v>193</v>
      </c>
      <c r="E167" s="130" t="s">
        <v>1563</v>
      </c>
      <c r="F167" s="131" t="s">
        <v>1564</v>
      </c>
      <c r="G167" s="132" t="s">
        <v>622</v>
      </c>
      <c r="H167" s="133">
        <v>7</v>
      </c>
      <c r="I167" s="134">
        <v>0</v>
      </c>
      <c r="J167" s="134">
        <f t="shared" si="20"/>
        <v>0</v>
      </c>
      <c r="K167" s="135"/>
      <c r="L167" s="29"/>
      <c r="M167" s="136" t="s">
        <v>3</v>
      </c>
      <c r="N167" s="137" t="s">
        <v>40</v>
      </c>
      <c r="O167" s="138">
        <v>0</v>
      </c>
      <c r="P167" s="138">
        <f t="shared" si="21"/>
        <v>0</v>
      </c>
      <c r="Q167" s="138">
        <v>0</v>
      </c>
      <c r="R167" s="138">
        <f t="shared" si="22"/>
        <v>0</v>
      </c>
      <c r="S167" s="138">
        <v>0</v>
      </c>
      <c r="T167" s="139">
        <f t="shared" si="23"/>
        <v>0</v>
      </c>
      <c r="AR167" s="140" t="s">
        <v>1250</v>
      </c>
      <c r="AT167" s="140" t="s">
        <v>193</v>
      </c>
      <c r="AU167" s="140" t="s">
        <v>79</v>
      </c>
      <c r="AY167" s="17" t="s">
        <v>191</v>
      </c>
      <c r="BE167" s="141">
        <f t="shared" si="24"/>
        <v>0</v>
      </c>
      <c r="BF167" s="141">
        <f t="shared" si="25"/>
        <v>0</v>
      </c>
      <c r="BG167" s="141">
        <f t="shared" si="26"/>
        <v>0</v>
      </c>
      <c r="BH167" s="141">
        <f t="shared" si="27"/>
        <v>0</v>
      </c>
      <c r="BI167" s="141">
        <f t="shared" si="28"/>
        <v>0</v>
      </c>
      <c r="BJ167" s="17" t="s">
        <v>77</v>
      </c>
      <c r="BK167" s="141">
        <f t="shared" si="29"/>
        <v>0</v>
      </c>
      <c r="BL167" s="17" t="s">
        <v>1250</v>
      </c>
      <c r="BM167" s="140" t="s">
        <v>1567</v>
      </c>
    </row>
    <row r="168" spans="2:65" s="1" customFormat="1" ht="21" customHeight="1">
      <c r="B168" s="128"/>
      <c r="C168" s="129" t="s">
        <v>1568</v>
      </c>
      <c r="D168" s="129" t="s">
        <v>193</v>
      </c>
      <c r="E168" s="130" t="s">
        <v>1569</v>
      </c>
      <c r="F168" s="131" t="s">
        <v>1570</v>
      </c>
      <c r="G168" s="132" t="s">
        <v>622</v>
      </c>
      <c r="H168" s="133">
        <v>13</v>
      </c>
      <c r="I168" s="134">
        <v>0</v>
      </c>
      <c r="J168" s="134">
        <f t="shared" si="20"/>
        <v>0</v>
      </c>
      <c r="K168" s="135"/>
      <c r="L168" s="29"/>
      <c r="M168" s="136" t="s">
        <v>3</v>
      </c>
      <c r="N168" s="137" t="s">
        <v>40</v>
      </c>
      <c r="O168" s="138">
        <v>0</v>
      </c>
      <c r="P168" s="138">
        <f t="shared" si="21"/>
        <v>0</v>
      </c>
      <c r="Q168" s="138">
        <v>0</v>
      </c>
      <c r="R168" s="138">
        <f t="shared" si="22"/>
        <v>0</v>
      </c>
      <c r="S168" s="138">
        <v>0</v>
      </c>
      <c r="T168" s="139">
        <f t="shared" si="23"/>
        <v>0</v>
      </c>
      <c r="AR168" s="140" t="s">
        <v>1250</v>
      </c>
      <c r="AT168" s="140" t="s">
        <v>193</v>
      </c>
      <c r="AU168" s="140" t="s">
        <v>79</v>
      </c>
      <c r="AY168" s="17" t="s">
        <v>191</v>
      </c>
      <c r="BE168" s="141">
        <f t="shared" si="24"/>
        <v>0</v>
      </c>
      <c r="BF168" s="141">
        <f t="shared" si="25"/>
        <v>0</v>
      </c>
      <c r="BG168" s="141">
        <f t="shared" si="26"/>
        <v>0</v>
      </c>
      <c r="BH168" s="141">
        <f t="shared" si="27"/>
        <v>0</v>
      </c>
      <c r="BI168" s="141">
        <f t="shared" si="28"/>
        <v>0</v>
      </c>
      <c r="BJ168" s="17" t="s">
        <v>77</v>
      </c>
      <c r="BK168" s="141">
        <f t="shared" si="29"/>
        <v>0</v>
      </c>
      <c r="BL168" s="17" t="s">
        <v>1250</v>
      </c>
      <c r="BM168" s="140" t="s">
        <v>1571</v>
      </c>
    </row>
    <row r="169" spans="2:65" s="1" customFormat="1" ht="21" customHeight="1">
      <c r="B169" s="128"/>
      <c r="C169" s="129" t="s">
        <v>1572</v>
      </c>
      <c r="D169" s="129" t="s">
        <v>193</v>
      </c>
      <c r="E169" s="130" t="s">
        <v>1569</v>
      </c>
      <c r="F169" s="131" t="s">
        <v>1570</v>
      </c>
      <c r="G169" s="132" t="s">
        <v>622</v>
      </c>
      <c r="H169" s="133">
        <v>7</v>
      </c>
      <c r="I169" s="134">
        <v>0</v>
      </c>
      <c r="J169" s="134">
        <f t="shared" si="20"/>
        <v>0</v>
      </c>
      <c r="K169" s="135"/>
      <c r="L169" s="29"/>
      <c r="M169" s="136" t="s">
        <v>3</v>
      </c>
      <c r="N169" s="137" t="s">
        <v>40</v>
      </c>
      <c r="O169" s="138">
        <v>0</v>
      </c>
      <c r="P169" s="138">
        <f t="shared" si="21"/>
        <v>0</v>
      </c>
      <c r="Q169" s="138">
        <v>0</v>
      </c>
      <c r="R169" s="138">
        <f t="shared" si="22"/>
        <v>0</v>
      </c>
      <c r="S169" s="138">
        <v>0</v>
      </c>
      <c r="T169" s="139">
        <f t="shared" si="23"/>
        <v>0</v>
      </c>
      <c r="AR169" s="140" t="s">
        <v>1250</v>
      </c>
      <c r="AT169" s="140" t="s">
        <v>193</v>
      </c>
      <c r="AU169" s="140" t="s">
        <v>79</v>
      </c>
      <c r="AY169" s="17" t="s">
        <v>191</v>
      </c>
      <c r="BE169" s="141">
        <f t="shared" si="24"/>
        <v>0</v>
      </c>
      <c r="BF169" s="141">
        <f t="shared" si="25"/>
        <v>0</v>
      </c>
      <c r="BG169" s="141">
        <f t="shared" si="26"/>
        <v>0</v>
      </c>
      <c r="BH169" s="141">
        <f t="shared" si="27"/>
        <v>0</v>
      </c>
      <c r="BI169" s="141">
        <f t="shared" si="28"/>
        <v>0</v>
      </c>
      <c r="BJ169" s="17" t="s">
        <v>77</v>
      </c>
      <c r="BK169" s="141">
        <f t="shared" si="29"/>
        <v>0</v>
      </c>
      <c r="BL169" s="17" t="s">
        <v>1250</v>
      </c>
      <c r="BM169" s="140" t="s">
        <v>1573</v>
      </c>
    </row>
    <row r="170" spans="2:65" s="1" customFormat="1" ht="16.350000000000001" customHeight="1">
      <c r="B170" s="128"/>
      <c r="C170" s="129" t="s">
        <v>1574</v>
      </c>
      <c r="D170" s="129" t="s">
        <v>193</v>
      </c>
      <c r="E170" s="130" t="s">
        <v>1575</v>
      </c>
      <c r="F170" s="131" t="s">
        <v>1576</v>
      </c>
      <c r="G170" s="132" t="s">
        <v>196</v>
      </c>
      <c r="H170" s="133">
        <v>150</v>
      </c>
      <c r="I170" s="134">
        <v>0</v>
      </c>
      <c r="J170" s="134">
        <f t="shared" si="20"/>
        <v>0</v>
      </c>
      <c r="K170" s="135"/>
      <c r="L170" s="29"/>
      <c r="M170" s="136" t="s">
        <v>3</v>
      </c>
      <c r="N170" s="137" t="s">
        <v>40</v>
      </c>
      <c r="O170" s="138">
        <v>0</v>
      </c>
      <c r="P170" s="138">
        <f t="shared" si="21"/>
        <v>0</v>
      </c>
      <c r="Q170" s="138">
        <v>0</v>
      </c>
      <c r="R170" s="138">
        <f t="shared" si="22"/>
        <v>0</v>
      </c>
      <c r="S170" s="138">
        <v>0</v>
      </c>
      <c r="T170" s="139">
        <f t="shared" si="23"/>
        <v>0</v>
      </c>
      <c r="AR170" s="140" t="s">
        <v>1250</v>
      </c>
      <c r="AT170" s="140" t="s">
        <v>193</v>
      </c>
      <c r="AU170" s="140" t="s">
        <v>79</v>
      </c>
      <c r="AY170" s="17" t="s">
        <v>191</v>
      </c>
      <c r="BE170" s="141">
        <f t="shared" si="24"/>
        <v>0</v>
      </c>
      <c r="BF170" s="141">
        <f t="shared" si="25"/>
        <v>0</v>
      </c>
      <c r="BG170" s="141">
        <f t="shared" si="26"/>
        <v>0</v>
      </c>
      <c r="BH170" s="141">
        <f t="shared" si="27"/>
        <v>0</v>
      </c>
      <c r="BI170" s="141">
        <f t="shared" si="28"/>
        <v>0</v>
      </c>
      <c r="BJ170" s="17" t="s">
        <v>77</v>
      </c>
      <c r="BK170" s="141">
        <f t="shared" si="29"/>
        <v>0</v>
      </c>
      <c r="BL170" s="17" t="s">
        <v>1250</v>
      </c>
      <c r="BM170" s="140" t="s">
        <v>1577</v>
      </c>
    </row>
    <row r="171" spans="2:65" s="1" customFormat="1" ht="16.350000000000001" customHeight="1">
      <c r="B171" s="128"/>
      <c r="C171" s="129" t="s">
        <v>1578</v>
      </c>
      <c r="D171" s="129" t="s">
        <v>193</v>
      </c>
      <c r="E171" s="130" t="s">
        <v>1575</v>
      </c>
      <c r="F171" s="131" t="s">
        <v>1576</v>
      </c>
      <c r="G171" s="132" t="s">
        <v>196</v>
      </c>
      <c r="H171" s="133">
        <v>337</v>
      </c>
      <c r="I171" s="134">
        <v>0</v>
      </c>
      <c r="J171" s="134">
        <f t="shared" si="20"/>
        <v>0</v>
      </c>
      <c r="K171" s="135"/>
      <c r="L171" s="29"/>
      <c r="M171" s="136" t="s">
        <v>3</v>
      </c>
      <c r="N171" s="137" t="s">
        <v>40</v>
      </c>
      <c r="O171" s="138">
        <v>0</v>
      </c>
      <c r="P171" s="138">
        <f t="shared" si="21"/>
        <v>0</v>
      </c>
      <c r="Q171" s="138">
        <v>0</v>
      </c>
      <c r="R171" s="138">
        <f t="shared" si="22"/>
        <v>0</v>
      </c>
      <c r="S171" s="138">
        <v>0</v>
      </c>
      <c r="T171" s="139">
        <f t="shared" si="23"/>
        <v>0</v>
      </c>
      <c r="AR171" s="140" t="s">
        <v>1250</v>
      </c>
      <c r="AT171" s="140" t="s">
        <v>193</v>
      </c>
      <c r="AU171" s="140" t="s">
        <v>79</v>
      </c>
      <c r="AY171" s="17" t="s">
        <v>191</v>
      </c>
      <c r="BE171" s="141">
        <f t="shared" si="24"/>
        <v>0</v>
      </c>
      <c r="BF171" s="141">
        <f t="shared" si="25"/>
        <v>0</v>
      </c>
      <c r="BG171" s="141">
        <f t="shared" si="26"/>
        <v>0</v>
      </c>
      <c r="BH171" s="141">
        <f t="shared" si="27"/>
        <v>0</v>
      </c>
      <c r="BI171" s="141">
        <f t="shared" si="28"/>
        <v>0</v>
      </c>
      <c r="BJ171" s="17" t="s">
        <v>77</v>
      </c>
      <c r="BK171" s="141">
        <f t="shared" si="29"/>
        <v>0</v>
      </c>
      <c r="BL171" s="17" t="s">
        <v>1250</v>
      </c>
      <c r="BM171" s="140" t="s">
        <v>1579</v>
      </c>
    </row>
    <row r="172" spans="2:65" s="1" customFormat="1" ht="16.350000000000001" customHeight="1">
      <c r="B172" s="128"/>
      <c r="C172" s="129" t="s">
        <v>1580</v>
      </c>
      <c r="D172" s="129" t="s">
        <v>193</v>
      </c>
      <c r="E172" s="130" t="s">
        <v>1581</v>
      </c>
      <c r="F172" s="131" t="s">
        <v>1582</v>
      </c>
      <c r="G172" s="132" t="s">
        <v>196</v>
      </c>
      <c r="H172" s="133">
        <v>100</v>
      </c>
      <c r="I172" s="134">
        <v>0</v>
      </c>
      <c r="J172" s="134">
        <f t="shared" si="20"/>
        <v>0</v>
      </c>
      <c r="K172" s="135"/>
      <c r="L172" s="29"/>
      <c r="M172" s="136" t="s">
        <v>3</v>
      </c>
      <c r="N172" s="137" t="s">
        <v>40</v>
      </c>
      <c r="O172" s="138">
        <v>0</v>
      </c>
      <c r="P172" s="138">
        <f t="shared" si="21"/>
        <v>0</v>
      </c>
      <c r="Q172" s="138">
        <v>0</v>
      </c>
      <c r="R172" s="138">
        <f t="shared" si="22"/>
        <v>0</v>
      </c>
      <c r="S172" s="138">
        <v>0</v>
      </c>
      <c r="T172" s="139">
        <f t="shared" si="23"/>
        <v>0</v>
      </c>
      <c r="AR172" s="140" t="s">
        <v>1250</v>
      </c>
      <c r="AT172" s="140" t="s">
        <v>193</v>
      </c>
      <c r="AU172" s="140" t="s">
        <v>79</v>
      </c>
      <c r="AY172" s="17" t="s">
        <v>191</v>
      </c>
      <c r="BE172" s="141">
        <f t="shared" si="24"/>
        <v>0</v>
      </c>
      <c r="BF172" s="141">
        <f t="shared" si="25"/>
        <v>0</v>
      </c>
      <c r="BG172" s="141">
        <f t="shared" si="26"/>
        <v>0</v>
      </c>
      <c r="BH172" s="141">
        <f t="shared" si="27"/>
        <v>0</v>
      </c>
      <c r="BI172" s="141">
        <f t="shared" si="28"/>
        <v>0</v>
      </c>
      <c r="BJ172" s="17" t="s">
        <v>77</v>
      </c>
      <c r="BK172" s="141">
        <f t="shared" si="29"/>
        <v>0</v>
      </c>
      <c r="BL172" s="17" t="s">
        <v>1250</v>
      </c>
      <c r="BM172" s="140" t="s">
        <v>1583</v>
      </c>
    </row>
    <row r="173" spans="2:65" s="1" customFormat="1" ht="16.350000000000001" customHeight="1">
      <c r="B173" s="128"/>
      <c r="C173" s="129" t="s">
        <v>1584</v>
      </c>
      <c r="D173" s="129" t="s">
        <v>193</v>
      </c>
      <c r="E173" s="130" t="s">
        <v>1581</v>
      </c>
      <c r="F173" s="131" t="s">
        <v>1582</v>
      </c>
      <c r="G173" s="132" t="s">
        <v>196</v>
      </c>
      <c r="H173" s="133">
        <v>46</v>
      </c>
      <c r="I173" s="134">
        <v>0</v>
      </c>
      <c r="J173" s="134">
        <f t="shared" si="20"/>
        <v>0</v>
      </c>
      <c r="K173" s="135"/>
      <c r="L173" s="29"/>
      <c r="M173" s="136" t="s">
        <v>3</v>
      </c>
      <c r="N173" s="137" t="s">
        <v>40</v>
      </c>
      <c r="O173" s="138">
        <v>0</v>
      </c>
      <c r="P173" s="138">
        <f t="shared" si="21"/>
        <v>0</v>
      </c>
      <c r="Q173" s="138">
        <v>0</v>
      </c>
      <c r="R173" s="138">
        <f t="shared" si="22"/>
        <v>0</v>
      </c>
      <c r="S173" s="138">
        <v>0</v>
      </c>
      <c r="T173" s="139">
        <f t="shared" si="23"/>
        <v>0</v>
      </c>
      <c r="AR173" s="140" t="s">
        <v>1250</v>
      </c>
      <c r="AT173" s="140" t="s">
        <v>193</v>
      </c>
      <c r="AU173" s="140" t="s">
        <v>79</v>
      </c>
      <c r="AY173" s="17" t="s">
        <v>191</v>
      </c>
      <c r="BE173" s="141">
        <f t="shared" si="24"/>
        <v>0</v>
      </c>
      <c r="BF173" s="141">
        <f t="shared" si="25"/>
        <v>0</v>
      </c>
      <c r="BG173" s="141">
        <f t="shared" si="26"/>
        <v>0</v>
      </c>
      <c r="BH173" s="141">
        <f t="shared" si="27"/>
        <v>0</v>
      </c>
      <c r="BI173" s="141">
        <f t="shared" si="28"/>
        <v>0</v>
      </c>
      <c r="BJ173" s="17" t="s">
        <v>77</v>
      </c>
      <c r="BK173" s="141">
        <f t="shared" si="29"/>
        <v>0</v>
      </c>
      <c r="BL173" s="17" t="s">
        <v>1250</v>
      </c>
      <c r="BM173" s="140" t="s">
        <v>1585</v>
      </c>
    </row>
    <row r="174" spans="2:65" s="1" customFormat="1" ht="16.350000000000001" customHeight="1">
      <c r="B174" s="128"/>
      <c r="C174" s="129" t="s">
        <v>1586</v>
      </c>
      <c r="D174" s="129" t="s">
        <v>193</v>
      </c>
      <c r="E174" s="130" t="s">
        <v>1587</v>
      </c>
      <c r="F174" s="131" t="s">
        <v>1588</v>
      </c>
      <c r="G174" s="132" t="s">
        <v>196</v>
      </c>
      <c r="H174" s="133">
        <v>250</v>
      </c>
      <c r="I174" s="134">
        <v>0</v>
      </c>
      <c r="J174" s="134">
        <f t="shared" si="20"/>
        <v>0</v>
      </c>
      <c r="K174" s="135"/>
      <c r="L174" s="29"/>
      <c r="M174" s="136" t="s">
        <v>3</v>
      </c>
      <c r="N174" s="137" t="s">
        <v>40</v>
      </c>
      <c r="O174" s="138">
        <v>0</v>
      </c>
      <c r="P174" s="138">
        <f t="shared" si="21"/>
        <v>0</v>
      </c>
      <c r="Q174" s="138">
        <v>0</v>
      </c>
      <c r="R174" s="138">
        <f t="shared" si="22"/>
        <v>0</v>
      </c>
      <c r="S174" s="138">
        <v>0</v>
      </c>
      <c r="T174" s="139">
        <f t="shared" si="23"/>
        <v>0</v>
      </c>
      <c r="AR174" s="140" t="s">
        <v>1250</v>
      </c>
      <c r="AT174" s="140" t="s">
        <v>193</v>
      </c>
      <c r="AU174" s="140" t="s">
        <v>79</v>
      </c>
      <c r="AY174" s="17" t="s">
        <v>191</v>
      </c>
      <c r="BE174" s="141">
        <f t="shared" si="24"/>
        <v>0</v>
      </c>
      <c r="BF174" s="141">
        <f t="shared" si="25"/>
        <v>0</v>
      </c>
      <c r="BG174" s="141">
        <f t="shared" si="26"/>
        <v>0</v>
      </c>
      <c r="BH174" s="141">
        <f t="shared" si="27"/>
        <v>0</v>
      </c>
      <c r="BI174" s="141">
        <f t="shared" si="28"/>
        <v>0</v>
      </c>
      <c r="BJ174" s="17" t="s">
        <v>77</v>
      </c>
      <c r="BK174" s="141">
        <f t="shared" si="29"/>
        <v>0</v>
      </c>
      <c r="BL174" s="17" t="s">
        <v>1250</v>
      </c>
      <c r="BM174" s="140" t="s">
        <v>1589</v>
      </c>
    </row>
    <row r="175" spans="2:65" s="1" customFormat="1" ht="16.350000000000001" customHeight="1">
      <c r="B175" s="128"/>
      <c r="C175" s="129" t="s">
        <v>1590</v>
      </c>
      <c r="D175" s="129" t="s">
        <v>193</v>
      </c>
      <c r="E175" s="130" t="s">
        <v>1587</v>
      </c>
      <c r="F175" s="131" t="s">
        <v>1588</v>
      </c>
      <c r="G175" s="132" t="s">
        <v>196</v>
      </c>
      <c r="H175" s="133">
        <v>383</v>
      </c>
      <c r="I175" s="134">
        <v>0</v>
      </c>
      <c r="J175" s="134">
        <f t="shared" si="20"/>
        <v>0</v>
      </c>
      <c r="K175" s="135"/>
      <c r="L175" s="29"/>
      <c r="M175" s="136" t="s">
        <v>3</v>
      </c>
      <c r="N175" s="137" t="s">
        <v>40</v>
      </c>
      <c r="O175" s="138">
        <v>0</v>
      </c>
      <c r="P175" s="138">
        <f t="shared" si="21"/>
        <v>0</v>
      </c>
      <c r="Q175" s="138">
        <v>0</v>
      </c>
      <c r="R175" s="138">
        <f t="shared" si="22"/>
        <v>0</v>
      </c>
      <c r="S175" s="138">
        <v>0</v>
      </c>
      <c r="T175" s="139">
        <f t="shared" si="23"/>
        <v>0</v>
      </c>
      <c r="AR175" s="140" t="s">
        <v>1250</v>
      </c>
      <c r="AT175" s="140" t="s">
        <v>193</v>
      </c>
      <c r="AU175" s="140" t="s">
        <v>79</v>
      </c>
      <c r="AY175" s="17" t="s">
        <v>191</v>
      </c>
      <c r="BE175" s="141">
        <f t="shared" si="24"/>
        <v>0</v>
      </c>
      <c r="BF175" s="141">
        <f t="shared" si="25"/>
        <v>0</v>
      </c>
      <c r="BG175" s="141">
        <f t="shared" si="26"/>
        <v>0</v>
      </c>
      <c r="BH175" s="141">
        <f t="shared" si="27"/>
        <v>0</v>
      </c>
      <c r="BI175" s="141">
        <f t="shared" si="28"/>
        <v>0</v>
      </c>
      <c r="BJ175" s="17" t="s">
        <v>77</v>
      </c>
      <c r="BK175" s="141">
        <f t="shared" si="29"/>
        <v>0</v>
      </c>
      <c r="BL175" s="17" t="s">
        <v>1250</v>
      </c>
      <c r="BM175" s="140" t="s">
        <v>1591</v>
      </c>
    </row>
    <row r="176" spans="2:65" s="1" customFormat="1" ht="16.350000000000001" customHeight="1">
      <c r="B176" s="128"/>
      <c r="C176" s="129" t="s">
        <v>1592</v>
      </c>
      <c r="D176" s="129" t="s">
        <v>193</v>
      </c>
      <c r="E176" s="130" t="s">
        <v>1593</v>
      </c>
      <c r="F176" s="131" t="s">
        <v>1594</v>
      </c>
      <c r="G176" s="132" t="s">
        <v>196</v>
      </c>
      <c r="H176" s="133">
        <v>250</v>
      </c>
      <c r="I176" s="134">
        <v>0</v>
      </c>
      <c r="J176" s="134">
        <f t="shared" si="20"/>
        <v>0</v>
      </c>
      <c r="K176" s="135"/>
      <c r="L176" s="29"/>
      <c r="M176" s="136" t="s">
        <v>3</v>
      </c>
      <c r="N176" s="137" t="s">
        <v>40</v>
      </c>
      <c r="O176" s="138">
        <v>0</v>
      </c>
      <c r="P176" s="138">
        <f t="shared" si="21"/>
        <v>0</v>
      </c>
      <c r="Q176" s="138">
        <v>0</v>
      </c>
      <c r="R176" s="138">
        <f t="shared" si="22"/>
        <v>0</v>
      </c>
      <c r="S176" s="138">
        <v>0</v>
      </c>
      <c r="T176" s="139">
        <f t="shared" si="23"/>
        <v>0</v>
      </c>
      <c r="AR176" s="140" t="s">
        <v>1250</v>
      </c>
      <c r="AT176" s="140" t="s">
        <v>193</v>
      </c>
      <c r="AU176" s="140" t="s">
        <v>79</v>
      </c>
      <c r="AY176" s="17" t="s">
        <v>191</v>
      </c>
      <c r="BE176" s="141">
        <f t="shared" si="24"/>
        <v>0</v>
      </c>
      <c r="BF176" s="141">
        <f t="shared" si="25"/>
        <v>0</v>
      </c>
      <c r="BG176" s="141">
        <f t="shared" si="26"/>
        <v>0</v>
      </c>
      <c r="BH176" s="141">
        <f t="shared" si="27"/>
        <v>0</v>
      </c>
      <c r="BI176" s="141">
        <f t="shared" si="28"/>
        <v>0</v>
      </c>
      <c r="BJ176" s="17" t="s">
        <v>77</v>
      </c>
      <c r="BK176" s="141">
        <f t="shared" si="29"/>
        <v>0</v>
      </c>
      <c r="BL176" s="17" t="s">
        <v>1250</v>
      </c>
      <c r="BM176" s="140" t="s">
        <v>1595</v>
      </c>
    </row>
    <row r="177" spans="2:65" s="1" customFormat="1" ht="16.350000000000001" customHeight="1">
      <c r="B177" s="128"/>
      <c r="C177" s="129" t="s">
        <v>1596</v>
      </c>
      <c r="D177" s="129" t="s">
        <v>193</v>
      </c>
      <c r="E177" s="130" t="s">
        <v>1593</v>
      </c>
      <c r="F177" s="131" t="s">
        <v>1594</v>
      </c>
      <c r="G177" s="132" t="s">
        <v>196</v>
      </c>
      <c r="H177" s="133">
        <v>383</v>
      </c>
      <c r="I177" s="134">
        <v>0</v>
      </c>
      <c r="J177" s="134">
        <f t="shared" si="20"/>
        <v>0</v>
      </c>
      <c r="K177" s="135"/>
      <c r="L177" s="29"/>
      <c r="M177" s="136" t="s">
        <v>3</v>
      </c>
      <c r="N177" s="137" t="s">
        <v>40</v>
      </c>
      <c r="O177" s="138">
        <v>0</v>
      </c>
      <c r="P177" s="138">
        <f t="shared" si="21"/>
        <v>0</v>
      </c>
      <c r="Q177" s="138">
        <v>0</v>
      </c>
      <c r="R177" s="138">
        <f t="shared" si="22"/>
        <v>0</v>
      </c>
      <c r="S177" s="138">
        <v>0</v>
      </c>
      <c r="T177" s="139">
        <f t="shared" si="23"/>
        <v>0</v>
      </c>
      <c r="AR177" s="140" t="s">
        <v>1250</v>
      </c>
      <c r="AT177" s="140" t="s">
        <v>193</v>
      </c>
      <c r="AU177" s="140" t="s">
        <v>79</v>
      </c>
      <c r="AY177" s="17" t="s">
        <v>191</v>
      </c>
      <c r="BE177" s="141">
        <f t="shared" si="24"/>
        <v>0</v>
      </c>
      <c r="BF177" s="141">
        <f t="shared" si="25"/>
        <v>0</v>
      </c>
      <c r="BG177" s="141">
        <f t="shared" si="26"/>
        <v>0</v>
      </c>
      <c r="BH177" s="141">
        <f t="shared" si="27"/>
        <v>0</v>
      </c>
      <c r="BI177" s="141">
        <f t="shared" si="28"/>
        <v>0</v>
      </c>
      <c r="BJ177" s="17" t="s">
        <v>77</v>
      </c>
      <c r="BK177" s="141">
        <f t="shared" si="29"/>
        <v>0</v>
      </c>
      <c r="BL177" s="17" t="s">
        <v>1250</v>
      </c>
      <c r="BM177" s="140" t="s">
        <v>1597</v>
      </c>
    </row>
    <row r="178" spans="2:65" s="1" customFormat="1" ht="16.350000000000001" customHeight="1">
      <c r="B178" s="128"/>
      <c r="C178" s="129" t="s">
        <v>1598</v>
      </c>
      <c r="D178" s="129" t="s">
        <v>193</v>
      </c>
      <c r="E178" s="130" t="s">
        <v>1599</v>
      </c>
      <c r="F178" s="131" t="s">
        <v>1600</v>
      </c>
      <c r="G178" s="132" t="s">
        <v>196</v>
      </c>
      <c r="H178" s="133">
        <v>100</v>
      </c>
      <c r="I178" s="134">
        <v>0</v>
      </c>
      <c r="J178" s="134">
        <f t="shared" si="20"/>
        <v>0</v>
      </c>
      <c r="K178" s="135"/>
      <c r="L178" s="29"/>
      <c r="M178" s="136" t="s">
        <v>3</v>
      </c>
      <c r="N178" s="137" t="s">
        <v>40</v>
      </c>
      <c r="O178" s="138">
        <v>0</v>
      </c>
      <c r="P178" s="138">
        <f t="shared" si="21"/>
        <v>0</v>
      </c>
      <c r="Q178" s="138">
        <v>0</v>
      </c>
      <c r="R178" s="138">
        <f t="shared" si="22"/>
        <v>0</v>
      </c>
      <c r="S178" s="138">
        <v>0</v>
      </c>
      <c r="T178" s="139">
        <f t="shared" si="23"/>
        <v>0</v>
      </c>
      <c r="AR178" s="140" t="s">
        <v>1250</v>
      </c>
      <c r="AT178" s="140" t="s">
        <v>193</v>
      </c>
      <c r="AU178" s="140" t="s">
        <v>79</v>
      </c>
      <c r="AY178" s="17" t="s">
        <v>191</v>
      </c>
      <c r="BE178" s="141">
        <f t="shared" si="24"/>
        <v>0</v>
      </c>
      <c r="BF178" s="141">
        <f t="shared" si="25"/>
        <v>0</v>
      </c>
      <c r="BG178" s="141">
        <f t="shared" si="26"/>
        <v>0</v>
      </c>
      <c r="BH178" s="141">
        <f t="shared" si="27"/>
        <v>0</v>
      </c>
      <c r="BI178" s="141">
        <f t="shared" si="28"/>
        <v>0</v>
      </c>
      <c r="BJ178" s="17" t="s">
        <v>77</v>
      </c>
      <c r="BK178" s="141">
        <f t="shared" si="29"/>
        <v>0</v>
      </c>
      <c r="BL178" s="17" t="s">
        <v>1250</v>
      </c>
      <c r="BM178" s="140" t="s">
        <v>1601</v>
      </c>
    </row>
    <row r="179" spans="2:65" s="1" customFormat="1" ht="16.350000000000001" customHeight="1">
      <c r="B179" s="128"/>
      <c r="C179" s="129" t="s">
        <v>603</v>
      </c>
      <c r="D179" s="129" t="s">
        <v>193</v>
      </c>
      <c r="E179" s="130" t="s">
        <v>1599</v>
      </c>
      <c r="F179" s="131" t="s">
        <v>1600</v>
      </c>
      <c r="G179" s="132" t="s">
        <v>196</v>
      </c>
      <c r="H179" s="133">
        <v>46</v>
      </c>
      <c r="I179" s="134">
        <v>0</v>
      </c>
      <c r="J179" s="134">
        <f t="shared" si="20"/>
        <v>0</v>
      </c>
      <c r="K179" s="135"/>
      <c r="L179" s="29"/>
      <c r="M179" s="136" t="s">
        <v>3</v>
      </c>
      <c r="N179" s="137" t="s">
        <v>40</v>
      </c>
      <c r="O179" s="138">
        <v>0</v>
      </c>
      <c r="P179" s="138">
        <f t="shared" si="21"/>
        <v>0</v>
      </c>
      <c r="Q179" s="138">
        <v>0</v>
      </c>
      <c r="R179" s="138">
        <f t="shared" si="22"/>
        <v>0</v>
      </c>
      <c r="S179" s="138">
        <v>0</v>
      </c>
      <c r="T179" s="139">
        <f t="shared" si="23"/>
        <v>0</v>
      </c>
      <c r="AR179" s="140" t="s">
        <v>1250</v>
      </c>
      <c r="AT179" s="140" t="s">
        <v>193</v>
      </c>
      <c r="AU179" s="140" t="s">
        <v>79</v>
      </c>
      <c r="AY179" s="17" t="s">
        <v>191</v>
      </c>
      <c r="BE179" s="141">
        <f t="shared" si="24"/>
        <v>0</v>
      </c>
      <c r="BF179" s="141">
        <f t="shared" si="25"/>
        <v>0</v>
      </c>
      <c r="BG179" s="141">
        <f t="shared" si="26"/>
        <v>0</v>
      </c>
      <c r="BH179" s="141">
        <f t="shared" si="27"/>
        <v>0</v>
      </c>
      <c r="BI179" s="141">
        <f t="shared" si="28"/>
        <v>0</v>
      </c>
      <c r="BJ179" s="17" t="s">
        <v>77</v>
      </c>
      <c r="BK179" s="141">
        <f t="shared" si="29"/>
        <v>0</v>
      </c>
      <c r="BL179" s="17" t="s">
        <v>1250</v>
      </c>
      <c r="BM179" s="140" t="s">
        <v>1602</v>
      </c>
    </row>
    <row r="180" spans="2:65" s="1" customFormat="1" ht="16.350000000000001" customHeight="1">
      <c r="B180" s="128"/>
      <c r="C180" s="129" t="s">
        <v>1603</v>
      </c>
      <c r="D180" s="129" t="s">
        <v>193</v>
      </c>
      <c r="E180" s="130" t="s">
        <v>1604</v>
      </c>
      <c r="F180" s="131" t="s">
        <v>1605</v>
      </c>
      <c r="G180" s="132" t="s">
        <v>196</v>
      </c>
      <c r="H180" s="133">
        <v>150</v>
      </c>
      <c r="I180" s="134">
        <v>0</v>
      </c>
      <c r="J180" s="134">
        <f t="shared" si="20"/>
        <v>0</v>
      </c>
      <c r="K180" s="135"/>
      <c r="L180" s="29"/>
      <c r="M180" s="136" t="s">
        <v>3</v>
      </c>
      <c r="N180" s="137" t="s">
        <v>40</v>
      </c>
      <c r="O180" s="138">
        <v>0</v>
      </c>
      <c r="P180" s="138">
        <f t="shared" si="21"/>
        <v>0</v>
      </c>
      <c r="Q180" s="138">
        <v>0</v>
      </c>
      <c r="R180" s="138">
        <f t="shared" si="22"/>
        <v>0</v>
      </c>
      <c r="S180" s="138">
        <v>0</v>
      </c>
      <c r="T180" s="139">
        <f t="shared" si="23"/>
        <v>0</v>
      </c>
      <c r="AR180" s="140" t="s">
        <v>1250</v>
      </c>
      <c r="AT180" s="140" t="s">
        <v>193</v>
      </c>
      <c r="AU180" s="140" t="s">
        <v>79</v>
      </c>
      <c r="AY180" s="17" t="s">
        <v>191</v>
      </c>
      <c r="BE180" s="141">
        <f t="shared" si="24"/>
        <v>0</v>
      </c>
      <c r="BF180" s="141">
        <f t="shared" si="25"/>
        <v>0</v>
      </c>
      <c r="BG180" s="141">
        <f t="shared" si="26"/>
        <v>0</v>
      </c>
      <c r="BH180" s="141">
        <f t="shared" si="27"/>
        <v>0</v>
      </c>
      <c r="BI180" s="141">
        <f t="shared" si="28"/>
        <v>0</v>
      </c>
      <c r="BJ180" s="17" t="s">
        <v>77</v>
      </c>
      <c r="BK180" s="141">
        <f t="shared" si="29"/>
        <v>0</v>
      </c>
      <c r="BL180" s="17" t="s">
        <v>1250</v>
      </c>
      <c r="BM180" s="140" t="s">
        <v>1606</v>
      </c>
    </row>
    <row r="181" spans="2:65" s="1" customFormat="1" ht="16.350000000000001" customHeight="1">
      <c r="B181" s="128"/>
      <c r="C181" s="129" t="s">
        <v>1607</v>
      </c>
      <c r="D181" s="129" t="s">
        <v>193</v>
      </c>
      <c r="E181" s="130" t="s">
        <v>1604</v>
      </c>
      <c r="F181" s="131" t="s">
        <v>1605</v>
      </c>
      <c r="G181" s="132" t="s">
        <v>196</v>
      </c>
      <c r="H181" s="133">
        <v>337</v>
      </c>
      <c r="I181" s="134">
        <v>0</v>
      </c>
      <c r="J181" s="134">
        <f t="shared" si="20"/>
        <v>0</v>
      </c>
      <c r="K181" s="135"/>
      <c r="L181" s="29"/>
      <c r="M181" s="136" t="s">
        <v>3</v>
      </c>
      <c r="N181" s="137" t="s">
        <v>40</v>
      </c>
      <c r="O181" s="138">
        <v>0</v>
      </c>
      <c r="P181" s="138">
        <f t="shared" si="21"/>
        <v>0</v>
      </c>
      <c r="Q181" s="138">
        <v>0</v>
      </c>
      <c r="R181" s="138">
        <f t="shared" si="22"/>
        <v>0</v>
      </c>
      <c r="S181" s="138">
        <v>0</v>
      </c>
      <c r="T181" s="139">
        <f t="shared" si="23"/>
        <v>0</v>
      </c>
      <c r="AR181" s="140" t="s">
        <v>1250</v>
      </c>
      <c r="AT181" s="140" t="s">
        <v>193</v>
      </c>
      <c r="AU181" s="140" t="s">
        <v>79</v>
      </c>
      <c r="AY181" s="17" t="s">
        <v>191</v>
      </c>
      <c r="BE181" s="141">
        <f t="shared" si="24"/>
        <v>0</v>
      </c>
      <c r="BF181" s="141">
        <f t="shared" si="25"/>
        <v>0</v>
      </c>
      <c r="BG181" s="141">
        <f t="shared" si="26"/>
        <v>0</v>
      </c>
      <c r="BH181" s="141">
        <f t="shared" si="27"/>
        <v>0</v>
      </c>
      <c r="BI181" s="141">
        <f t="shared" si="28"/>
        <v>0</v>
      </c>
      <c r="BJ181" s="17" t="s">
        <v>77</v>
      </c>
      <c r="BK181" s="141">
        <f t="shared" si="29"/>
        <v>0</v>
      </c>
      <c r="BL181" s="17" t="s">
        <v>1250</v>
      </c>
      <c r="BM181" s="140" t="s">
        <v>1608</v>
      </c>
    </row>
    <row r="182" spans="2:65" s="1" customFormat="1" ht="16.350000000000001" customHeight="1">
      <c r="B182" s="128"/>
      <c r="C182" s="129" t="s">
        <v>1609</v>
      </c>
      <c r="D182" s="129" t="s">
        <v>193</v>
      </c>
      <c r="E182" s="130" t="s">
        <v>1610</v>
      </c>
      <c r="F182" s="131" t="s">
        <v>1611</v>
      </c>
      <c r="G182" s="132" t="s">
        <v>196</v>
      </c>
      <c r="H182" s="133">
        <v>100</v>
      </c>
      <c r="I182" s="134">
        <v>0</v>
      </c>
      <c r="J182" s="134">
        <f t="shared" si="20"/>
        <v>0</v>
      </c>
      <c r="K182" s="135"/>
      <c r="L182" s="29"/>
      <c r="M182" s="136" t="s">
        <v>3</v>
      </c>
      <c r="N182" s="137" t="s">
        <v>40</v>
      </c>
      <c r="O182" s="138">
        <v>0</v>
      </c>
      <c r="P182" s="138">
        <f t="shared" si="21"/>
        <v>0</v>
      </c>
      <c r="Q182" s="138">
        <v>0</v>
      </c>
      <c r="R182" s="138">
        <f t="shared" si="22"/>
        <v>0</v>
      </c>
      <c r="S182" s="138">
        <v>0</v>
      </c>
      <c r="T182" s="139">
        <f t="shared" si="23"/>
        <v>0</v>
      </c>
      <c r="AR182" s="140" t="s">
        <v>1250</v>
      </c>
      <c r="AT182" s="140" t="s">
        <v>193</v>
      </c>
      <c r="AU182" s="140" t="s">
        <v>79</v>
      </c>
      <c r="AY182" s="17" t="s">
        <v>191</v>
      </c>
      <c r="BE182" s="141">
        <f t="shared" si="24"/>
        <v>0</v>
      </c>
      <c r="BF182" s="141">
        <f t="shared" si="25"/>
        <v>0</v>
      </c>
      <c r="BG182" s="141">
        <f t="shared" si="26"/>
        <v>0</v>
      </c>
      <c r="BH182" s="141">
        <f t="shared" si="27"/>
        <v>0</v>
      </c>
      <c r="BI182" s="141">
        <f t="shared" si="28"/>
        <v>0</v>
      </c>
      <c r="BJ182" s="17" t="s">
        <v>77</v>
      </c>
      <c r="BK182" s="141">
        <f t="shared" si="29"/>
        <v>0</v>
      </c>
      <c r="BL182" s="17" t="s">
        <v>1250</v>
      </c>
      <c r="BM182" s="140" t="s">
        <v>1612</v>
      </c>
    </row>
    <row r="183" spans="2:65" s="1" customFormat="1" ht="16.350000000000001" customHeight="1">
      <c r="B183" s="128"/>
      <c r="C183" s="129" t="s">
        <v>1613</v>
      </c>
      <c r="D183" s="129" t="s">
        <v>193</v>
      </c>
      <c r="E183" s="130" t="s">
        <v>1610</v>
      </c>
      <c r="F183" s="131" t="s">
        <v>1611</v>
      </c>
      <c r="G183" s="132" t="s">
        <v>196</v>
      </c>
      <c r="H183" s="133">
        <v>46</v>
      </c>
      <c r="I183" s="134">
        <v>0</v>
      </c>
      <c r="J183" s="134">
        <f t="shared" si="20"/>
        <v>0</v>
      </c>
      <c r="K183" s="135"/>
      <c r="L183" s="29"/>
      <c r="M183" s="136" t="s">
        <v>3</v>
      </c>
      <c r="N183" s="137" t="s">
        <v>40</v>
      </c>
      <c r="O183" s="138">
        <v>0</v>
      </c>
      <c r="P183" s="138">
        <f t="shared" si="21"/>
        <v>0</v>
      </c>
      <c r="Q183" s="138">
        <v>0</v>
      </c>
      <c r="R183" s="138">
        <f t="shared" si="22"/>
        <v>0</v>
      </c>
      <c r="S183" s="138">
        <v>0</v>
      </c>
      <c r="T183" s="139">
        <f t="shared" si="23"/>
        <v>0</v>
      </c>
      <c r="AR183" s="140" t="s">
        <v>1250</v>
      </c>
      <c r="AT183" s="140" t="s">
        <v>193</v>
      </c>
      <c r="AU183" s="140" t="s">
        <v>79</v>
      </c>
      <c r="AY183" s="17" t="s">
        <v>191</v>
      </c>
      <c r="BE183" s="141">
        <f t="shared" si="24"/>
        <v>0</v>
      </c>
      <c r="BF183" s="141">
        <f t="shared" si="25"/>
        <v>0</v>
      </c>
      <c r="BG183" s="141">
        <f t="shared" si="26"/>
        <v>0</v>
      </c>
      <c r="BH183" s="141">
        <f t="shared" si="27"/>
        <v>0</v>
      </c>
      <c r="BI183" s="141">
        <f t="shared" si="28"/>
        <v>0</v>
      </c>
      <c r="BJ183" s="17" t="s">
        <v>77</v>
      </c>
      <c r="BK183" s="141">
        <f t="shared" si="29"/>
        <v>0</v>
      </c>
      <c r="BL183" s="17" t="s">
        <v>1250</v>
      </c>
      <c r="BM183" s="140" t="s">
        <v>1614</v>
      </c>
    </row>
    <row r="184" spans="2:65" s="1" customFormat="1" ht="16.350000000000001" customHeight="1">
      <c r="B184" s="128"/>
      <c r="C184" s="129" t="s">
        <v>1615</v>
      </c>
      <c r="D184" s="129" t="s">
        <v>193</v>
      </c>
      <c r="E184" s="130" t="s">
        <v>1616</v>
      </c>
      <c r="F184" s="131" t="s">
        <v>1617</v>
      </c>
      <c r="G184" s="132" t="s">
        <v>268</v>
      </c>
      <c r="H184" s="133">
        <v>383</v>
      </c>
      <c r="I184" s="134">
        <v>0</v>
      </c>
      <c r="J184" s="134">
        <f t="shared" si="20"/>
        <v>0</v>
      </c>
      <c r="K184" s="135"/>
      <c r="L184" s="29"/>
      <c r="M184" s="136" t="s">
        <v>3</v>
      </c>
      <c r="N184" s="137" t="s">
        <v>40</v>
      </c>
      <c r="O184" s="138">
        <v>0</v>
      </c>
      <c r="P184" s="138">
        <f t="shared" si="21"/>
        <v>0</v>
      </c>
      <c r="Q184" s="138">
        <v>0</v>
      </c>
      <c r="R184" s="138">
        <f t="shared" si="22"/>
        <v>0</v>
      </c>
      <c r="S184" s="138">
        <v>0</v>
      </c>
      <c r="T184" s="139">
        <f t="shared" si="23"/>
        <v>0</v>
      </c>
      <c r="AR184" s="140" t="s">
        <v>1250</v>
      </c>
      <c r="AT184" s="140" t="s">
        <v>193</v>
      </c>
      <c r="AU184" s="140" t="s">
        <v>79</v>
      </c>
      <c r="AY184" s="17" t="s">
        <v>191</v>
      </c>
      <c r="BE184" s="141">
        <f t="shared" si="24"/>
        <v>0</v>
      </c>
      <c r="BF184" s="141">
        <f t="shared" si="25"/>
        <v>0</v>
      </c>
      <c r="BG184" s="141">
        <f t="shared" si="26"/>
        <v>0</v>
      </c>
      <c r="BH184" s="141">
        <f t="shared" si="27"/>
        <v>0</v>
      </c>
      <c r="BI184" s="141">
        <f t="shared" si="28"/>
        <v>0</v>
      </c>
      <c r="BJ184" s="17" t="s">
        <v>77</v>
      </c>
      <c r="BK184" s="141">
        <f t="shared" si="29"/>
        <v>0</v>
      </c>
      <c r="BL184" s="17" t="s">
        <v>1250</v>
      </c>
      <c r="BM184" s="140" t="s">
        <v>1618</v>
      </c>
    </row>
    <row r="185" spans="2:65" s="1" customFormat="1" ht="16.350000000000001" customHeight="1">
      <c r="B185" s="128"/>
      <c r="C185" s="129" t="s">
        <v>1619</v>
      </c>
      <c r="D185" s="129" t="s">
        <v>193</v>
      </c>
      <c r="E185" s="130" t="s">
        <v>1616</v>
      </c>
      <c r="F185" s="131" t="s">
        <v>1617</v>
      </c>
      <c r="G185" s="132" t="s">
        <v>268</v>
      </c>
      <c r="H185" s="133">
        <v>250</v>
      </c>
      <c r="I185" s="134">
        <v>0</v>
      </c>
      <c r="J185" s="134">
        <f t="shared" si="20"/>
        <v>0</v>
      </c>
      <c r="K185" s="135"/>
      <c r="L185" s="29"/>
      <c r="M185" s="136" t="s">
        <v>3</v>
      </c>
      <c r="N185" s="137" t="s">
        <v>40</v>
      </c>
      <c r="O185" s="138">
        <v>0</v>
      </c>
      <c r="P185" s="138">
        <f t="shared" si="21"/>
        <v>0</v>
      </c>
      <c r="Q185" s="138">
        <v>0</v>
      </c>
      <c r="R185" s="138">
        <f t="shared" si="22"/>
        <v>0</v>
      </c>
      <c r="S185" s="138">
        <v>0</v>
      </c>
      <c r="T185" s="139">
        <f t="shared" si="23"/>
        <v>0</v>
      </c>
      <c r="AR185" s="140" t="s">
        <v>1250</v>
      </c>
      <c r="AT185" s="140" t="s">
        <v>193</v>
      </c>
      <c r="AU185" s="140" t="s">
        <v>79</v>
      </c>
      <c r="AY185" s="17" t="s">
        <v>191</v>
      </c>
      <c r="BE185" s="141">
        <f t="shared" si="24"/>
        <v>0</v>
      </c>
      <c r="BF185" s="141">
        <f t="shared" si="25"/>
        <v>0</v>
      </c>
      <c r="BG185" s="141">
        <f t="shared" si="26"/>
        <v>0</v>
      </c>
      <c r="BH185" s="141">
        <f t="shared" si="27"/>
        <v>0</v>
      </c>
      <c r="BI185" s="141">
        <f t="shared" si="28"/>
        <v>0</v>
      </c>
      <c r="BJ185" s="17" t="s">
        <v>77</v>
      </c>
      <c r="BK185" s="141">
        <f t="shared" si="29"/>
        <v>0</v>
      </c>
      <c r="BL185" s="17" t="s">
        <v>1250</v>
      </c>
      <c r="BM185" s="140" t="s">
        <v>1620</v>
      </c>
    </row>
    <row r="186" spans="2:65" s="11" customFormat="1" ht="25.95" customHeight="1">
      <c r="B186" s="117"/>
      <c r="D186" s="118" t="s">
        <v>68</v>
      </c>
      <c r="E186" s="119" t="s">
        <v>1621</v>
      </c>
      <c r="F186" s="119" t="s">
        <v>1622</v>
      </c>
      <c r="J186" s="120">
        <f>BK186</f>
        <v>0</v>
      </c>
      <c r="L186" s="117"/>
      <c r="M186" s="121"/>
      <c r="P186" s="122">
        <f>SUM(P187:P193)</f>
        <v>0</v>
      </c>
      <c r="R186" s="122">
        <f>SUM(R187:R193)</f>
        <v>0</v>
      </c>
      <c r="T186" s="123">
        <f>SUM(T187:T193)</f>
        <v>0</v>
      </c>
      <c r="AR186" s="118" t="s">
        <v>197</v>
      </c>
      <c r="AT186" s="124" t="s">
        <v>68</v>
      </c>
      <c r="AU186" s="124" t="s">
        <v>69</v>
      </c>
      <c r="AY186" s="118" t="s">
        <v>191</v>
      </c>
      <c r="BK186" s="125">
        <f>SUM(BK187:BK193)</f>
        <v>0</v>
      </c>
    </row>
    <row r="187" spans="2:65" s="1" customFormat="1" ht="16.350000000000001" customHeight="1">
      <c r="B187" s="128"/>
      <c r="C187" s="129" t="s">
        <v>1623</v>
      </c>
      <c r="D187" s="129" t="s">
        <v>193</v>
      </c>
      <c r="E187" s="130" t="s">
        <v>616</v>
      </c>
      <c r="F187" s="131" t="s">
        <v>1624</v>
      </c>
      <c r="G187" s="132" t="s">
        <v>1625</v>
      </c>
      <c r="H187" s="133">
        <v>20</v>
      </c>
      <c r="I187" s="134">
        <v>0</v>
      </c>
      <c r="J187" s="134">
        <f t="shared" ref="J187:J193" si="30">ROUND(I187*H187,2)</f>
        <v>0</v>
      </c>
      <c r="K187" s="135"/>
      <c r="L187" s="29"/>
      <c r="M187" s="136" t="s">
        <v>3</v>
      </c>
      <c r="N187" s="137" t="s">
        <v>40</v>
      </c>
      <c r="O187" s="138">
        <v>0</v>
      </c>
      <c r="P187" s="138">
        <f t="shared" ref="P187:P193" si="31">O187*H187</f>
        <v>0</v>
      </c>
      <c r="Q187" s="138">
        <v>0</v>
      </c>
      <c r="R187" s="138">
        <f t="shared" ref="R187:R193" si="32">Q187*H187</f>
        <v>0</v>
      </c>
      <c r="S187" s="138">
        <v>0</v>
      </c>
      <c r="T187" s="139">
        <f t="shared" ref="T187:T193" si="33">S187*H187</f>
        <v>0</v>
      </c>
      <c r="AR187" s="140" t="s">
        <v>1626</v>
      </c>
      <c r="AT187" s="140" t="s">
        <v>193</v>
      </c>
      <c r="AU187" s="140" t="s">
        <v>77</v>
      </c>
      <c r="AY187" s="17" t="s">
        <v>191</v>
      </c>
      <c r="BE187" s="141">
        <f t="shared" ref="BE187:BE193" si="34">IF(N187="základní",J187,0)</f>
        <v>0</v>
      </c>
      <c r="BF187" s="141">
        <f t="shared" ref="BF187:BF193" si="35">IF(N187="snížená",J187,0)</f>
        <v>0</v>
      </c>
      <c r="BG187" s="141">
        <f t="shared" ref="BG187:BG193" si="36">IF(N187="zákl. přenesená",J187,0)</f>
        <v>0</v>
      </c>
      <c r="BH187" s="141">
        <f t="shared" ref="BH187:BH193" si="37">IF(N187="sníž. přenesená",J187,0)</f>
        <v>0</v>
      </c>
      <c r="BI187" s="141">
        <f t="shared" ref="BI187:BI193" si="38">IF(N187="nulová",J187,0)</f>
        <v>0</v>
      </c>
      <c r="BJ187" s="17" t="s">
        <v>77</v>
      </c>
      <c r="BK187" s="141">
        <f t="shared" ref="BK187:BK193" si="39">ROUND(I187*H187,2)</f>
        <v>0</v>
      </c>
      <c r="BL187" s="17" t="s">
        <v>1626</v>
      </c>
      <c r="BM187" s="140" t="s">
        <v>1627</v>
      </c>
    </row>
    <row r="188" spans="2:65" s="1" customFormat="1" ht="16.350000000000001" customHeight="1">
      <c r="B188" s="128"/>
      <c r="C188" s="129" t="s">
        <v>1628</v>
      </c>
      <c r="D188" s="129" t="s">
        <v>193</v>
      </c>
      <c r="E188" s="130" t="s">
        <v>630</v>
      </c>
      <c r="F188" s="131" t="s">
        <v>1629</v>
      </c>
      <c r="G188" s="132" t="s">
        <v>1625</v>
      </c>
      <c r="H188" s="133">
        <v>10</v>
      </c>
      <c r="I188" s="134">
        <v>0</v>
      </c>
      <c r="J188" s="134">
        <f t="shared" si="30"/>
        <v>0</v>
      </c>
      <c r="K188" s="135"/>
      <c r="L188" s="29"/>
      <c r="M188" s="136" t="s">
        <v>3</v>
      </c>
      <c r="N188" s="137" t="s">
        <v>40</v>
      </c>
      <c r="O188" s="138">
        <v>0</v>
      </c>
      <c r="P188" s="138">
        <f t="shared" si="31"/>
        <v>0</v>
      </c>
      <c r="Q188" s="138">
        <v>0</v>
      </c>
      <c r="R188" s="138">
        <f t="shared" si="32"/>
        <v>0</v>
      </c>
      <c r="S188" s="138">
        <v>0</v>
      </c>
      <c r="T188" s="139">
        <f t="shared" si="33"/>
        <v>0</v>
      </c>
      <c r="AR188" s="140" t="s">
        <v>1626</v>
      </c>
      <c r="AT188" s="140" t="s">
        <v>193</v>
      </c>
      <c r="AU188" s="140" t="s">
        <v>77</v>
      </c>
      <c r="AY188" s="17" t="s">
        <v>191</v>
      </c>
      <c r="BE188" s="141">
        <f t="shared" si="34"/>
        <v>0</v>
      </c>
      <c r="BF188" s="141">
        <f t="shared" si="35"/>
        <v>0</v>
      </c>
      <c r="BG188" s="141">
        <f t="shared" si="36"/>
        <v>0</v>
      </c>
      <c r="BH188" s="141">
        <f t="shared" si="37"/>
        <v>0</v>
      </c>
      <c r="BI188" s="141">
        <f t="shared" si="38"/>
        <v>0</v>
      </c>
      <c r="BJ188" s="17" t="s">
        <v>77</v>
      </c>
      <c r="BK188" s="141">
        <f t="shared" si="39"/>
        <v>0</v>
      </c>
      <c r="BL188" s="17" t="s">
        <v>1626</v>
      </c>
      <c r="BM188" s="140" t="s">
        <v>1630</v>
      </c>
    </row>
    <row r="189" spans="2:65" s="1" customFormat="1" ht="16.350000000000001" customHeight="1">
      <c r="B189" s="128"/>
      <c r="C189" s="129" t="s">
        <v>1631</v>
      </c>
      <c r="D189" s="129" t="s">
        <v>193</v>
      </c>
      <c r="E189" s="130" t="s">
        <v>633</v>
      </c>
      <c r="F189" s="131" t="s">
        <v>1632</v>
      </c>
      <c r="G189" s="132" t="s">
        <v>1633</v>
      </c>
      <c r="H189" s="133">
        <v>20</v>
      </c>
      <c r="I189" s="134">
        <v>0</v>
      </c>
      <c r="J189" s="134">
        <f t="shared" si="30"/>
        <v>0</v>
      </c>
      <c r="K189" s="135"/>
      <c r="L189" s="29"/>
      <c r="M189" s="136" t="s">
        <v>3</v>
      </c>
      <c r="N189" s="137" t="s">
        <v>40</v>
      </c>
      <c r="O189" s="138">
        <v>0</v>
      </c>
      <c r="P189" s="138">
        <f t="shared" si="31"/>
        <v>0</v>
      </c>
      <c r="Q189" s="138">
        <v>0</v>
      </c>
      <c r="R189" s="138">
        <f t="shared" si="32"/>
        <v>0</v>
      </c>
      <c r="S189" s="138">
        <v>0</v>
      </c>
      <c r="T189" s="139">
        <f t="shared" si="33"/>
        <v>0</v>
      </c>
      <c r="AR189" s="140" t="s">
        <v>1626</v>
      </c>
      <c r="AT189" s="140" t="s">
        <v>193</v>
      </c>
      <c r="AU189" s="140" t="s">
        <v>77</v>
      </c>
      <c r="AY189" s="17" t="s">
        <v>191</v>
      </c>
      <c r="BE189" s="141">
        <f t="shared" si="34"/>
        <v>0</v>
      </c>
      <c r="BF189" s="141">
        <f t="shared" si="35"/>
        <v>0</v>
      </c>
      <c r="BG189" s="141">
        <f t="shared" si="36"/>
        <v>0</v>
      </c>
      <c r="BH189" s="141">
        <f t="shared" si="37"/>
        <v>0</v>
      </c>
      <c r="BI189" s="141">
        <f t="shared" si="38"/>
        <v>0</v>
      </c>
      <c r="BJ189" s="17" t="s">
        <v>77</v>
      </c>
      <c r="BK189" s="141">
        <f t="shared" si="39"/>
        <v>0</v>
      </c>
      <c r="BL189" s="17" t="s">
        <v>1626</v>
      </c>
      <c r="BM189" s="140" t="s">
        <v>1634</v>
      </c>
    </row>
    <row r="190" spans="2:65" s="1" customFormat="1" ht="16.350000000000001" customHeight="1">
      <c r="B190" s="128"/>
      <c r="C190" s="129" t="s">
        <v>1635</v>
      </c>
      <c r="D190" s="129" t="s">
        <v>193</v>
      </c>
      <c r="E190" s="130" t="s">
        <v>633</v>
      </c>
      <c r="F190" s="131" t="s">
        <v>1632</v>
      </c>
      <c r="G190" s="132" t="s">
        <v>1633</v>
      </c>
      <c r="H190" s="133">
        <v>30</v>
      </c>
      <c r="I190" s="134">
        <v>0</v>
      </c>
      <c r="J190" s="134">
        <f t="shared" si="30"/>
        <v>0</v>
      </c>
      <c r="K190" s="135"/>
      <c r="L190" s="29"/>
      <c r="M190" s="136" t="s">
        <v>3</v>
      </c>
      <c r="N190" s="137" t="s">
        <v>40</v>
      </c>
      <c r="O190" s="138">
        <v>0</v>
      </c>
      <c r="P190" s="138">
        <f t="shared" si="31"/>
        <v>0</v>
      </c>
      <c r="Q190" s="138">
        <v>0</v>
      </c>
      <c r="R190" s="138">
        <f t="shared" si="32"/>
        <v>0</v>
      </c>
      <c r="S190" s="138">
        <v>0</v>
      </c>
      <c r="T190" s="139">
        <f t="shared" si="33"/>
        <v>0</v>
      </c>
      <c r="AR190" s="140" t="s">
        <v>1626</v>
      </c>
      <c r="AT190" s="140" t="s">
        <v>193</v>
      </c>
      <c r="AU190" s="140" t="s">
        <v>77</v>
      </c>
      <c r="AY190" s="17" t="s">
        <v>191</v>
      </c>
      <c r="BE190" s="141">
        <f t="shared" si="34"/>
        <v>0</v>
      </c>
      <c r="BF190" s="141">
        <f t="shared" si="35"/>
        <v>0</v>
      </c>
      <c r="BG190" s="141">
        <f t="shared" si="36"/>
        <v>0</v>
      </c>
      <c r="BH190" s="141">
        <f t="shared" si="37"/>
        <v>0</v>
      </c>
      <c r="BI190" s="141">
        <f t="shared" si="38"/>
        <v>0</v>
      </c>
      <c r="BJ190" s="17" t="s">
        <v>77</v>
      </c>
      <c r="BK190" s="141">
        <f t="shared" si="39"/>
        <v>0</v>
      </c>
      <c r="BL190" s="17" t="s">
        <v>1626</v>
      </c>
      <c r="BM190" s="140" t="s">
        <v>1636</v>
      </c>
    </row>
    <row r="191" spans="2:65" s="1" customFormat="1" ht="16.350000000000001" customHeight="1">
      <c r="B191" s="128"/>
      <c r="C191" s="129" t="s">
        <v>1637</v>
      </c>
      <c r="D191" s="129" t="s">
        <v>193</v>
      </c>
      <c r="E191" s="130" t="s">
        <v>636</v>
      </c>
      <c r="F191" s="131" t="s">
        <v>1638</v>
      </c>
      <c r="G191" s="132" t="s">
        <v>1625</v>
      </c>
      <c r="H191" s="133">
        <v>30</v>
      </c>
      <c r="I191" s="134">
        <v>0</v>
      </c>
      <c r="J191" s="134">
        <f t="shared" si="30"/>
        <v>0</v>
      </c>
      <c r="K191" s="135"/>
      <c r="L191" s="29"/>
      <c r="M191" s="136" t="s">
        <v>3</v>
      </c>
      <c r="N191" s="137" t="s">
        <v>40</v>
      </c>
      <c r="O191" s="138">
        <v>0</v>
      </c>
      <c r="P191" s="138">
        <f t="shared" si="31"/>
        <v>0</v>
      </c>
      <c r="Q191" s="138">
        <v>0</v>
      </c>
      <c r="R191" s="138">
        <f t="shared" si="32"/>
        <v>0</v>
      </c>
      <c r="S191" s="138">
        <v>0</v>
      </c>
      <c r="T191" s="139">
        <f t="shared" si="33"/>
        <v>0</v>
      </c>
      <c r="AR191" s="140" t="s">
        <v>1626</v>
      </c>
      <c r="AT191" s="140" t="s">
        <v>193</v>
      </c>
      <c r="AU191" s="140" t="s">
        <v>77</v>
      </c>
      <c r="AY191" s="17" t="s">
        <v>191</v>
      </c>
      <c r="BE191" s="141">
        <f t="shared" si="34"/>
        <v>0</v>
      </c>
      <c r="BF191" s="141">
        <f t="shared" si="35"/>
        <v>0</v>
      </c>
      <c r="BG191" s="141">
        <f t="shared" si="36"/>
        <v>0</v>
      </c>
      <c r="BH191" s="141">
        <f t="shared" si="37"/>
        <v>0</v>
      </c>
      <c r="BI191" s="141">
        <f t="shared" si="38"/>
        <v>0</v>
      </c>
      <c r="BJ191" s="17" t="s">
        <v>77</v>
      </c>
      <c r="BK191" s="141">
        <f t="shared" si="39"/>
        <v>0</v>
      </c>
      <c r="BL191" s="17" t="s">
        <v>1626</v>
      </c>
      <c r="BM191" s="140" t="s">
        <v>1639</v>
      </c>
    </row>
    <row r="192" spans="2:65" s="1" customFormat="1" ht="16.350000000000001" customHeight="1">
      <c r="B192" s="128"/>
      <c r="C192" s="129" t="s">
        <v>1640</v>
      </c>
      <c r="D192" s="129" t="s">
        <v>193</v>
      </c>
      <c r="E192" s="130" t="s">
        <v>639</v>
      </c>
      <c r="F192" s="131" t="s">
        <v>1638</v>
      </c>
      <c r="G192" s="132" t="s">
        <v>1625</v>
      </c>
      <c r="H192" s="133">
        <v>20</v>
      </c>
      <c r="I192" s="134">
        <v>0</v>
      </c>
      <c r="J192" s="134">
        <f t="shared" si="30"/>
        <v>0</v>
      </c>
      <c r="K192" s="135"/>
      <c r="L192" s="29"/>
      <c r="M192" s="136" t="s">
        <v>3</v>
      </c>
      <c r="N192" s="137" t="s">
        <v>40</v>
      </c>
      <c r="O192" s="138">
        <v>0</v>
      </c>
      <c r="P192" s="138">
        <f t="shared" si="31"/>
        <v>0</v>
      </c>
      <c r="Q192" s="138">
        <v>0</v>
      </c>
      <c r="R192" s="138">
        <f t="shared" si="32"/>
        <v>0</v>
      </c>
      <c r="S192" s="138">
        <v>0</v>
      </c>
      <c r="T192" s="139">
        <f t="shared" si="33"/>
        <v>0</v>
      </c>
      <c r="AR192" s="140" t="s">
        <v>1626</v>
      </c>
      <c r="AT192" s="140" t="s">
        <v>193</v>
      </c>
      <c r="AU192" s="140" t="s">
        <v>77</v>
      </c>
      <c r="AY192" s="17" t="s">
        <v>191</v>
      </c>
      <c r="BE192" s="141">
        <f t="shared" si="34"/>
        <v>0</v>
      </c>
      <c r="BF192" s="141">
        <f t="shared" si="35"/>
        <v>0</v>
      </c>
      <c r="BG192" s="141">
        <f t="shared" si="36"/>
        <v>0</v>
      </c>
      <c r="BH192" s="141">
        <f t="shared" si="37"/>
        <v>0</v>
      </c>
      <c r="BI192" s="141">
        <f t="shared" si="38"/>
        <v>0</v>
      </c>
      <c r="BJ192" s="17" t="s">
        <v>77</v>
      </c>
      <c r="BK192" s="141">
        <f t="shared" si="39"/>
        <v>0</v>
      </c>
      <c r="BL192" s="17" t="s">
        <v>1626</v>
      </c>
      <c r="BM192" s="140" t="s">
        <v>1641</v>
      </c>
    </row>
    <row r="193" spans="2:65" s="1" customFormat="1" ht="16.350000000000001" customHeight="1">
      <c r="B193" s="128"/>
      <c r="C193" s="129" t="s">
        <v>1642</v>
      </c>
      <c r="D193" s="129" t="s">
        <v>193</v>
      </c>
      <c r="E193" s="130" t="s">
        <v>642</v>
      </c>
      <c r="F193" s="131" t="s">
        <v>1643</v>
      </c>
      <c r="G193" s="132" t="s">
        <v>1625</v>
      </c>
      <c r="H193" s="133">
        <v>30</v>
      </c>
      <c r="I193" s="134">
        <v>0</v>
      </c>
      <c r="J193" s="134">
        <f t="shared" si="30"/>
        <v>0</v>
      </c>
      <c r="K193" s="135"/>
      <c r="L193" s="29"/>
      <c r="M193" s="136" t="s">
        <v>3</v>
      </c>
      <c r="N193" s="137" t="s">
        <v>40</v>
      </c>
      <c r="O193" s="138">
        <v>0</v>
      </c>
      <c r="P193" s="138">
        <f t="shared" si="31"/>
        <v>0</v>
      </c>
      <c r="Q193" s="138">
        <v>0</v>
      </c>
      <c r="R193" s="138">
        <f t="shared" si="32"/>
        <v>0</v>
      </c>
      <c r="S193" s="138">
        <v>0</v>
      </c>
      <c r="T193" s="139">
        <f t="shared" si="33"/>
        <v>0</v>
      </c>
      <c r="AR193" s="140" t="s">
        <v>1626</v>
      </c>
      <c r="AT193" s="140" t="s">
        <v>193</v>
      </c>
      <c r="AU193" s="140" t="s">
        <v>77</v>
      </c>
      <c r="AY193" s="17" t="s">
        <v>191</v>
      </c>
      <c r="BE193" s="141">
        <f t="shared" si="34"/>
        <v>0</v>
      </c>
      <c r="BF193" s="141">
        <f t="shared" si="35"/>
        <v>0</v>
      </c>
      <c r="BG193" s="141">
        <f t="shared" si="36"/>
        <v>0</v>
      </c>
      <c r="BH193" s="141">
        <f t="shared" si="37"/>
        <v>0</v>
      </c>
      <c r="BI193" s="141">
        <f t="shared" si="38"/>
        <v>0</v>
      </c>
      <c r="BJ193" s="17" t="s">
        <v>77</v>
      </c>
      <c r="BK193" s="141">
        <f t="shared" si="39"/>
        <v>0</v>
      </c>
      <c r="BL193" s="17" t="s">
        <v>1626</v>
      </c>
      <c r="BM193" s="140" t="s">
        <v>1644</v>
      </c>
    </row>
    <row r="194" spans="2:65" s="11" customFormat="1" ht="25.95" customHeight="1">
      <c r="B194" s="117"/>
      <c r="D194" s="118" t="s">
        <v>68</v>
      </c>
      <c r="E194" s="119" t="s">
        <v>114</v>
      </c>
      <c r="F194" s="119" t="s">
        <v>1645</v>
      </c>
      <c r="J194" s="120">
        <f>BK194</f>
        <v>0</v>
      </c>
      <c r="L194" s="117"/>
      <c r="M194" s="121"/>
      <c r="P194" s="122">
        <f>SUM(P195:P196)</f>
        <v>0</v>
      </c>
      <c r="R194" s="122">
        <f>SUM(R195:R196)</f>
        <v>0</v>
      </c>
      <c r="T194" s="123">
        <f>SUM(T195:T196)</f>
        <v>0</v>
      </c>
      <c r="AR194" s="118" t="s">
        <v>197</v>
      </c>
      <c r="AT194" s="124" t="s">
        <v>68</v>
      </c>
      <c r="AU194" s="124" t="s">
        <v>69</v>
      </c>
      <c r="AY194" s="118" t="s">
        <v>191</v>
      </c>
      <c r="BK194" s="125">
        <f>SUM(BK195:BK196)</f>
        <v>0</v>
      </c>
    </row>
    <row r="195" spans="2:65" s="1" customFormat="1" ht="23.4" customHeight="1">
      <c r="B195" s="128"/>
      <c r="C195" s="129" t="s">
        <v>1646</v>
      </c>
      <c r="D195" s="129" t="s">
        <v>193</v>
      </c>
      <c r="E195" s="130" t="s">
        <v>1647</v>
      </c>
      <c r="F195" s="131" t="s">
        <v>1648</v>
      </c>
      <c r="G195" s="132" t="s">
        <v>215</v>
      </c>
      <c r="H195" s="133">
        <v>1</v>
      </c>
      <c r="I195" s="134">
        <v>0</v>
      </c>
      <c r="J195" s="134">
        <f>ROUND(I195*H195,2)</f>
        <v>0</v>
      </c>
      <c r="K195" s="135"/>
      <c r="L195" s="29"/>
      <c r="M195" s="136" t="s">
        <v>3</v>
      </c>
      <c r="N195" s="137" t="s">
        <v>40</v>
      </c>
      <c r="O195" s="138">
        <v>0</v>
      </c>
      <c r="P195" s="138">
        <f>O195*H195</f>
        <v>0</v>
      </c>
      <c r="Q195" s="138">
        <v>0</v>
      </c>
      <c r="R195" s="138">
        <f>Q195*H195</f>
        <v>0</v>
      </c>
      <c r="S195" s="138">
        <v>0</v>
      </c>
      <c r="T195" s="139">
        <f>S195*H195</f>
        <v>0</v>
      </c>
      <c r="AR195" s="140" t="s">
        <v>1649</v>
      </c>
      <c r="AT195" s="140" t="s">
        <v>193</v>
      </c>
      <c r="AU195" s="140" t="s">
        <v>77</v>
      </c>
      <c r="AY195" s="17" t="s">
        <v>191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7" t="s">
        <v>77</v>
      </c>
      <c r="BK195" s="141">
        <f>ROUND(I195*H195,2)</f>
        <v>0</v>
      </c>
      <c r="BL195" s="17" t="s">
        <v>1649</v>
      </c>
      <c r="BM195" s="140" t="s">
        <v>1650</v>
      </c>
    </row>
    <row r="196" spans="2:65" s="1" customFormat="1" ht="16.350000000000001" customHeight="1">
      <c r="B196" s="128"/>
      <c r="C196" s="129" t="s">
        <v>613</v>
      </c>
      <c r="D196" s="129" t="s">
        <v>193</v>
      </c>
      <c r="E196" s="130" t="s">
        <v>1651</v>
      </c>
      <c r="F196" s="131" t="s">
        <v>1652</v>
      </c>
      <c r="G196" s="132" t="s">
        <v>215</v>
      </c>
      <c r="H196" s="133">
        <v>1</v>
      </c>
      <c r="I196" s="134">
        <v>0</v>
      </c>
      <c r="J196" s="134">
        <f>ROUND(I196*H196,2)</f>
        <v>0</v>
      </c>
      <c r="K196" s="135"/>
      <c r="L196" s="29"/>
      <c r="M196" s="180" t="s">
        <v>3</v>
      </c>
      <c r="N196" s="181" t="s">
        <v>40</v>
      </c>
      <c r="O196" s="182">
        <v>0</v>
      </c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AR196" s="140" t="s">
        <v>1649</v>
      </c>
      <c r="AT196" s="140" t="s">
        <v>193</v>
      </c>
      <c r="AU196" s="140" t="s">
        <v>77</v>
      </c>
      <c r="AY196" s="17" t="s">
        <v>191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7" t="s">
        <v>77</v>
      </c>
      <c r="BK196" s="141">
        <f>ROUND(I196*H196,2)</f>
        <v>0</v>
      </c>
      <c r="BL196" s="17" t="s">
        <v>1649</v>
      </c>
      <c r="BM196" s="140" t="s">
        <v>1653</v>
      </c>
    </row>
    <row r="197" spans="2:65" s="1" customFormat="1" ht="6.9" customHeight="1">
      <c r="B197" s="38"/>
      <c r="C197" s="39"/>
      <c r="D197" s="39"/>
      <c r="E197" s="39"/>
      <c r="F197" s="39"/>
      <c r="G197" s="39"/>
      <c r="H197" s="39"/>
      <c r="I197" s="39"/>
      <c r="J197" s="39"/>
      <c r="K197" s="39"/>
      <c r="L197" s="29"/>
    </row>
  </sheetData>
  <autoFilter ref="C84:K196" xr:uid="{00000000-0009-0000-0000-000013000000}"/>
  <mergeCells count="8">
    <mergeCell ref="E75:H75"/>
    <mergeCell ref="E77:H77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92"/>
  <sheetViews>
    <sheetView showGridLines="0" tabSelected="1" workbookViewId="0">
      <selection activeCell="H91" sqref="H91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4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147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46" s="1" customFormat="1" ht="12" customHeight="1">
      <c r="B8" s="29"/>
      <c r="D8" s="26" t="s">
        <v>164</v>
      </c>
      <c r="L8" s="29"/>
    </row>
    <row r="9" spans="2:46" s="1" customFormat="1" ht="16.350000000000001" customHeight="1">
      <c r="B9" s="29"/>
      <c r="E9" s="309" t="s">
        <v>1654</v>
      </c>
      <c r="F9" s="313"/>
      <c r="G9" s="313"/>
      <c r="H9" s="313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26. 9. 2022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">
        <v>3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3</v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6" t="s">
        <v>27</v>
      </c>
      <c r="I17" s="26" t="s">
        <v>24</v>
      </c>
      <c r="J17" s="24" t="s">
        <v>3</v>
      </c>
      <c r="L17" s="29"/>
    </row>
    <row r="18" spans="2:12" s="1" customFormat="1" ht="18" customHeight="1">
      <c r="B18" s="29"/>
      <c r="E18" s="24" t="s">
        <v>1</v>
      </c>
      <c r="I18" s="26" t="s">
        <v>26</v>
      </c>
      <c r="J18" s="24" t="s">
        <v>3</v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6" t="s">
        <v>28</v>
      </c>
      <c r="I20" s="26" t="s">
        <v>24</v>
      </c>
      <c r="J20" s="24" t="s">
        <v>3</v>
      </c>
      <c r="L20" s="29"/>
    </row>
    <row r="21" spans="2:12" s="1" customFormat="1" ht="18" customHeight="1">
      <c r="B21" s="29"/>
      <c r="E21" s="24" t="s">
        <v>29</v>
      </c>
      <c r="I21" s="26" t="s">
        <v>26</v>
      </c>
      <c r="J21" s="24" t="s">
        <v>3</v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6" t="s">
        <v>33</v>
      </c>
      <c r="L26" s="29"/>
    </row>
    <row r="27" spans="2:12" s="7" customFormat="1" ht="16.350000000000001" customHeight="1">
      <c r="B27" s="88"/>
      <c r="E27" s="285" t="s">
        <v>3</v>
      </c>
      <c r="F27" s="285"/>
      <c r="G27" s="285"/>
      <c r="H27" s="285"/>
      <c r="L27" s="88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9" t="s">
        <v>35</v>
      </c>
      <c r="J30" s="60">
        <f>ROUND(J85, 2)</f>
        <v>0</v>
      </c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>
      <c r="B32" s="29"/>
      <c r="F32" s="32" t="s">
        <v>37</v>
      </c>
      <c r="I32" s="32" t="s">
        <v>36</v>
      </c>
      <c r="J32" s="32" t="s">
        <v>38</v>
      </c>
      <c r="L32" s="29"/>
    </row>
    <row r="33" spans="2:12" s="1" customFormat="1" ht="14.4" customHeight="1">
      <c r="B33" s="29"/>
      <c r="D33" s="49" t="s">
        <v>39</v>
      </c>
      <c r="E33" s="26" t="s">
        <v>40</v>
      </c>
      <c r="F33" s="80">
        <f>ROUND((SUM(BE85:BE191)),  2)</f>
        <v>0</v>
      </c>
      <c r="I33" s="90">
        <v>0.21</v>
      </c>
      <c r="J33" s="80">
        <f>ROUND(((SUM(BE85:BE191))*I33),  2)</f>
        <v>0</v>
      </c>
      <c r="L33" s="29"/>
    </row>
    <row r="34" spans="2:12" s="1" customFormat="1" ht="14.4" customHeight="1">
      <c r="B34" s="29"/>
      <c r="E34" s="26" t="s">
        <v>41</v>
      </c>
      <c r="F34" s="80">
        <f>ROUND((SUM(BF85:BF191)),  2)</f>
        <v>0</v>
      </c>
      <c r="I34" s="90">
        <v>0.15</v>
      </c>
      <c r="J34" s="80">
        <f>ROUND(((SUM(BF85:BF191))*I34),  2)</f>
        <v>0</v>
      </c>
      <c r="L34" s="29"/>
    </row>
    <row r="35" spans="2:12" s="1" customFormat="1" ht="14.4" hidden="1" customHeight="1">
      <c r="B35" s="29"/>
      <c r="E35" s="26" t="s">
        <v>42</v>
      </c>
      <c r="F35" s="80">
        <f>ROUND((SUM(BG85:BG191)),  2)</f>
        <v>0</v>
      </c>
      <c r="I35" s="90">
        <v>0.21</v>
      </c>
      <c r="J35" s="80">
        <f>0</f>
        <v>0</v>
      </c>
      <c r="L35" s="29"/>
    </row>
    <row r="36" spans="2:12" s="1" customFormat="1" ht="14.4" hidden="1" customHeight="1">
      <c r="B36" s="29"/>
      <c r="E36" s="26" t="s">
        <v>43</v>
      </c>
      <c r="F36" s="80">
        <f>ROUND((SUM(BH85:BH191)),  2)</f>
        <v>0</v>
      </c>
      <c r="I36" s="90">
        <v>0.15</v>
      </c>
      <c r="J36" s="80">
        <f>0</f>
        <v>0</v>
      </c>
      <c r="L36" s="29"/>
    </row>
    <row r="37" spans="2:12" s="1" customFormat="1" ht="14.4" hidden="1" customHeight="1">
      <c r="B37" s="29"/>
      <c r="E37" s="26" t="s">
        <v>44</v>
      </c>
      <c r="F37" s="80">
        <f>ROUND((SUM(BI85:BI191)),  2)</f>
        <v>0</v>
      </c>
      <c r="I37" s="90">
        <v>0</v>
      </c>
      <c r="J37" s="80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91"/>
      <c r="D39" s="92" t="s">
        <v>45</v>
      </c>
      <c r="E39" s="51"/>
      <c r="F39" s="51"/>
      <c r="G39" s="93" t="s">
        <v>46</v>
      </c>
      <c r="H39" s="94" t="s">
        <v>47</v>
      </c>
      <c r="I39" s="51"/>
      <c r="J39" s="95">
        <f>SUM(J30:J37)</f>
        <v>0</v>
      </c>
      <c r="K39" s="96"/>
      <c r="L39" s="29"/>
    </row>
    <row r="40" spans="2:12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>
      <c r="B45" s="29"/>
      <c r="C45" s="21" t="s">
        <v>166</v>
      </c>
      <c r="L45" s="29"/>
    </row>
    <row r="46" spans="2:12" s="1" customFormat="1" ht="6.9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350000000000001" customHeight="1">
      <c r="B48" s="29"/>
      <c r="E48" s="311" t="str">
        <f>E7</f>
        <v>REVITALIZACE SPORTOVNÍ ZÓNY STREETPARK</v>
      </c>
      <c r="F48" s="312"/>
      <c r="G48" s="312"/>
      <c r="H48" s="312"/>
      <c r="L48" s="29"/>
    </row>
    <row r="49" spans="2:47" s="1" customFormat="1" ht="12" customHeight="1">
      <c r="B49" s="29"/>
      <c r="C49" s="26" t="s">
        <v>164</v>
      </c>
      <c r="L49" s="29"/>
    </row>
    <row r="50" spans="2:47" s="1" customFormat="1" ht="16.350000000000001" customHeight="1">
      <c r="B50" s="29"/>
      <c r="E50" s="309" t="str">
        <f>E9</f>
        <v>SO 801 - Revitalizace zeleně</v>
      </c>
      <c r="F50" s="313"/>
      <c r="G50" s="313"/>
      <c r="H50" s="313"/>
      <c r="L50" s="29"/>
    </row>
    <row r="51" spans="2:47" s="1" customFormat="1" ht="6.9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 xml:space="preserve"> Žďár nad Sázavou</v>
      </c>
      <c r="I52" s="26" t="s">
        <v>21</v>
      </c>
      <c r="J52" s="46" t="str">
        <f>IF(J12="","",J12)</f>
        <v>26. 9. 2022</v>
      </c>
      <c r="L52" s="29"/>
    </row>
    <row r="53" spans="2:47" s="1" customFormat="1" ht="6.9" customHeight="1">
      <c r="B53" s="29"/>
      <c r="L53" s="29"/>
    </row>
    <row r="54" spans="2:47" s="1" customFormat="1" ht="24.75" customHeight="1">
      <c r="B54" s="29"/>
      <c r="C54" s="26" t="s">
        <v>23</v>
      </c>
      <c r="F54" s="24" t="str">
        <f>E15</f>
        <v>Město Žďár nad Sázavou</v>
      </c>
      <c r="I54" s="26" t="s">
        <v>28</v>
      </c>
      <c r="J54" s="27" t="str">
        <f>E21</f>
        <v>Grimm Architekti s.r.o.</v>
      </c>
      <c r="L54" s="29"/>
    </row>
    <row r="55" spans="2:47" s="1" customFormat="1" ht="15.3" customHeight="1">
      <c r="B55" s="29"/>
      <c r="C55" s="26" t="s">
        <v>27</v>
      </c>
      <c r="F55" s="24" t="str">
        <f>IF(E18="","",E18)</f>
        <v>VZ</v>
      </c>
      <c r="I55" s="26" t="s">
        <v>31</v>
      </c>
      <c r="J55" s="27" t="str">
        <f>E24</f>
        <v xml:space="preserve"> 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7" t="s">
        <v>167</v>
      </c>
      <c r="D57" s="91"/>
      <c r="E57" s="91"/>
      <c r="F57" s="91"/>
      <c r="G57" s="91"/>
      <c r="H57" s="91"/>
      <c r="I57" s="91"/>
      <c r="J57" s="98" t="s">
        <v>168</v>
      </c>
      <c r="K57" s="91"/>
      <c r="L57" s="29"/>
    </row>
    <row r="58" spans="2:47" s="1" customFormat="1" ht="10.35" customHeight="1">
      <c r="B58" s="29"/>
      <c r="L58" s="29"/>
    </row>
    <row r="59" spans="2:47" s="1" customFormat="1" ht="22.8" customHeight="1">
      <c r="B59" s="29"/>
      <c r="C59" s="99" t="s">
        <v>67</v>
      </c>
      <c r="J59" s="60">
        <f>J85</f>
        <v>0</v>
      </c>
      <c r="L59" s="29"/>
      <c r="AU59" s="17" t="s">
        <v>169</v>
      </c>
    </row>
    <row r="60" spans="2:47" s="8" customFormat="1" ht="24.9" customHeight="1">
      <c r="B60" s="100"/>
      <c r="D60" s="101" t="s">
        <v>1655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95" customHeight="1">
      <c r="B61" s="104"/>
      <c r="D61" s="105" t="s">
        <v>1656</v>
      </c>
      <c r="E61" s="106"/>
      <c r="F61" s="106"/>
      <c r="G61" s="106"/>
      <c r="H61" s="106"/>
      <c r="I61" s="106"/>
      <c r="J61" s="107">
        <f>J99</f>
        <v>0</v>
      </c>
      <c r="L61" s="104"/>
    </row>
    <row r="62" spans="2:47" s="9" customFormat="1" ht="19.95" customHeight="1">
      <c r="B62" s="104"/>
      <c r="D62" s="105" t="s">
        <v>1657</v>
      </c>
      <c r="E62" s="106"/>
      <c r="F62" s="106"/>
      <c r="G62" s="106"/>
      <c r="H62" s="106"/>
      <c r="I62" s="106"/>
      <c r="J62" s="107">
        <f>J113</f>
        <v>0</v>
      </c>
      <c r="L62" s="104"/>
    </row>
    <row r="63" spans="2:47" s="9" customFormat="1" ht="19.95" customHeight="1">
      <c r="B63" s="104"/>
      <c r="D63" s="105" t="s">
        <v>1658</v>
      </c>
      <c r="E63" s="106"/>
      <c r="F63" s="106"/>
      <c r="G63" s="106"/>
      <c r="H63" s="106"/>
      <c r="I63" s="106"/>
      <c r="J63" s="107">
        <f>J140</f>
        <v>0</v>
      </c>
      <c r="L63" s="104"/>
    </row>
    <row r="64" spans="2:47" s="9" customFormat="1" ht="19.95" customHeight="1">
      <c r="B64" s="104"/>
      <c r="D64" s="105" t="s">
        <v>1659</v>
      </c>
      <c r="E64" s="106"/>
      <c r="F64" s="106"/>
      <c r="G64" s="106"/>
      <c r="H64" s="106"/>
      <c r="I64" s="106"/>
      <c r="J64" s="107">
        <f>J150</f>
        <v>0</v>
      </c>
      <c r="L64" s="104"/>
    </row>
    <row r="65" spans="2:12" s="8" customFormat="1" ht="24.9" customHeight="1">
      <c r="B65" s="100"/>
      <c r="D65" s="101" t="s">
        <v>1660</v>
      </c>
      <c r="E65" s="102"/>
      <c r="F65" s="102"/>
      <c r="G65" s="102"/>
      <c r="H65" s="102"/>
      <c r="I65" s="102"/>
      <c r="J65" s="103">
        <f>J158</f>
        <v>0</v>
      </c>
      <c r="L65" s="100"/>
    </row>
    <row r="66" spans="2:12" s="1" customFormat="1" ht="21.75" customHeight="1">
      <c r="B66" s="29"/>
      <c r="L66" s="29"/>
    </row>
    <row r="67" spans="2:12" s="1" customFormat="1" ht="6.9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9"/>
    </row>
    <row r="71" spans="2:12" s="1" customFormat="1" ht="6.9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29"/>
    </row>
    <row r="72" spans="2:12" s="1" customFormat="1" ht="24.9" customHeight="1">
      <c r="B72" s="29"/>
      <c r="C72" s="21" t="s">
        <v>176</v>
      </c>
      <c r="L72" s="29"/>
    </row>
    <row r="73" spans="2:12" s="1" customFormat="1" ht="6.9" customHeight="1">
      <c r="B73" s="29"/>
      <c r="L73" s="29"/>
    </row>
    <row r="74" spans="2:12" s="1" customFormat="1" ht="12" customHeight="1">
      <c r="B74" s="29"/>
      <c r="C74" s="26" t="s">
        <v>15</v>
      </c>
      <c r="L74" s="29"/>
    </row>
    <row r="75" spans="2:12" s="1" customFormat="1" ht="16.350000000000001" customHeight="1">
      <c r="B75" s="29"/>
      <c r="E75" s="311" t="str">
        <f>E7</f>
        <v>REVITALIZACE SPORTOVNÍ ZÓNY STREETPARK</v>
      </c>
      <c r="F75" s="312"/>
      <c r="G75" s="312"/>
      <c r="H75" s="312"/>
      <c r="L75" s="29"/>
    </row>
    <row r="76" spans="2:12" s="1" customFormat="1" ht="12" customHeight="1">
      <c r="B76" s="29"/>
      <c r="C76" s="26" t="s">
        <v>164</v>
      </c>
      <c r="L76" s="29"/>
    </row>
    <row r="77" spans="2:12" s="1" customFormat="1" ht="16.350000000000001" customHeight="1">
      <c r="B77" s="29"/>
      <c r="E77" s="309" t="str">
        <f>E9</f>
        <v>SO 801 - Revitalizace zeleně</v>
      </c>
      <c r="F77" s="313"/>
      <c r="G77" s="313"/>
      <c r="H77" s="313"/>
      <c r="L77" s="29"/>
    </row>
    <row r="78" spans="2:12" s="1" customFormat="1" ht="6.9" customHeight="1">
      <c r="B78" s="29"/>
      <c r="L78" s="29"/>
    </row>
    <row r="79" spans="2:12" s="1" customFormat="1" ht="12" customHeight="1">
      <c r="B79" s="29"/>
      <c r="C79" s="26" t="s">
        <v>19</v>
      </c>
      <c r="F79" s="24" t="str">
        <f>F12</f>
        <v xml:space="preserve"> Žďár nad Sázavou</v>
      </c>
      <c r="I79" s="26" t="s">
        <v>21</v>
      </c>
      <c r="J79" s="46" t="str">
        <f>IF(J12="","",J12)</f>
        <v>26. 9. 2022</v>
      </c>
      <c r="L79" s="29"/>
    </row>
    <row r="80" spans="2:12" s="1" customFormat="1" ht="6.9" customHeight="1">
      <c r="B80" s="29"/>
      <c r="L80" s="29"/>
    </row>
    <row r="81" spans="2:65" s="1" customFormat="1" ht="24.75" customHeight="1">
      <c r="B81" s="29"/>
      <c r="C81" s="26" t="s">
        <v>23</v>
      </c>
      <c r="F81" s="24" t="str">
        <f>E15</f>
        <v>Město Žďár nad Sázavou</v>
      </c>
      <c r="I81" s="26" t="s">
        <v>28</v>
      </c>
      <c r="J81" s="27" t="str">
        <f>E21</f>
        <v>Grimm Architekti s.r.o.</v>
      </c>
      <c r="L81" s="29"/>
    </row>
    <row r="82" spans="2:65" s="1" customFormat="1" ht="15.3" customHeight="1">
      <c r="B82" s="29"/>
      <c r="C82" s="26" t="s">
        <v>27</v>
      </c>
      <c r="F82" s="24" t="str">
        <f>IF(E18="","",E18)</f>
        <v>VZ</v>
      </c>
      <c r="I82" s="26" t="s">
        <v>31</v>
      </c>
      <c r="J82" s="27" t="str">
        <f>E24</f>
        <v xml:space="preserve"> </v>
      </c>
      <c r="L82" s="29"/>
    </row>
    <row r="83" spans="2:65" s="1" customFormat="1" ht="10.35" customHeight="1">
      <c r="B83" s="29"/>
      <c r="L83" s="29"/>
    </row>
    <row r="84" spans="2:65" s="10" customFormat="1" ht="29.25" customHeight="1">
      <c r="B84" s="108"/>
      <c r="C84" s="109" t="s">
        <v>177</v>
      </c>
      <c r="D84" s="110" t="s">
        <v>54</v>
      </c>
      <c r="E84" s="110" t="s">
        <v>50</v>
      </c>
      <c r="F84" s="110" t="s">
        <v>51</v>
      </c>
      <c r="G84" s="110" t="s">
        <v>178</v>
      </c>
      <c r="H84" s="110" t="s">
        <v>179</v>
      </c>
      <c r="I84" s="110" t="s">
        <v>180</v>
      </c>
      <c r="J84" s="111" t="s">
        <v>168</v>
      </c>
      <c r="K84" s="112" t="s">
        <v>181</v>
      </c>
      <c r="L84" s="108"/>
      <c r="M84" s="53" t="s">
        <v>3</v>
      </c>
      <c r="N84" s="54" t="s">
        <v>39</v>
      </c>
      <c r="O84" s="54" t="s">
        <v>182</v>
      </c>
      <c r="P84" s="54" t="s">
        <v>183</v>
      </c>
      <c r="Q84" s="54" t="s">
        <v>184</v>
      </c>
      <c r="R84" s="54" t="s">
        <v>185</v>
      </c>
      <c r="S84" s="54" t="s">
        <v>186</v>
      </c>
      <c r="T84" s="55" t="s">
        <v>187</v>
      </c>
    </row>
    <row r="85" spans="2:65" s="1" customFormat="1" ht="22.8" customHeight="1">
      <c r="B85" s="29"/>
      <c r="C85" s="58" t="s">
        <v>188</v>
      </c>
      <c r="J85" s="113">
        <f>BK85</f>
        <v>0</v>
      </c>
      <c r="L85" s="29"/>
      <c r="M85" s="56"/>
      <c r="N85" s="47"/>
      <c r="O85" s="47"/>
      <c r="P85" s="114">
        <f>P86+P158</f>
        <v>0</v>
      </c>
      <c r="Q85" s="47"/>
      <c r="R85" s="114">
        <f>R86+R158</f>
        <v>0</v>
      </c>
      <c r="S85" s="47"/>
      <c r="T85" s="115">
        <f>T86+T158</f>
        <v>0</v>
      </c>
      <c r="AT85" s="17" t="s">
        <v>68</v>
      </c>
      <c r="AU85" s="17" t="s">
        <v>169</v>
      </c>
      <c r="BK85" s="116">
        <f>BK86+BK158</f>
        <v>0</v>
      </c>
    </row>
    <row r="86" spans="2:65" s="11" customFormat="1" ht="25.95" customHeight="1">
      <c r="B86" s="117"/>
      <c r="D86" s="118" t="s">
        <v>68</v>
      </c>
      <c r="E86" s="119" t="s">
        <v>1661</v>
      </c>
      <c r="F86" s="119" t="s">
        <v>1662</v>
      </c>
      <c r="J86" s="120">
        <f>BK86</f>
        <v>0</v>
      </c>
      <c r="L86" s="117"/>
      <c r="M86" s="121"/>
      <c r="P86" s="122">
        <f>P87+SUM(P88:P99)+P113+P140+P150</f>
        <v>0</v>
      </c>
      <c r="R86" s="122">
        <f>R87+SUM(R88:R99)+R113+R140+R150</f>
        <v>0</v>
      </c>
      <c r="T86" s="123">
        <f>T87+SUM(T88:T99)+T113+T140+T150</f>
        <v>0</v>
      </c>
      <c r="AR86" s="118" t="s">
        <v>77</v>
      </c>
      <c r="AT86" s="124" t="s">
        <v>68</v>
      </c>
      <c r="AU86" s="124" t="s">
        <v>69</v>
      </c>
      <c r="AY86" s="118" t="s">
        <v>191</v>
      </c>
      <c r="BK86" s="125">
        <f>BK87+SUM(BK88:BK99)+BK113+BK140+BK150</f>
        <v>0</v>
      </c>
    </row>
    <row r="87" spans="2:65" s="1" customFormat="1" ht="23.4" hidden="1" customHeight="1">
      <c r="B87" s="128"/>
      <c r="C87" s="129"/>
      <c r="D87" s="129"/>
      <c r="E87" s="130"/>
      <c r="F87" s="131"/>
      <c r="G87" s="132"/>
      <c r="H87" s="133"/>
      <c r="I87" s="134"/>
      <c r="J87" s="134"/>
      <c r="K87" s="135"/>
      <c r="L87" s="29"/>
      <c r="M87" s="136" t="s">
        <v>3</v>
      </c>
      <c r="N87" s="137" t="s">
        <v>40</v>
      </c>
      <c r="O87" s="138">
        <v>0</v>
      </c>
      <c r="P87" s="138">
        <f t="shared" ref="P87:P98" si="0">O87*H87</f>
        <v>0</v>
      </c>
      <c r="Q87" s="138">
        <v>0</v>
      </c>
      <c r="R87" s="138">
        <f t="shared" ref="R87:R98" si="1">Q87*H87</f>
        <v>0</v>
      </c>
      <c r="S87" s="138">
        <v>0</v>
      </c>
      <c r="T87" s="139">
        <f t="shared" ref="T87:T98" si="2">S87*H87</f>
        <v>0</v>
      </c>
      <c r="AR87" s="140" t="s">
        <v>197</v>
      </c>
      <c r="AT87" s="140" t="s">
        <v>193</v>
      </c>
      <c r="AU87" s="140" t="s">
        <v>77</v>
      </c>
      <c r="AY87" s="17" t="s">
        <v>191</v>
      </c>
      <c r="BE87" s="141">
        <f t="shared" ref="BE87:BE98" si="3">IF(N87="základní",J87,0)</f>
        <v>0</v>
      </c>
      <c r="BF87" s="141">
        <f t="shared" ref="BF87:BF98" si="4">IF(N87="snížená",J87,0)</f>
        <v>0</v>
      </c>
      <c r="BG87" s="141">
        <f t="shared" ref="BG87:BG98" si="5">IF(N87="zákl. přenesená",J87,0)</f>
        <v>0</v>
      </c>
      <c r="BH87" s="141">
        <f t="shared" ref="BH87:BH98" si="6">IF(N87="sníž. přenesená",J87,0)</f>
        <v>0</v>
      </c>
      <c r="BI87" s="141">
        <f t="shared" ref="BI87:BI98" si="7">IF(N87="nulová",J87,0)</f>
        <v>0</v>
      </c>
      <c r="BJ87" s="17" t="s">
        <v>77</v>
      </c>
      <c r="BK87" s="141">
        <f t="shared" ref="BK87:BK98" si="8">ROUND(I87*H87,2)</f>
        <v>0</v>
      </c>
      <c r="BL87" s="17" t="s">
        <v>197</v>
      </c>
      <c r="BM87" s="140" t="s">
        <v>1664</v>
      </c>
    </row>
    <row r="88" spans="2:65" s="1" customFormat="1" ht="21" hidden="1" customHeight="1">
      <c r="B88" s="128"/>
      <c r="C88" s="129"/>
      <c r="D88" s="129"/>
      <c r="E88" s="130"/>
      <c r="F88" s="131"/>
      <c r="G88" s="132"/>
      <c r="H88" s="133"/>
      <c r="I88" s="134"/>
      <c r="J88" s="134"/>
      <c r="K88" s="135"/>
      <c r="L88" s="29"/>
      <c r="M88" s="136" t="s">
        <v>3</v>
      </c>
      <c r="N88" s="137" t="s">
        <v>40</v>
      </c>
      <c r="O88" s="138">
        <v>0</v>
      </c>
      <c r="P88" s="138">
        <f t="shared" si="0"/>
        <v>0</v>
      </c>
      <c r="Q88" s="138">
        <v>0</v>
      </c>
      <c r="R88" s="138">
        <f t="shared" si="1"/>
        <v>0</v>
      </c>
      <c r="S88" s="138">
        <v>0</v>
      </c>
      <c r="T88" s="139">
        <f t="shared" si="2"/>
        <v>0</v>
      </c>
      <c r="AR88" s="140" t="s">
        <v>197</v>
      </c>
      <c r="AT88" s="140" t="s">
        <v>193</v>
      </c>
      <c r="AU88" s="140" t="s">
        <v>77</v>
      </c>
      <c r="AY88" s="17" t="s">
        <v>191</v>
      </c>
      <c r="BE88" s="141">
        <f t="shared" si="3"/>
        <v>0</v>
      </c>
      <c r="BF88" s="141">
        <f t="shared" si="4"/>
        <v>0</v>
      </c>
      <c r="BG88" s="141">
        <f t="shared" si="5"/>
        <v>0</v>
      </c>
      <c r="BH88" s="141">
        <f t="shared" si="6"/>
        <v>0</v>
      </c>
      <c r="BI88" s="141">
        <f t="shared" si="7"/>
        <v>0</v>
      </c>
      <c r="BJ88" s="17" t="s">
        <v>77</v>
      </c>
      <c r="BK88" s="141">
        <f t="shared" si="8"/>
        <v>0</v>
      </c>
      <c r="BL88" s="17" t="s">
        <v>197</v>
      </c>
      <c r="BM88" s="140" t="s">
        <v>1667</v>
      </c>
    </row>
    <row r="89" spans="2:65" s="1" customFormat="1" ht="23.4" customHeight="1">
      <c r="B89" s="128"/>
      <c r="C89" s="129" t="s">
        <v>212</v>
      </c>
      <c r="D89" s="129" t="s">
        <v>193</v>
      </c>
      <c r="E89" s="130" t="s">
        <v>1668</v>
      </c>
      <c r="F89" s="131" t="s">
        <v>1669</v>
      </c>
      <c r="G89" s="132" t="s">
        <v>268</v>
      </c>
      <c r="H89" s="133">
        <v>3340</v>
      </c>
      <c r="I89" s="134">
        <v>0</v>
      </c>
      <c r="J89" s="134">
        <f t="shared" ref="J87:J98" si="9">ROUND(I89*H89,2)</f>
        <v>0</v>
      </c>
      <c r="K89" s="135"/>
      <c r="L89" s="29"/>
      <c r="M89" s="136" t="s">
        <v>3</v>
      </c>
      <c r="N89" s="137" t="s">
        <v>40</v>
      </c>
      <c r="O89" s="138">
        <v>0</v>
      </c>
      <c r="P89" s="138">
        <f t="shared" si="0"/>
        <v>0</v>
      </c>
      <c r="Q89" s="138">
        <v>0</v>
      </c>
      <c r="R89" s="138">
        <f t="shared" si="1"/>
        <v>0</v>
      </c>
      <c r="S89" s="138">
        <v>0</v>
      </c>
      <c r="T89" s="139">
        <f t="shared" si="2"/>
        <v>0</v>
      </c>
      <c r="AR89" s="140" t="s">
        <v>197</v>
      </c>
      <c r="AT89" s="140" t="s">
        <v>193</v>
      </c>
      <c r="AU89" s="140" t="s">
        <v>77</v>
      </c>
      <c r="AY89" s="17" t="s">
        <v>191</v>
      </c>
      <c r="BE89" s="141">
        <f t="shared" si="3"/>
        <v>0</v>
      </c>
      <c r="BF89" s="141">
        <f t="shared" si="4"/>
        <v>0</v>
      </c>
      <c r="BG89" s="141">
        <f t="shared" si="5"/>
        <v>0</v>
      </c>
      <c r="BH89" s="141">
        <f t="shared" si="6"/>
        <v>0</v>
      </c>
      <c r="BI89" s="141">
        <f t="shared" si="7"/>
        <v>0</v>
      </c>
      <c r="BJ89" s="17" t="s">
        <v>77</v>
      </c>
      <c r="BK89" s="141">
        <f t="shared" si="8"/>
        <v>0</v>
      </c>
      <c r="BL89" s="17" t="s">
        <v>197</v>
      </c>
      <c r="BM89" s="140" t="s">
        <v>1670</v>
      </c>
    </row>
    <row r="90" spans="2:65" s="1" customFormat="1" ht="23.4" customHeight="1">
      <c r="B90" s="128"/>
      <c r="C90" s="129" t="s">
        <v>197</v>
      </c>
      <c r="D90" s="129" t="s">
        <v>193</v>
      </c>
      <c r="E90" s="130" t="s">
        <v>1668</v>
      </c>
      <c r="F90" s="131" t="s">
        <v>1669</v>
      </c>
      <c r="G90" s="132" t="s">
        <v>268</v>
      </c>
      <c r="H90" s="133">
        <v>3340</v>
      </c>
      <c r="I90" s="134">
        <v>0</v>
      </c>
      <c r="J90" s="134">
        <f t="shared" si="9"/>
        <v>0</v>
      </c>
      <c r="K90" s="135"/>
      <c r="L90" s="29"/>
      <c r="M90" s="136" t="s">
        <v>3</v>
      </c>
      <c r="N90" s="137" t="s">
        <v>40</v>
      </c>
      <c r="O90" s="138">
        <v>0</v>
      </c>
      <c r="P90" s="138">
        <f t="shared" si="0"/>
        <v>0</v>
      </c>
      <c r="Q90" s="138">
        <v>0</v>
      </c>
      <c r="R90" s="138">
        <f t="shared" si="1"/>
        <v>0</v>
      </c>
      <c r="S90" s="138">
        <v>0</v>
      </c>
      <c r="T90" s="139">
        <f t="shared" si="2"/>
        <v>0</v>
      </c>
      <c r="AR90" s="140" t="s">
        <v>197</v>
      </c>
      <c r="AT90" s="140" t="s">
        <v>193</v>
      </c>
      <c r="AU90" s="140" t="s">
        <v>77</v>
      </c>
      <c r="AY90" s="17" t="s">
        <v>191</v>
      </c>
      <c r="BE90" s="141">
        <f t="shared" si="3"/>
        <v>0</v>
      </c>
      <c r="BF90" s="141">
        <f t="shared" si="4"/>
        <v>0</v>
      </c>
      <c r="BG90" s="141">
        <f t="shared" si="5"/>
        <v>0</v>
      </c>
      <c r="BH90" s="141">
        <f t="shared" si="6"/>
        <v>0</v>
      </c>
      <c r="BI90" s="141">
        <f t="shared" si="7"/>
        <v>0</v>
      </c>
      <c r="BJ90" s="17" t="s">
        <v>77</v>
      </c>
      <c r="BK90" s="141">
        <f t="shared" si="8"/>
        <v>0</v>
      </c>
      <c r="BL90" s="17" t="s">
        <v>197</v>
      </c>
      <c r="BM90" s="140" t="s">
        <v>1671</v>
      </c>
    </row>
    <row r="91" spans="2:65" s="1" customFormat="1" ht="42.75" customHeight="1">
      <c r="B91" s="128"/>
      <c r="C91" s="129" t="s">
        <v>209</v>
      </c>
      <c r="D91" s="129" t="s">
        <v>193</v>
      </c>
      <c r="E91" s="130" t="s">
        <v>1672</v>
      </c>
      <c r="F91" s="131" t="s">
        <v>1673</v>
      </c>
      <c r="G91" s="132" t="s">
        <v>268</v>
      </c>
      <c r="H91" s="133">
        <v>3340</v>
      </c>
      <c r="I91" s="134">
        <v>0</v>
      </c>
      <c r="J91" s="134">
        <f t="shared" si="9"/>
        <v>0</v>
      </c>
      <c r="K91" s="135"/>
      <c r="L91" s="29"/>
      <c r="M91" s="136" t="s">
        <v>3</v>
      </c>
      <c r="N91" s="137" t="s">
        <v>40</v>
      </c>
      <c r="O91" s="138">
        <v>0</v>
      </c>
      <c r="P91" s="138">
        <f t="shared" si="0"/>
        <v>0</v>
      </c>
      <c r="Q91" s="138">
        <v>0</v>
      </c>
      <c r="R91" s="138">
        <f t="shared" si="1"/>
        <v>0</v>
      </c>
      <c r="S91" s="138">
        <v>0</v>
      </c>
      <c r="T91" s="139">
        <f t="shared" si="2"/>
        <v>0</v>
      </c>
      <c r="AR91" s="140" t="s">
        <v>197</v>
      </c>
      <c r="AT91" s="140" t="s">
        <v>193</v>
      </c>
      <c r="AU91" s="140" t="s">
        <v>77</v>
      </c>
      <c r="AY91" s="17" t="s">
        <v>191</v>
      </c>
      <c r="BE91" s="141">
        <f t="shared" si="3"/>
        <v>0</v>
      </c>
      <c r="BF91" s="141">
        <f t="shared" si="4"/>
        <v>0</v>
      </c>
      <c r="BG91" s="141">
        <f t="shared" si="5"/>
        <v>0</v>
      </c>
      <c r="BH91" s="141">
        <f t="shared" si="6"/>
        <v>0</v>
      </c>
      <c r="BI91" s="141">
        <f t="shared" si="7"/>
        <v>0</v>
      </c>
      <c r="BJ91" s="17" t="s">
        <v>77</v>
      </c>
      <c r="BK91" s="141">
        <f t="shared" si="8"/>
        <v>0</v>
      </c>
      <c r="BL91" s="17" t="s">
        <v>197</v>
      </c>
      <c r="BM91" s="140" t="s">
        <v>1674</v>
      </c>
    </row>
    <row r="92" spans="2:65" s="1" customFormat="1" ht="16.350000000000001" customHeight="1">
      <c r="B92" s="128"/>
      <c r="C92" s="129" t="s">
        <v>229</v>
      </c>
      <c r="D92" s="129" t="s">
        <v>193</v>
      </c>
      <c r="E92" s="130" t="s">
        <v>1675</v>
      </c>
      <c r="F92" s="131" t="s">
        <v>1676</v>
      </c>
      <c r="G92" s="132" t="s">
        <v>268</v>
      </c>
      <c r="H92" s="133">
        <v>668</v>
      </c>
      <c r="I92" s="134">
        <v>0</v>
      </c>
      <c r="J92" s="134">
        <f t="shared" si="9"/>
        <v>0</v>
      </c>
      <c r="K92" s="135"/>
      <c r="L92" s="29"/>
      <c r="M92" s="136" t="s">
        <v>3</v>
      </c>
      <c r="N92" s="137" t="s">
        <v>40</v>
      </c>
      <c r="O92" s="138">
        <v>0</v>
      </c>
      <c r="P92" s="138">
        <f t="shared" si="0"/>
        <v>0</v>
      </c>
      <c r="Q92" s="138">
        <v>0</v>
      </c>
      <c r="R92" s="138">
        <f t="shared" si="1"/>
        <v>0</v>
      </c>
      <c r="S92" s="138">
        <v>0</v>
      </c>
      <c r="T92" s="139">
        <f t="shared" si="2"/>
        <v>0</v>
      </c>
      <c r="AR92" s="140" t="s">
        <v>197</v>
      </c>
      <c r="AT92" s="140" t="s">
        <v>193</v>
      </c>
      <c r="AU92" s="140" t="s">
        <v>77</v>
      </c>
      <c r="AY92" s="17" t="s">
        <v>191</v>
      </c>
      <c r="BE92" s="141">
        <f t="shared" si="3"/>
        <v>0</v>
      </c>
      <c r="BF92" s="141">
        <f t="shared" si="4"/>
        <v>0</v>
      </c>
      <c r="BG92" s="141">
        <f t="shared" si="5"/>
        <v>0</v>
      </c>
      <c r="BH92" s="141">
        <f t="shared" si="6"/>
        <v>0</v>
      </c>
      <c r="BI92" s="141">
        <f t="shared" si="7"/>
        <v>0</v>
      </c>
      <c r="BJ92" s="17" t="s">
        <v>77</v>
      </c>
      <c r="BK92" s="141">
        <f t="shared" si="8"/>
        <v>0</v>
      </c>
      <c r="BL92" s="17" t="s">
        <v>197</v>
      </c>
      <c r="BM92" s="140" t="s">
        <v>1677</v>
      </c>
    </row>
    <row r="93" spans="2:65" s="1" customFormat="1" ht="16.350000000000001" customHeight="1">
      <c r="B93" s="128"/>
      <c r="C93" s="129" t="s">
        <v>235</v>
      </c>
      <c r="D93" s="129" t="s">
        <v>193</v>
      </c>
      <c r="E93" s="130" t="s">
        <v>1678</v>
      </c>
      <c r="F93" s="131" t="s">
        <v>1679</v>
      </c>
      <c r="G93" s="132" t="s">
        <v>268</v>
      </c>
      <c r="H93" s="133">
        <v>3340</v>
      </c>
      <c r="I93" s="134">
        <v>0</v>
      </c>
      <c r="J93" s="134">
        <f t="shared" si="9"/>
        <v>0</v>
      </c>
      <c r="K93" s="135"/>
      <c r="L93" s="29"/>
      <c r="M93" s="136" t="s">
        <v>3</v>
      </c>
      <c r="N93" s="137" t="s">
        <v>40</v>
      </c>
      <c r="O93" s="138">
        <v>0</v>
      </c>
      <c r="P93" s="138">
        <f t="shared" si="0"/>
        <v>0</v>
      </c>
      <c r="Q93" s="138">
        <v>0</v>
      </c>
      <c r="R93" s="138">
        <f t="shared" si="1"/>
        <v>0</v>
      </c>
      <c r="S93" s="138">
        <v>0</v>
      </c>
      <c r="T93" s="139">
        <f t="shared" si="2"/>
        <v>0</v>
      </c>
      <c r="AR93" s="140" t="s">
        <v>197</v>
      </c>
      <c r="AT93" s="140" t="s">
        <v>193</v>
      </c>
      <c r="AU93" s="140" t="s">
        <v>77</v>
      </c>
      <c r="AY93" s="17" t="s">
        <v>191</v>
      </c>
      <c r="BE93" s="141">
        <f t="shared" si="3"/>
        <v>0</v>
      </c>
      <c r="BF93" s="141">
        <f t="shared" si="4"/>
        <v>0</v>
      </c>
      <c r="BG93" s="141">
        <f t="shared" si="5"/>
        <v>0</v>
      </c>
      <c r="BH93" s="141">
        <f t="shared" si="6"/>
        <v>0</v>
      </c>
      <c r="BI93" s="141">
        <f t="shared" si="7"/>
        <v>0</v>
      </c>
      <c r="BJ93" s="17" t="s">
        <v>77</v>
      </c>
      <c r="BK93" s="141">
        <f t="shared" si="8"/>
        <v>0</v>
      </c>
      <c r="BL93" s="17" t="s">
        <v>197</v>
      </c>
      <c r="BM93" s="140" t="s">
        <v>1680</v>
      </c>
    </row>
    <row r="94" spans="2:65" s="1" customFormat="1" ht="16.350000000000001" customHeight="1">
      <c r="B94" s="128"/>
      <c r="C94" s="129" t="s">
        <v>239</v>
      </c>
      <c r="D94" s="129" t="s">
        <v>193</v>
      </c>
      <c r="E94" s="130" t="s">
        <v>1681</v>
      </c>
      <c r="F94" s="131" t="s">
        <v>1682</v>
      </c>
      <c r="G94" s="132" t="s">
        <v>268</v>
      </c>
      <c r="H94" s="133">
        <v>668</v>
      </c>
      <c r="I94" s="134">
        <v>0</v>
      </c>
      <c r="J94" s="134">
        <f t="shared" si="9"/>
        <v>0</v>
      </c>
      <c r="K94" s="135"/>
      <c r="L94" s="29"/>
      <c r="M94" s="136" t="s">
        <v>3</v>
      </c>
      <c r="N94" s="137" t="s">
        <v>40</v>
      </c>
      <c r="O94" s="138">
        <v>0</v>
      </c>
      <c r="P94" s="138">
        <f t="shared" si="0"/>
        <v>0</v>
      </c>
      <c r="Q94" s="138">
        <v>0</v>
      </c>
      <c r="R94" s="138">
        <f t="shared" si="1"/>
        <v>0</v>
      </c>
      <c r="S94" s="138">
        <v>0</v>
      </c>
      <c r="T94" s="139">
        <f t="shared" si="2"/>
        <v>0</v>
      </c>
      <c r="AR94" s="140" t="s">
        <v>197</v>
      </c>
      <c r="AT94" s="140" t="s">
        <v>193</v>
      </c>
      <c r="AU94" s="140" t="s">
        <v>77</v>
      </c>
      <c r="AY94" s="17" t="s">
        <v>191</v>
      </c>
      <c r="BE94" s="141">
        <f t="shared" si="3"/>
        <v>0</v>
      </c>
      <c r="BF94" s="141">
        <f t="shared" si="4"/>
        <v>0</v>
      </c>
      <c r="BG94" s="141">
        <f t="shared" si="5"/>
        <v>0</v>
      </c>
      <c r="BH94" s="141">
        <f t="shared" si="6"/>
        <v>0</v>
      </c>
      <c r="BI94" s="141">
        <f t="shared" si="7"/>
        <v>0</v>
      </c>
      <c r="BJ94" s="17" t="s">
        <v>77</v>
      </c>
      <c r="BK94" s="141">
        <f t="shared" si="8"/>
        <v>0</v>
      </c>
      <c r="BL94" s="17" t="s">
        <v>197</v>
      </c>
      <c r="BM94" s="140" t="s">
        <v>1683</v>
      </c>
    </row>
    <row r="95" spans="2:65" s="1" customFormat="1" ht="16.350000000000001" customHeight="1">
      <c r="B95" s="128"/>
      <c r="C95" s="129" t="s">
        <v>311</v>
      </c>
      <c r="D95" s="129" t="s">
        <v>193</v>
      </c>
      <c r="E95" s="130" t="s">
        <v>1684</v>
      </c>
      <c r="F95" s="131" t="s">
        <v>1685</v>
      </c>
      <c r="G95" s="132" t="s">
        <v>268</v>
      </c>
      <c r="H95" s="133">
        <v>3340</v>
      </c>
      <c r="I95" s="134">
        <v>0</v>
      </c>
      <c r="J95" s="134">
        <f t="shared" si="9"/>
        <v>0</v>
      </c>
      <c r="K95" s="135"/>
      <c r="L95" s="29"/>
      <c r="M95" s="136" t="s">
        <v>3</v>
      </c>
      <c r="N95" s="137" t="s">
        <v>40</v>
      </c>
      <c r="O95" s="138">
        <v>0</v>
      </c>
      <c r="P95" s="138">
        <f t="shared" si="0"/>
        <v>0</v>
      </c>
      <c r="Q95" s="138">
        <v>0</v>
      </c>
      <c r="R95" s="138">
        <f t="shared" si="1"/>
        <v>0</v>
      </c>
      <c r="S95" s="138">
        <v>0</v>
      </c>
      <c r="T95" s="139">
        <f t="shared" si="2"/>
        <v>0</v>
      </c>
      <c r="AR95" s="140" t="s">
        <v>197</v>
      </c>
      <c r="AT95" s="140" t="s">
        <v>193</v>
      </c>
      <c r="AU95" s="140" t="s">
        <v>77</v>
      </c>
      <c r="AY95" s="17" t="s">
        <v>191</v>
      </c>
      <c r="BE95" s="141">
        <f t="shared" si="3"/>
        <v>0</v>
      </c>
      <c r="BF95" s="141">
        <f t="shared" si="4"/>
        <v>0</v>
      </c>
      <c r="BG95" s="141">
        <f t="shared" si="5"/>
        <v>0</v>
      </c>
      <c r="BH95" s="141">
        <f t="shared" si="6"/>
        <v>0</v>
      </c>
      <c r="BI95" s="141">
        <f t="shared" si="7"/>
        <v>0</v>
      </c>
      <c r="BJ95" s="17" t="s">
        <v>77</v>
      </c>
      <c r="BK95" s="141">
        <f t="shared" si="8"/>
        <v>0</v>
      </c>
      <c r="BL95" s="17" t="s">
        <v>197</v>
      </c>
      <c r="BM95" s="140" t="s">
        <v>1686</v>
      </c>
    </row>
    <row r="96" spans="2:65" s="1" customFormat="1" ht="16.350000000000001" customHeight="1">
      <c r="B96" s="128"/>
      <c r="C96" s="129" t="s">
        <v>318</v>
      </c>
      <c r="D96" s="129" t="s">
        <v>193</v>
      </c>
      <c r="E96" s="130" t="s">
        <v>1684</v>
      </c>
      <c r="F96" s="131" t="s">
        <v>1685</v>
      </c>
      <c r="G96" s="132" t="s">
        <v>268</v>
      </c>
      <c r="H96" s="133">
        <v>3340</v>
      </c>
      <c r="I96" s="134">
        <v>0</v>
      </c>
      <c r="J96" s="134">
        <f t="shared" si="9"/>
        <v>0</v>
      </c>
      <c r="K96" s="135"/>
      <c r="L96" s="29"/>
      <c r="M96" s="136" t="s">
        <v>3</v>
      </c>
      <c r="N96" s="137" t="s">
        <v>40</v>
      </c>
      <c r="O96" s="138">
        <v>0</v>
      </c>
      <c r="P96" s="138">
        <f t="shared" si="0"/>
        <v>0</v>
      </c>
      <c r="Q96" s="138">
        <v>0</v>
      </c>
      <c r="R96" s="138">
        <f t="shared" si="1"/>
        <v>0</v>
      </c>
      <c r="S96" s="138">
        <v>0</v>
      </c>
      <c r="T96" s="139">
        <f t="shared" si="2"/>
        <v>0</v>
      </c>
      <c r="AR96" s="140" t="s">
        <v>197</v>
      </c>
      <c r="AT96" s="140" t="s">
        <v>193</v>
      </c>
      <c r="AU96" s="140" t="s">
        <v>77</v>
      </c>
      <c r="AY96" s="17" t="s">
        <v>191</v>
      </c>
      <c r="BE96" s="141">
        <f t="shared" si="3"/>
        <v>0</v>
      </c>
      <c r="BF96" s="141">
        <f t="shared" si="4"/>
        <v>0</v>
      </c>
      <c r="BG96" s="141">
        <f t="shared" si="5"/>
        <v>0</v>
      </c>
      <c r="BH96" s="141">
        <f t="shared" si="6"/>
        <v>0</v>
      </c>
      <c r="BI96" s="141">
        <f t="shared" si="7"/>
        <v>0</v>
      </c>
      <c r="BJ96" s="17" t="s">
        <v>77</v>
      </c>
      <c r="BK96" s="141">
        <f t="shared" si="8"/>
        <v>0</v>
      </c>
      <c r="BL96" s="17" t="s">
        <v>197</v>
      </c>
      <c r="BM96" s="140" t="s">
        <v>1687</v>
      </c>
    </row>
    <row r="97" spans="2:65" s="1" customFormat="1" ht="16.350000000000001" customHeight="1">
      <c r="B97" s="128"/>
      <c r="C97" s="167" t="s">
        <v>324</v>
      </c>
      <c r="D97" s="167" t="s">
        <v>483</v>
      </c>
      <c r="E97" s="168" t="s">
        <v>1665</v>
      </c>
      <c r="F97" s="169" t="s">
        <v>1688</v>
      </c>
      <c r="G97" s="170" t="s">
        <v>1689</v>
      </c>
      <c r="H97" s="171">
        <v>6.68</v>
      </c>
      <c r="I97" s="172">
        <v>0</v>
      </c>
      <c r="J97" s="172">
        <f t="shared" si="9"/>
        <v>0</v>
      </c>
      <c r="K97" s="173"/>
      <c r="L97" s="174"/>
      <c r="M97" s="175" t="s">
        <v>3</v>
      </c>
      <c r="N97" s="176" t="s">
        <v>40</v>
      </c>
      <c r="O97" s="138">
        <v>0</v>
      </c>
      <c r="P97" s="138">
        <f t="shared" si="0"/>
        <v>0</v>
      </c>
      <c r="Q97" s="138">
        <v>0</v>
      </c>
      <c r="R97" s="138">
        <f t="shared" si="1"/>
        <v>0</v>
      </c>
      <c r="S97" s="138">
        <v>0</v>
      </c>
      <c r="T97" s="139">
        <f t="shared" si="2"/>
        <v>0</v>
      </c>
      <c r="AR97" s="140" t="s">
        <v>239</v>
      </c>
      <c r="AT97" s="140" t="s">
        <v>483</v>
      </c>
      <c r="AU97" s="140" t="s">
        <v>77</v>
      </c>
      <c r="AY97" s="17" t="s">
        <v>191</v>
      </c>
      <c r="BE97" s="141">
        <f t="shared" si="3"/>
        <v>0</v>
      </c>
      <c r="BF97" s="141">
        <f t="shared" si="4"/>
        <v>0</v>
      </c>
      <c r="BG97" s="141">
        <f t="shared" si="5"/>
        <v>0</v>
      </c>
      <c r="BH97" s="141">
        <f t="shared" si="6"/>
        <v>0</v>
      </c>
      <c r="BI97" s="141">
        <f t="shared" si="7"/>
        <v>0</v>
      </c>
      <c r="BJ97" s="17" t="s">
        <v>77</v>
      </c>
      <c r="BK97" s="141">
        <f t="shared" si="8"/>
        <v>0</v>
      </c>
      <c r="BL97" s="17" t="s">
        <v>197</v>
      </c>
      <c r="BM97" s="140" t="s">
        <v>1690</v>
      </c>
    </row>
    <row r="98" spans="2:65" s="1" customFormat="1" ht="16.350000000000001" customHeight="1">
      <c r="B98" s="128"/>
      <c r="C98" s="167" t="s">
        <v>331</v>
      </c>
      <c r="D98" s="167" t="s">
        <v>483</v>
      </c>
      <c r="E98" s="168" t="s">
        <v>1691</v>
      </c>
      <c r="F98" s="169" t="s">
        <v>1692</v>
      </c>
      <c r="G98" s="170" t="s">
        <v>275</v>
      </c>
      <c r="H98" s="171">
        <v>417.5</v>
      </c>
      <c r="I98" s="172">
        <v>0</v>
      </c>
      <c r="J98" s="172">
        <f t="shared" si="9"/>
        <v>0</v>
      </c>
      <c r="K98" s="173"/>
      <c r="L98" s="174"/>
      <c r="M98" s="175" t="s">
        <v>3</v>
      </c>
      <c r="N98" s="176" t="s">
        <v>40</v>
      </c>
      <c r="O98" s="138">
        <v>0</v>
      </c>
      <c r="P98" s="138">
        <f t="shared" si="0"/>
        <v>0</v>
      </c>
      <c r="Q98" s="138">
        <v>0</v>
      </c>
      <c r="R98" s="138">
        <f t="shared" si="1"/>
        <v>0</v>
      </c>
      <c r="S98" s="138">
        <v>0</v>
      </c>
      <c r="T98" s="139">
        <f t="shared" si="2"/>
        <v>0</v>
      </c>
      <c r="AR98" s="140" t="s">
        <v>239</v>
      </c>
      <c r="AT98" s="140" t="s">
        <v>483</v>
      </c>
      <c r="AU98" s="140" t="s">
        <v>77</v>
      </c>
      <c r="AY98" s="17" t="s">
        <v>191</v>
      </c>
      <c r="BE98" s="141">
        <f t="shared" si="3"/>
        <v>0</v>
      </c>
      <c r="BF98" s="141">
        <f t="shared" si="4"/>
        <v>0</v>
      </c>
      <c r="BG98" s="141">
        <f t="shared" si="5"/>
        <v>0</v>
      </c>
      <c r="BH98" s="141">
        <f t="shared" si="6"/>
        <v>0</v>
      </c>
      <c r="BI98" s="141">
        <f t="shared" si="7"/>
        <v>0</v>
      </c>
      <c r="BJ98" s="17" t="s">
        <v>77</v>
      </c>
      <c r="BK98" s="141">
        <f t="shared" si="8"/>
        <v>0</v>
      </c>
      <c r="BL98" s="17" t="s">
        <v>197</v>
      </c>
      <c r="BM98" s="140" t="s">
        <v>1693</v>
      </c>
    </row>
    <row r="99" spans="2:65" s="11" customFormat="1" ht="22.8" customHeight="1">
      <c r="B99" s="117"/>
      <c r="D99" s="118" t="s">
        <v>68</v>
      </c>
      <c r="E99" s="126" t="s">
        <v>654</v>
      </c>
      <c r="F99" s="126" t="s">
        <v>1694</v>
      </c>
      <c r="J99" s="127">
        <f>BK99</f>
        <v>0</v>
      </c>
      <c r="L99" s="117"/>
      <c r="M99" s="121"/>
      <c r="P99" s="122">
        <f>SUM(P100:P112)</f>
        <v>0</v>
      </c>
      <c r="R99" s="122">
        <f>SUM(R100:R112)</f>
        <v>0</v>
      </c>
      <c r="T99" s="123">
        <f>SUM(T100:T112)</f>
        <v>0</v>
      </c>
      <c r="AR99" s="118" t="s">
        <v>77</v>
      </c>
      <c r="AT99" s="124" t="s">
        <v>68</v>
      </c>
      <c r="AU99" s="124" t="s">
        <v>77</v>
      </c>
      <c r="AY99" s="118" t="s">
        <v>191</v>
      </c>
      <c r="BK99" s="125">
        <f>SUM(BK100:BK112)</f>
        <v>0</v>
      </c>
    </row>
    <row r="100" spans="2:65" s="1" customFormat="1" ht="21" customHeight="1">
      <c r="B100" s="128"/>
      <c r="C100" s="129" t="s">
        <v>337</v>
      </c>
      <c r="D100" s="129" t="s">
        <v>193</v>
      </c>
      <c r="E100" s="130" t="s">
        <v>1695</v>
      </c>
      <c r="F100" s="131" t="s">
        <v>1696</v>
      </c>
      <c r="G100" s="132" t="s">
        <v>622</v>
      </c>
      <c r="H100" s="133">
        <v>7</v>
      </c>
      <c r="I100" s="134">
        <v>0</v>
      </c>
      <c r="J100" s="134">
        <f t="shared" ref="J100:J112" si="10">ROUND(I100*H100,2)</f>
        <v>0</v>
      </c>
      <c r="K100" s="135"/>
      <c r="L100" s="29"/>
      <c r="M100" s="136" t="s">
        <v>3</v>
      </c>
      <c r="N100" s="137" t="s">
        <v>40</v>
      </c>
      <c r="O100" s="138">
        <v>0</v>
      </c>
      <c r="P100" s="138">
        <f t="shared" ref="P100:P112" si="11">O100*H100</f>
        <v>0</v>
      </c>
      <c r="Q100" s="138">
        <v>0</v>
      </c>
      <c r="R100" s="138">
        <f t="shared" ref="R100:R112" si="12">Q100*H100</f>
        <v>0</v>
      </c>
      <c r="S100" s="138">
        <v>0</v>
      </c>
      <c r="T100" s="139">
        <f t="shared" ref="T100:T112" si="13">S100*H100</f>
        <v>0</v>
      </c>
      <c r="AR100" s="140" t="s">
        <v>197</v>
      </c>
      <c r="AT100" s="140" t="s">
        <v>193</v>
      </c>
      <c r="AU100" s="140" t="s">
        <v>79</v>
      </c>
      <c r="AY100" s="17" t="s">
        <v>191</v>
      </c>
      <c r="BE100" s="141">
        <f t="shared" ref="BE100:BE112" si="14">IF(N100="základní",J100,0)</f>
        <v>0</v>
      </c>
      <c r="BF100" s="141">
        <f t="shared" ref="BF100:BF112" si="15">IF(N100="snížená",J100,0)</f>
        <v>0</v>
      </c>
      <c r="BG100" s="141">
        <f t="shared" ref="BG100:BG112" si="16">IF(N100="zákl. přenesená",J100,0)</f>
        <v>0</v>
      </c>
      <c r="BH100" s="141">
        <f t="shared" ref="BH100:BH112" si="17">IF(N100="sníž. přenesená",J100,0)</f>
        <v>0</v>
      </c>
      <c r="BI100" s="141">
        <f t="shared" ref="BI100:BI112" si="18">IF(N100="nulová",J100,0)</f>
        <v>0</v>
      </c>
      <c r="BJ100" s="17" t="s">
        <v>77</v>
      </c>
      <c r="BK100" s="141">
        <f t="shared" ref="BK100:BK112" si="19">ROUND(I100*H100,2)</f>
        <v>0</v>
      </c>
      <c r="BL100" s="17" t="s">
        <v>197</v>
      </c>
      <c r="BM100" s="140" t="s">
        <v>1697</v>
      </c>
    </row>
    <row r="101" spans="2:65" s="1" customFormat="1" ht="23.4" customHeight="1">
      <c r="B101" s="128"/>
      <c r="C101" s="129" t="s">
        <v>342</v>
      </c>
      <c r="D101" s="129" t="s">
        <v>193</v>
      </c>
      <c r="E101" s="130" t="s">
        <v>1698</v>
      </c>
      <c r="F101" s="131" t="s">
        <v>1699</v>
      </c>
      <c r="G101" s="132" t="s">
        <v>622</v>
      </c>
      <c r="H101" s="133">
        <v>7</v>
      </c>
      <c r="I101" s="134">
        <v>0</v>
      </c>
      <c r="J101" s="134">
        <f t="shared" si="10"/>
        <v>0</v>
      </c>
      <c r="K101" s="135"/>
      <c r="L101" s="29"/>
      <c r="M101" s="136" t="s">
        <v>3</v>
      </c>
      <c r="N101" s="137" t="s">
        <v>40</v>
      </c>
      <c r="O101" s="138">
        <v>0</v>
      </c>
      <c r="P101" s="138">
        <f t="shared" si="11"/>
        <v>0</v>
      </c>
      <c r="Q101" s="138">
        <v>0</v>
      </c>
      <c r="R101" s="138">
        <f t="shared" si="12"/>
        <v>0</v>
      </c>
      <c r="S101" s="138">
        <v>0</v>
      </c>
      <c r="T101" s="139">
        <f t="shared" si="13"/>
        <v>0</v>
      </c>
      <c r="AR101" s="140" t="s">
        <v>197</v>
      </c>
      <c r="AT101" s="140" t="s">
        <v>193</v>
      </c>
      <c r="AU101" s="140" t="s">
        <v>79</v>
      </c>
      <c r="AY101" s="17" t="s">
        <v>191</v>
      </c>
      <c r="BE101" s="141">
        <f t="shared" si="14"/>
        <v>0</v>
      </c>
      <c r="BF101" s="141">
        <f t="shared" si="15"/>
        <v>0</v>
      </c>
      <c r="BG101" s="141">
        <f t="shared" si="16"/>
        <v>0</v>
      </c>
      <c r="BH101" s="141">
        <f t="shared" si="17"/>
        <v>0</v>
      </c>
      <c r="BI101" s="141">
        <f t="shared" si="18"/>
        <v>0</v>
      </c>
      <c r="BJ101" s="17" t="s">
        <v>77</v>
      </c>
      <c r="BK101" s="141">
        <f t="shared" si="19"/>
        <v>0</v>
      </c>
      <c r="BL101" s="17" t="s">
        <v>197</v>
      </c>
      <c r="BM101" s="140" t="s">
        <v>1700</v>
      </c>
    </row>
    <row r="102" spans="2:65" s="1" customFormat="1" ht="16.350000000000001" customHeight="1">
      <c r="B102" s="128"/>
      <c r="C102" s="129" t="s">
        <v>9</v>
      </c>
      <c r="D102" s="129" t="s">
        <v>193</v>
      </c>
      <c r="E102" s="130" t="s">
        <v>1701</v>
      </c>
      <c r="F102" s="131" t="s">
        <v>1702</v>
      </c>
      <c r="G102" s="132" t="s">
        <v>622</v>
      </c>
      <c r="H102" s="133">
        <v>7</v>
      </c>
      <c r="I102" s="134">
        <v>0</v>
      </c>
      <c r="J102" s="134">
        <f t="shared" si="10"/>
        <v>0</v>
      </c>
      <c r="K102" s="135"/>
      <c r="L102" s="29"/>
      <c r="M102" s="136" t="s">
        <v>3</v>
      </c>
      <c r="N102" s="137" t="s">
        <v>40</v>
      </c>
      <c r="O102" s="138">
        <v>0</v>
      </c>
      <c r="P102" s="138">
        <f t="shared" si="11"/>
        <v>0</v>
      </c>
      <c r="Q102" s="138">
        <v>0</v>
      </c>
      <c r="R102" s="138">
        <f t="shared" si="12"/>
        <v>0</v>
      </c>
      <c r="S102" s="138">
        <v>0</v>
      </c>
      <c r="T102" s="139">
        <f t="shared" si="13"/>
        <v>0</v>
      </c>
      <c r="AR102" s="140" t="s">
        <v>197</v>
      </c>
      <c r="AT102" s="140" t="s">
        <v>193</v>
      </c>
      <c r="AU102" s="140" t="s">
        <v>79</v>
      </c>
      <c r="AY102" s="17" t="s">
        <v>191</v>
      </c>
      <c r="BE102" s="141">
        <f t="shared" si="14"/>
        <v>0</v>
      </c>
      <c r="BF102" s="141">
        <f t="shared" si="15"/>
        <v>0</v>
      </c>
      <c r="BG102" s="141">
        <f t="shared" si="16"/>
        <v>0</v>
      </c>
      <c r="BH102" s="141">
        <f t="shared" si="17"/>
        <v>0</v>
      </c>
      <c r="BI102" s="141">
        <f t="shared" si="18"/>
        <v>0</v>
      </c>
      <c r="BJ102" s="17" t="s">
        <v>77</v>
      </c>
      <c r="BK102" s="141">
        <f t="shared" si="19"/>
        <v>0</v>
      </c>
      <c r="BL102" s="17" t="s">
        <v>197</v>
      </c>
      <c r="BM102" s="140" t="s">
        <v>1703</v>
      </c>
    </row>
    <row r="103" spans="2:65" s="1" customFormat="1" ht="16.350000000000001" customHeight="1">
      <c r="B103" s="128"/>
      <c r="C103" s="167" t="s">
        <v>353</v>
      </c>
      <c r="D103" s="167" t="s">
        <v>483</v>
      </c>
      <c r="E103" s="168" t="s">
        <v>1704</v>
      </c>
      <c r="F103" s="169" t="s">
        <v>1705</v>
      </c>
      <c r="G103" s="170" t="s">
        <v>622</v>
      </c>
      <c r="H103" s="171">
        <v>35</v>
      </c>
      <c r="I103" s="172">
        <v>0</v>
      </c>
      <c r="J103" s="172">
        <f t="shared" si="10"/>
        <v>0</v>
      </c>
      <c r="K103" s="173"/>
      <c r="L103" s="174"/>
      <c r="M103" s="175" t="s">
        <v>3</v>
      </c>
      <c r="N103" s="176" t="s">
        <v>40</v>
      </c>
      <c r="O103" s="138">
        <v>0</v>
      </c>
      <c r="P103" s="138">
        <f t="shared" si="11"/>
        <v>0</v>
      </c>
      <c r="Q103" s="138">
        <v>0</v>
      </c>
      <c r="R103" s="138">
        <f t="shared" si="12"/>
        <v>0</v>
      </c>
      <c r="S103" s="138">
        <v>0</v>
      </c>
      <c r="T103" s="139">
        <f t="shared" si="13"/>
        <v>0</v>
      </c>
      <c r="AR103" s="140" t="s">
        <v>239</v>
      </c>
      <c r="AT103" s="140" t="s">
        <v>483</v>
      </c>
      <c r="AU103" s="140" t="s">
        <v>79</v>
      </c>
      <c r="AY103" s="17" t="s">
        <v>191</v>
      </c>
      <c r="BE103" s="141">
        <f t="shared" si="14"/>
        <v>0</v>
      </c>
      <c r="BF103" s="141">
        <f t="shared" si="15"/>
        <v>0</v>
      </c>
      <c r="BG103" s="141">
        <f t="shared" si="16"/>
        <v>0</v>
      </c>
      <c r="BH103" s="141">
        <f t="shared" si="17"/>
        <v>0</v>
      </c>
      <c r="BI103" s="141">
        <f t="shared" si="18"/>
        <v>0</v>
      </c>
      <c r="BJ103" s="17" t="s">
        <v>77</v>
      </c>
      <c r="BK103" s="141">
        <f t="shared" si="19"/>
        <v>0</v>
      </c>
      <c r="BL103" s="17" t="s">
        <v>197</v>
      </c>
      <c r="BM103" s="140" t="s">
        <v>1706</v>
      </c>
    </row>
    <row r="104" spans="2:65" s="1" customFormat="1" ht="16.350000000000001" customHeight="1">
      <c r="B104" s="128"/>
      <c r="C104" s="167" t="s">
        <v>360</v>
      </c>
      <c r="D104" s="167" t="s">
        <v>483</v>
      </c>
      <c r="E104" s="168" t="s">
        <v>1707</v>
      </c>
      <c r="F104" s="169" t="s">
        <v>1708</v>
      </c>
      <c r="G104" s="170" t="s">
        <v>275</v>
      </c>
      <c r="H104" s="171">
        <v>0.35</v>
      </c>
      <c r="I104" s="172">
        <v>0</v>
      </c>
      <c r="J104" s="172">
        <f t="shared" si="10"/>
        <v>0</v>
      </c>
      <c r="K104" s="173"/>
      <c r="L104" s="174"/>
      <c r="M104" s="175" t="s">
        <v>3</v>
      </c>
      <c r="N104" s="176" t="s">
        <v>40</v>
      </c>
      <c r="O104" s="138">
        <v>0</v>
      </c>
      <c r="P104" s="138">
        <f t="shared" si="11"/>
        <v>0</v>
      </c>
      <c r="Q104" s="138">
        <v>0</v>
      </c>
      <c r="R104" s="138">
        <f t="shared" si="12"/>
        <v>0</v>
      </c>
      <c r="S104" s="138">
        <v>0</v>
      </c>
      <c r="T104" s="139">
        <f t="shared" si="13"/>
        <v>0</v>
      </c>
      <c r="AR104" s="140" t="s">
        <v>239</v>
      </c>
      <c r="AT104" s="140" t="s">
        <v>483</v>
      </c>
      <c r="AU104" s="140" t="s">
        <v>79</v>
      </c>
      <c r="AY104" s="17" t="s">
        <v>191</v>
      </c>
      <c r="BE104" s="141">
        <f t="shared" si="14"/>
        <v>0</v>
      </c>
      <c r="BF104" s="141">
        <f t="shared" si="15"/>
        <v>0</v>
      </c>
      <c r="BG104" s="141">
        <f t="shared" si="16"/>
        <v>0</v>
      </c>
      <c r="BH104" s="141">
        <f t="shared" si="17"/>
        <v>0</v>
      </c>
      <c r="BI104" s="141">
        <f t="shared" si="18"/>
        <v>0</v>
      </c>
      <c r="BJ104" s="17" t="s">
        <v>77</v>
      </c>
      <c r="BK104" s="141">
        <f t="shared" si="19"/>
        <v>0</v>
      </c>
      <c r="BL104" s="17" t="s">
        <v>197</v>
      </c>
      <c r="BM104" s="140" t="s">
        <v>1709</v>
      </c>
    </row>
    <row r="105" spans="2:65" s="1" customFormat="1" ht="36.75" customHeight="1">
      <c r="B105" s="128"/>
      <c r="C105" s="167" t="s">
        <v>368</v>
      </c>
      <c r="D105" s="167" t="s">
        <v>483</v>
      </c>
      <c r="E105" s="168" t="s">
        <v>1710</v>
      </c>
      <c r="F105" s="169" t="s">
        <v>1711</v>
      </c>
      <c r="G105" s="170" t="s">
        <v>268</v>
      </c>
      <c r="H105" s="171">
        <v>28</v>
      </c>
      <c r="I105" s="172">
        <v>0</v>
      </c>
      <c r="J105" s="172">
        <f t="shared" si="10"/>
        <v>0</v>
      </c>
      <c r="K105" s="173"/>
      <c r="L105" s="174"/>
      <c r="M105" s="175" t="s">
        <v>3</v>
      </c>
      <c r="N105" s="176" t="s">
        <v>40</v>
      </c>
      <c r="O105" s="138">
        <v>0</v>
      </c>
      <c r="P105" s="138">
        <f t="shared" si="11"/>
        <v>0</v>
      </c>
      <c r="Q105" s="138">
        <v>0</v>
      </c>
      <c r="R105" s="138">
        <f t="shared" si="12"/>
        <v>0</v>
      </c>
      <c r="S105" s="138">
        <v>0</v>
      </c>
      <c r="T105" s="139">
        <f t="shared" si="13"/>
        <v>0</v>
      </c>
      <c r="AR105" s="140" t="s">
        <v>239</v>
      </c>
      <c r="AT105" s="140" t="s">
        <v>483</v>
      </c>
      <c r="AU105" s="140" t="s">
        <v>79</v>
      </c>
      <c r="AY105" s="17" t="s">
        <v>191</v>
      </c>
      <c r="BE105" s="141">
        <f t="shared" si="14"/>
        <v>0</v>
      </c>
      <c r="BF105" s="141">
        <f t="shared" si="15"/>
        <v>0</v>
      </c>
      <c r="BG105" s="141">
        <f t="shared" si="16"/>
        <v>0</v>
      </c>
      <c r="BH105" s="141">
        <f t="shared" si="17"/>
        <v>0</v>
      </c>
      <c r="BI105" s="141">
        <f t="shared" si="18"/>
        <v>0</v>
      </c>
      <c r="BJ105" s="17" t="s">
        <v>77</v>
      </c>
      <c r="BK105" s="141">
        <f t="shared" si="19"/>
        <v>0</v>
      </c>
      <c r="BL105" s="17" t="s">
        <v>197</v>
      </c>
      <c r="BM105" s="140" t="s">
        <v>1712</v>
      </c>
    </row>
    <row r="106" spans="2:65" s="1" customFormat="1" ht="36.75" customHeight="1">
      <c r="B106" s="128"/>
      <c r="C106" s="167" t="s">
        <v>374</v>
      </c>
      <c r="D106" s="167" t="s">
        <v>483</v>
      </c>
      <c r="E106" s="168" t="s">
        <v>1713</v>
      </c>
      <c r="F106" s="169" t="s">
        <v>1714</v>
      </c>
      <c r="G106" s="170" t="s">
        <v>478</v>
      </c>
      <c r="H106" s="171">
        <v>2.8</v>
      </c>
      <c r="I106" s="172">
        <v>0</v>
      </c>
      <c r="J106" s="172">
        <f t="shared" si="10"/>
        <v>0</v>
      </c>
      <c r="K106" s="173"/>
      <c r="L106" s="174"/>
      <c r="M106" s="175" t="s">
        <v>3</v>
      </c>
      <c r="N106" s="176" t="s">
        <v>40</v>
      </c>
      <c r="O106" s="138">
        <v>0</v>
      </c>
      <c r="P106" s="138">
        <f t="shared" si="11"/>
        <v>0</v>
      </c>
      <c r="Q106" s="138">
        <v>0</v>
      </c>
      <c r="R106" s="138">
        <f t="shared" si="12"/>
        <v>0</v>
      </c>
      <c r="S106" s="138">
        <v>0</v>
      </c>
      <c r="T106" s="139">
        <f t="shared" si="13"/>
        <v>0</v>
      </c>
      <c r="AR106" s="140" t="s">
        <v>239</v>
      </c>
      <c r="AT106" s="140" t="s">
        <v>483</v>
      </c>
      <c r="AU106" s="140" t="s">
        <v>79</v>
      </c>
      <c r="AY106" s="17" t="s">
        <v>191</v>
      </c>
      <c r="BE106" s="141">
        <f t="shared" si="14"/>
        <v>0</v>
      </c>
      <c r="BF106" s="141">
        <f t="shared" si="15"/>
        <v>0</v>
      </c>
      <c r="BG106" s="141">
        <f t="shared" si="16"/>
        <v>0</v>
      </c>
      <c r="BH106" s="141">
        <f t="shared" si="17"/>
        <v>0</v>
      </c>
      <c r="BI106" s="141">
        <f t="shared" si="18"/>
        <v>0</v>
      </c>
      <c r="BJ106" s="17" t="s">
        <v>77</v>
      </c>
      <c r="BK106" s="141">
        <f t="shared" si="19"/>
        <v>0</v>
      </c>
      <c r="BL106" s="17" t="s">
        <v>197</v>
      </c>
      <c r="BM106" s="140" t="s">
        <v>1715</v>
      </c>
    </row>
    <row r="107" spans="2:65" s="1" customFormat="1" ht="21" customHeight="1">
      <c r="B107" s="128"/>
      <c r="C107" s="167" t="s">
        <v>310</v>
      </c>
      <c r="D107" s="167" t="s">
        <v>483</v>
      </c>
      <c r="E107" s="168" t="s">
        <v>1716</v>
      </c>
      <c r="F107" s="169" t="s">
        <v>1717</v>
      </c>
      <c r="G107" s="170" t="s">
        <v>622</v>
      </c>
      <c r="H107" s="171">
        <v>7</v>
      </c>
      <c r="I107" s="172">
        <v>0</v>
      </c>
      <c r="J107" s="172">
        <f t="shared" si="10"/>
        <v>0</v>
      </c>
      <c r="K107" s="173"/>
      <c r="L107" s="174"/>
      <c r="M107" s="175" t="s">
        <v>3</v>
      </c>
      <c r="N107" s="176" t="s">
        <v>40</v>
      </c>
      <c r="O107" s="138">
        <v>0</v>
      </c>
      <c r="P107" s="138">
        <f t="shared" si="11"/>
        <v>0</v>
      </c>
      <c r="Q107" s="138">
        <v>0</v>
      </c>
      <c r="R107" s="138">
        <f t="shared" si="12"/>
        <v>0</v>
      </c>
      <c r="S107" s="138">
        <v>0</v>
      </c>
      <c r="T107" s="139">
        <f t="shared" si="13"/>
        <v>0</v>
      </c>
      <c r="AR107" s="140" t="s">
        <v>239</v>
      </c>
      <c r="AT107" s="140" t="s">
        <v>483</v>
      </c>
      <c r="AU107" s="140" t="s">
        <v>79</v>
      </c>
      <c r="AY107" s="17" t="s">
        <v>191</v>
      </c>
      <c r="BE107" s="141">
        <f t="shared" si="14"/>
        <v>0</v>
      </c>
      <c r="BF107" s="141">
        <f t="shared" si="15"/>
        <v>0</v>
      </c>
      <c r="BG107" s="141">
        <f t="shared" si="16"/>
        <v>0</v>
      </c>
      <c r="BH107" s="141">
        <f t="shared" si="17"/>
        <v>0</v>
      </c>
      <c r="BI107" s="141">
        <f t="shared" si="18"/>
        <v>0</v>
      </c>
      <c r="BJ107" s="17" t="s">
        <v>77</v>
      </c>
      <c r="BK107" s="141">
        <f t="shared" si="19"/>
        <v>0</v>
      </c>
      <c r="BL107" s="17" t="s">
        <v>197</v>
      </c>
      <c r="BM107" s="140" t="s">
        <v>1718</v>
      </c>
    </row>
    <row r="108" spans="2:65" s="1" customFormat="1" ht="23.4" customHeight="1">
      <c r="B108" s="128"/>
      <c r="C108" s="129" t="s">
        <v>8</v>
      </c>
      <c r="D108" s="129" t="s">
        <v>193</v>
      </c>
      <c r="E108" s="130" t="s">
        <v>1719</v>
      </c>
      <c r="F108" s="131" t="s">
        <v>1720</v>
      </c>
      <c r="G108" s="132" t="s">
        <v>622</v>
      </c>
      <c r="H108" s="133">
        <v>7</v>
      </c>
      <c r="I108" s="134">
        <v>0</v>
      </c>
      <c r="J108" s="134">
        <f t="shared" si="10"/>
        <v>0</v>
      </c>
      <c r="K108" s="135"/>
      <c r="L108" s="29"/>
      <c r="M108" s="136" t="s">
        <v>3</v>
      </c>
      <c r="N108" s="137" t="s">
        <v>40</v>
      </c>
      <c r="O108" s="138">
        <v>0</v>
      </c>
      <c r="P108" s="138">
        <f t="shared" si="11"/>
        <v>0</v>
      </c>
      <c r="Q108" s="138">
        <v>0</v>
      </c>
      <c r="R108" s="138">
        <f t="shared" si="12"/>
        <v>0</v>
      </c>
      <c r="S108" s="138">
        <v>0</v>
      </c>
      <c r="T108" s="139">
        <f t="shared" si="13"/>
        <v>0</v>
      </c>
      <c r="AR108" s="140" t="s">
        <v>197</v>
      </c>
      <c r="AT108" s="140" t="s">
        <v>193</v>
      </c>
      <c r="AU108" s="140" t="s">
        <v>79</v>
      </c>
      <c r="AY108" s="17" t="s">
        <v>191</v>
      </c>
      <c r="BE108" s="141">
        <f t="shared" si="14"/>
        <v>0</v>
      </c>
      <c r="BF108" s="141">
        <f t="shared" si="15"/>
        <v>0</v>
      </c>
      <c r="BG108" s="141">
        <f t="shared" si="16"/>
        <v>0</v>
      </c>
      <c r="BH108" s="141">
        <f t="shared" si="17"/>
        <v>0</v>
      </c>
      <c r="BI108" s="141">
        <f t="shared" si="18"/>
        <v>0</v>
      </c>
      <c r="BJ108" s="17" t="s">
        <v>77</v>
      </c>
      <c r="BK108" s="141">
        <f t="shared" si="19"/>
        <v>0</v>
      </c>
      <c r="BL108" s="17" t="s">
        <v>197</v>
      </c>
      <c r="BM108" s="140" t="s">
        <v>1721</v>
      </c>
    </row>
    <row r="109" spans="2:65" s="1" customFormat="1" ht="23.4" customHeight="1">
      <c r="B109" s="128"/>
      <c r="C109" s="129" t="s">
        <v>388</v>
      </c>
      <c r="D109" s="129" t="s">
        <v>193</v>
      </c>
      <c r="E109" s="130" t="s">
        <v>1722</v>
      </c>
      <c r="F109" s="131" t="s">
        <v>1723</v>
      </c>
      <c r="G109" s="132" t="s">
        <v>622</v>
      </c>
      <c r="H109" s="133">
        <v>7</v>
      </c>
      <c r="I109" s="134">
        <v>0</v>
      </c>
      <c r="J109" s="134">
        <f t="shared" si="10"/>
        <v>0</v>
      </c>
      <c r="K109" s="135"/>
      <c r="L109" s="29"/>
      <c r="M109" s="136" t="s">
        <v>3</v>
      </c>
      <c r="N109" s="137" t="s">
        <v>40</v>
      </c>
      <c r="O109" s="138">
        <v>0</v>
      </c>
      <c r="P109" s="138">
        <f t="shared" si="11"/>
        <v>0</v>
      </c>
      <c r="Q109" s="138">
        <v>0</v>
      </c>
      <c r="R109" s="138">
        <f t="shared" si="12"/>
        <v>0</v>
      </c>
      <c r="S109" s="138">
        <v>0</v>
      </c>
      <c r="T109" s="139">
        <f t="shared" si="13"/>
        <v>0</v>
      </c>
      <c r="AR109" s="140" t="s">
        <v>197</v>
      </c>
      <c r="AT109" s="140" t="s">
        <v>193</v>
      </c>
      <c r="AU109" s="140" t="s">
        <v>79</v>
      </c>
      <c r="AY109" s="17" t="s">
        <v>191</v>
      </c>
      <c r="BE109" s="141">
        <f t="shared" si="14"/>
        <v>0</v>
      </c>
      <c r="BF109" s="141">
        <f t="shared" si="15"/>
        <v>0</v>
      </c>
      <c r="BG109" s="141">
        <f t="shared" si="16"/>
        <v>0</v>
      </c>
      <c r="BH109" s="141">
        <f t="shared" si="17"/>
        <v>0</v>
      </c>
      <c r="BI109" s="141">
        <f t="shared" si="18"/>
        <v>0</v>
      </c>
      <c r="BJ109" s="17" t="s">
        <v>77</v>
      </c>
      <c r="BK109" s="141">
        <f t="shared" si="19"/>
        <v>0</v>
      </c>
      <c r="BL109" s="17" t="s">
        <v>197</v>
      </c>
      <c r="BM109" s="140" t="s">
        <v>1724</v>
      </c>
    </row>
    <row r="110" spans="2:65" s="1" customFormat="1" ht="16.350000000000001" customHeight="1">
      <c r="B110" s="128"/>
      <c r="C110" s="129" t="s">
        <v>393</v>
      </c>
      <c r="D110" s="129" t="s">
        <v>193</v>
      </c>
      <c r="E110" s="130" t="s">
        <v>1725</v>
      </c>
      <c r="F110" s="131" t="s">
        <v>1726</v>
      </c>
      <c r="G110" s="132" t="s">
        <v>275</v>
      </c>
      <c r="H110" s="133">
        <v>7</v>
      </c>
      <c r="I110" s="134">
        <v>0</v>
      </c>
      <c r="J110" s="134">
        <f t="shared" si="10"/>
        <v>0</v>
      </c>
      <c r="K110" s="135"/>
      <c r="L110" s="29"/>
      <c r="M110" s="136" t="s">
        <v>3</v>
      </c>
      <c r="N110" s="137" t="s">
        <v>40</v>
      </c>
      <c r="O110" s="138">
        <v>0</v>
      </c>
      <c r="P110" s="138">
        <f t="shared" si="11"/>
        <v>0</v>
      </c>
      <c r="Q110" s="138">
        <v>0</v>
      </c>
      <c r="R110" s="138">
        <f t="shared" si="12"/>
        <v>0</v>
      </c>
      <c r="S110" s="138">
        <v>0</v>
      </c>
      <c r="T110" s="139">
        <f t="shared" si="13"/>
        <v>0</v>
      </c>
      <c r="AR110" s="140" t="s">
        <v>197</v>
      </c>
      <c r="AT110" s="140" t="s">
        <v>193</v>
      </c>
      <c r="AU110" s="140" t="s">
        <v>79</v>
      </c>
      <c r="AY110" s="17" t="s">
        <v>191</v>
      </c>
      <c r="BE110" s="141">
        <f t="shared" si="14"/>
        <v>0</v>
      </c>
      <c r="BF110" s="141">
        <f t="shared" si="15"/>
        <v>0</v>
      </c>
      <c r="BG110" s="141">
        <f t="shared" si="16"/>
        <v>0</v>
      </c>
      <c r="BH110" s="141">
        <f t="shared" si="17"/>
        <v>0</v>
      </c>
      <c r="BI110" s="141">
        <f t="shared" si="18"/>
        <v>0</v>
      </c>
      <c r="BJ110" s="17" t="s">
        <v>77</v>
      </c>
      <c r="BK110" s="141">
        <f t="shared" si="19"/>
        <v>0</v>
      </c>
      <c r="BL110" s="17" t="s">
        <v>197</v>
      </c>
      <c r="BM110" s="140" t="s">
        <v>1727</v>
      </c>
    </row>
    <row r="111" spans="2:65" s="1" customFormat="1" ht="16.350000000000001" customHeight="1">
      <c r="B111" s="128"/>
      <c r="C111" s="129" t="s">
        <v>399</v>
      </c>
      <c r="D111" s="129" t="s">
        <v>193</v>
      </c>
      <c r="E111" s="130" t="s">
        <v>1725</v>
      </c>
      <c r="F111" s="131" t="s">
        <v>1726</v>
      </c>
      <c r="G111" s="132" t="s">
        <v>275</v>
      </c>
      <c r="H111" s="133">
        <v>0.35</v>
      </c>
      <c r="I111" s="134">
        <v>0</v>
      </c>
      <c r="J111" s="134">
        <f t="shared" si="10"/>
        <v>0</v>
      </c>
      <c r="K111" s="135"/>
      <c r="L111" s="29"/>
      <c r="M111" s="136" t="s">
        <v>3</v>
      </c>
      <c r="N111" s="137" t="s">
        <v>40</v>
      </c>
      <c r="O111" s="138">
        <v>0</v>
      </c>
      <c r="P111" s="138">
        <f t="shared" si="11"/>
        <v>0</v>
      </c>
      <c r="Q111" s="138">
        <v>0</v>
      </c>
      <c r="R111" s="138">
        <f t="shared" si="12"/>
        <v>0</v>
      </c>
      <c r="S111" s="138">
        <v>0</v>
      </c>
      <c r="T111" s="139">
        <f t="shared" si="13"/>
        <v>0</v>
      </c>
      <c r="AR111" s="140" t="s">
        <v>197</v>
      </c>
      <c r="AT111" s="140" t="s">
        <v>193</v>
      </c>
      <c r="AU111" s="140" t="s">
        <v>79</v>
      </c>
      <c r="AY111" s="17" t="s">
        <v>191</v>
      </c>
      <c r="BE111" s="141">
        <f t="shared" si="14"/>
        <v>0</v>
      </c>
      <c r="BF111" s="141">
        <f t="shared" si="15"/>
        <v>0</v>
      </c>
      <c r="BG111" s="141">
        <f t="shared" si="16"/>
        <v>0</v>
      </c>
      <c r="BH111" s="141">
        <f t="shared" si="17"/>
        <v>0</v>
      </c>
      <c r="BI111" s="141">
        <f t="shared" si="18"/>
        <v>0</v>
      </c>
      <c r="BJ111" s="17" t="s">
        <v>77</v>
      </c>
      <c r="BK111" s="141">
        <f t="shared" si="19"/>
        <v>0</v>
      </c>
      <c r="BL111" s="17" t="s">
        <v>197</v>
      </c>
      <c r="BM111" s="140" t="s">
        <v>1728</v>
      </c>
    </row>
    <row r="112" spans="2:65" s="1" customFormat="1" ht="16.350000000000001" customHeight="1">
      <c r="B112" s="128"/>
      <c r="C112" s="129" t="s">
        <v>404</v>
      </c>
      <c r="D112" s="129" t="s">
        <v>193</v>
      </c>
      <c r="E112" s="130" t="s">
        <v>1729</v>
      </c>
      <c r="F112" s="131" t="s">
        <v>1730</v>
      </c>
      <c r="G112" s="132" t="s">
        <v>622</v>
      </c>
      <c r="H112" s="133">
        <v>7</v>
      </c>
      <c r="I112" s="134">
        <v>0</v>
      </c>
      <c r="J112" s="134">
        <f t="shared" si="10"/>
        <v>0</v>
      </c>
      <c r="K112" s="135"/>
      <c r="L112" s="29"/>
      <c r="M112" s="136" t="s">
        <v>3</v>
      </c>
      <c r="N112" s="137" t="s">
        <v>40</v>
      </c>
      <c r="O112" s="138">
        <v>0</v>
      </c>
      <c r="P112" s="138">
        <f t="shared" si="11"/>
        <v>0</v>
      </c>
      <c r="Q112" s="138">
        <v>0</v>
      </c>
      <c r="R112" s="138">
        <f t="shared" si="12"/>
        <v>0</v>
      </c>
      <c r="S112" s="138">
        <v>0</v>
      </c>
      <c r="T112" s="139">
        <f t="shared" si="13"/>
        <v>0</v>
      </c>
      <c r="AR112" s="140" t="s">
        <v>197</v>
      </c>
      <c r="AT112" s="140" t="s">
        <v>193</v>
      </c>
      <c r="AU112" s="140" t="s">
        <v>79</v>
      </c>
      <c r="AY112" s="17" t="s">
        <v>191</v>
      </c>
      <c r="BE112" s="141">
        <f t="shared" si="14"/>
        <v>0</v>
      </c>
      <c r="BF112" s="141">
        <f t="shared" si="15"/>
        <v>0</v>
      </c>
      <c r="BG112" s="141">
        <f t="shared" si="16"/>
        <v>0</v>
      </c>
      <c r="BH112" s="141">
        <f t="shared" si="17"/>
        <v>0</v>
      </c>
      <c r="BI112" s="141">
        <f t="shared" si="18"/>
        <v>0</v>
      </c>
      <c r="BJ112" s="17" t="s">
        <v>77</v>
      </c>
      <c r="BK112" s="141">
        <f t="shared" si="19"/>
        <v>0</v>
      </c>
      <c r="BL112" s="17" t="s">
        <v>197</v>
      </c>
      <c r="BM112" s="140" t="s">
        <v>1731</v>
      </c>
    </row>
    <row r="113" spans="2:65" s="11" customFormat="1" ht="22.8" customHeight="1">
      <c r="B113" s="117"/>
      <c r="D113" s="118" t="s">
        <v>68</v>
      </c>
      <c r="E113" s="126" t="s">
        <v>1732</v>
      </c>
      <c r="F113" s="126" t="s">
        <v>1733</v>
      </c>
      <c r="J113" s="127">
        <f>BK113</f>
        <v>0</v>
      </c>
      <c r="L113" s="117"/>
      <c r="M113" s="121"/>
      <c r="P113" s="122">
        <f>SUM(P114:P139)</f>
        <v>0</v>
      </c>
      <c r="R113" s="122">
        <f>SUM(R114:R139)</f>
        <v>0</v>
      </c>
      <c r="T113" s="123">
        <f>SUM(T114:T139)</f>
        <v>0</v>
      </c>
      <c r="AR113" s="118" t="s">
        <v>77</v>
      </c>
      <c r="AT113" s="124" t="s">
        <v>68</v>
      </c>
      <c r="AU113" s="124" t="s">
        <v>77</v>
      </c>
      <c r="AY113" s="118" t="s">
        <v>191</v>
      </c>
      <c r="BK113" s="125">
        <f>SUM(BK114:BK139)</f>
        <v>0</v>
      </c>
    </row>
    <row r="114" spans="2:65" s="1" customFormat="1" ht="16.350000000000001" customHeight="1">
      <c r="B114" s="128"/>
      <c r="C114" s="129" t="s">
        <v>366</v>
      </c>
      <c r="D114" s="129" t="s">
        <v>193</v>
      </c>
      <c r="E114" s="130" t="s">
        <v>1734</v>
      </c>
      <c r="F114" s="131" t="s">
        <v>1730</v>
      </c>
      <c r="G114" s="132" t="s">
        <v>622</v>
      </c>
      <c r="H114" s="133">
        <v>41</v>
      </c>
      <c r="I114" s="134">
        <v>0</v>
      </c>
      <c r="J114" s="134">
        <f t="shared" ref="J114:J139" si="20">ROUND(I114*H114,2)</f>
        <v>0</v>
      </c>
      <c r="K114" s="135"/>
      <c r="L114" s="29"/>
      <c r="M114" s="136" t="s">
        <v>3</v>
      </c>
      <c r="N114" s="137" t="s">
        <v>40</v>
      </c>
      <c r="O114" s="138">
        <v>0</v>
      </c>
      <c r="P114" s="138">
        <f t="shared" ref="P114:P139" si="21">O114*H114</f>
        <v>0</v>
      </c>
      <c r="Q114" s="138">
        <v>0</v>
      </c>
      <c r="R114" s="138">
        <f t="shared" ref="R114:R139" si="22">Q114*H114</f>
        <v>0</v>
      </c>
      <c r="S114" s="138">
        <v>0</v>
      </c>
      <c r="T114" s="139">
        <f t="shared" ref="T114:T139" si="23">S114*H114</f>
        <v>0</v>
      </c>
      <c r="AR114" s="140" t="s">
        <v>197</v>
      </c>
      <c r="AT114" s="140" t="s">
        <v>193</v>
      </c>
      <c r="AU114" s="140" t="s">
        <v>79</v>
      </c>
      <c r="AY114" s="17" t="s">
        <v>191</v>
      </c>
      <c r="BE114" s="141">
        <f t="shared" ref="BE114:BE139" si="24">IF(N114="základní",J114,0)</f>
        <v>0</v>
      </c>
      <c r="BF114" s="141">
        <f t="shared" ref="BF114:BF139" si="25">IF(N114="snížená",J114,0)</f>
        <v>0</v>
      </c>
      <c r="BG114" s="141">
        <f t="shared" ref="BG114:BG139" si="26">IF(N114="zákl. přenesená",J114,0)</f>
        <v>0</v>
      </c>
      <c r="BH114" s="141">
        <f t="shared" ref="BH114:BH139" si="27">IF(N114="sníž. přenesená",J114,0)</f>
        <v>0</v>
      </c>
      <c r="BI114" s="141">
        <f t="shared" ref="BI114:BI139" si="28">IF(N114="nulová",J114,0)</f>
        <v>0</v>
      </c>
      <c r="BJ114" s="17" t="s">
        <v>77</v>
      </c>
      <c r="BK114" s="141">
        <f t="shared" ref="BK114:BK139" si="29">ROUND(I114*H114,2)</f>
        <v>0</v>
      </c>
      <c r="BL114" s="17" t="s">
        <v>197</v>
      </c>
      <c r="BM114" s="140" t="s">
        <v>1735</v>
      </c>
    </row>
    <row r="115" spans="2:65" s="1" customFormat="1" ht="36.75" customHeight="1">
      <c r="B115" s="128"/>
      <c r="C115" s="129" t="s">
        <v>414</v>
      </c>
      <c r="D115" s="129" t="s">
        <v>193</v>
      </c>
      <c r="E115" s="130" t="s">
        <v>1736</v>
      </c>
      <c r="F115" s="131" t="s">
        <v>1737</v>
      </c>
      <c r="G115" s="132" t="s">
        <v>622</v>
      </c>
      <c r="H115" s="133">
        <v>41</v>
      </c>
      <c r="I115" s="134">
        <v>0</v>
      </c>
      <c r="J115" s="134">
        <f t="shared" si="20"/>
        <v>0</v>
      </c>
      <c r="K115" s="135"/>
      <c r="L115" s="29"/>
      <c r="M115" s="136" t="s">
        <v>3</v>
      </c>
      <c r="N115" s="137" t="s">
        <v>40</v>
      </c>
      <c r="O115" s="138">
        <v>0</v>
      </c>
      <c r="P115" s="138">
        <f t="shared" si="21"/>
        <v>0</v>
      </c>
      <c r="Q115" s="138">
        <v>0</v>
      </c>
      <c r="R115" s="138">
        <f t="shared" si="22"/>
        <v>0</v>
      </c>
      <c r="S115" s="138">
        <v>0</v>
      </c>
      <c r="T115" s="139">
        <f t="shared" si="23"/>
        <v>0</v>
      </c>
      <c r="AR115" s="140" t="s">
        <v>197</v>
      </c>
      <c r="AT115" s="140" t="s">
        <v>193</v>
      </c>
      <c r="AU115" s="140" t="s">
        <v>79</v>
      </c>
      <c r="AY115" s="17" t="s">
        <v>191</v>
      </c>
      <c r="BE115" s="141">
        <f t="shared" si="24"/>
        <v>0</v>
      </c>
      <c r="BF115" s="141">
        <f t="shared" si="25"/>
        <v>0</v>
      </c>
      <c r="BG115" s="141">
        <f t="shared" si="26"/>
        <v>0</v>
      </c>
      <c r="BH115" s="141">
        <f t="shared" si="27"/>
        <v>0</v>
      </c>
      <c r="BI115" s="141">
        <f t="shared" si="28"/>
        <v>0</v>
      </c>
      <c r="BJ115" s="17" t="s">
        <v>77</v>
      </c>
      <c r="BK115" s="141">
        <f t="shared" si="29"/>
        <v>0</v>
      </c>
      <c r="BL115" s="17" t="s">
        <v>197</v>
      </c>
      <c r="BM115" s="140" t="s">
        <v>1738</v>
      </c>
    </row>
    <row r="116" spans="2:65" s="1" customFormat="1" ht="23.4" customHeight="1">
      <c r="B116" s="128"/>
      <c r="C116" s="129" t="s">
        <v>418</v>
      </c>
      <c r="D116" s="129" t="s">
        <v>193</v>
      </c>
      <c r="E116" s="130" t="s">
        <v>1739</v>
      </c>
      <c r="F116" s="131" t="s">
        <v>1723</v>
      </c>
      <c r="G116" s="132" t="s">
        <v>622</v>
      </c>
      <c r="H116" s="133">
        <v>41</v>
      </c>
      <c r="I116" s="134">
        <v>0</v>
      </c>
      <c r="J116" s="134">
        <f t="shared" si="20"/>
        <v>0</v>
      </c>
      <c r="K116" s="135"/>
      <c r="L116" s="29"/>
      <c r="M116" s="136" t="s">
        <v>3</v>
      </c>
      <c r="N116" s="137" t="s">
        <v>40</v>
      </c>
      <c r="O116" s="138">
        <v>0</v>
      </c>
      <c r="P116" s="138">
        <f t="shared" si="21"/>
        <v>0</v>
      </c>
      <c r="Q116" s="138">
        <v>0</v>
      </c>
      <c r="R116" s="138">
        <f t="shared" si="22"/>
        <v>0</v>
      </c>
      <c r="S116" s="138">
        <v>0</v>
      </c>
      <c r="T116" s="139">
        <f t="shared" si="23"/>
        <v>0</v>
      </c>
      <c r="AR116" s="140" t="s">
        <v>197</v>
      </c>
      <c r="AT116" s="140" t="s">
        <v>193</v>
      </c>
      <c r="AU116" s="140" t="s">
        <v>79</v>
      </c>
      <c r="AY116" s="17" t="s">
        <v>191</v>
      </c>
      <c r="BE116" s="141">
        <f t="shared" si="24"/>
        <v>0</v>
      </c>
      <c r="BF116" s="141">
        <f t="shared" si="25"/>
        <v>0</v>
      </c>
      <c r="BG116" s="141">
        <f t="shared" si="26"/>
        <v>0</v>
      </c>
      <c r="BH116" s="141">
        <f t="shared" si="27"/>
        <v>0</v>
      </c>
      <c r="BI116" s="141">
        <f t="shared" si="28"/>
        <v>0</v>
      </c>
      <c r="BJ116" s="17" t="s">
        <v>77</v>
      </c>
      <c r="BK116" s="141">
        <f t="shared" si="29"/>
        <v>0</v>
      </c>
      <c r="BL116" s="17" t="s">
        <v>197</v>
      </c>
      <c r="BM116" s="140" t="s">
        <v>1740</v>
      </c>
    </row>
    <row r="117" spans="2:65" s="1" customFormat="1" ht="16.350000000000001" customHeight="1">
      <c r="B117" s="128"/>
      <c r="C117" s="129" t="s">
        <v>423</v>
      </c>
      <c r="D117" s="129" t="s">
        <v>193</v>
      </c>
      <c r="E117" s="130" t="s">
        <v>1741</v>
      </c>
      <c r="F117" s="131" t="s">
        <v>1742</v>
      </c>
      <c r="G117" s="132" t="s">
        <v>622</v>
      </c>
      <c r="H117" s="133">
        <v>41</v>
      </c>
      <c r="I117" s="134">
        <v>0</v>
      </c>
      <c r="J117" s="134">
        <f t="shared" si="20"/>
        <v>0</v>
      </c>
      <c r="K117" s="135"/>
      <c r="L117" s="29"/>
      <c r="M117" s="136" t="s">
        <v>3</v>
      </c>
      <c r="N117" s="137" t="s">
        <v>40</v>
      </c>
      <c r="O117" s="138">
        <v>0</v>
      </c>
      <c r="P117" s="138">
        <f t="shared" si="21"/>
        <v>0</v>
      </c>
      <c r="Q117" s="138">
        <v>0</v>
      </c>
      <c r="R117" s="138">
        <f t="shared" si="22"/>
        <v>0</v>
      </c>
      <c r="S117" s="138">
        <v>0</v>
      </c>
      <c r="T117" s="139">
        <f t="shared" si="23"/>
        <v>0</v>
      </c>
      <c r="AR117" s="140" t="s">
        <v>197</v>
      </c>
      <c r="AT117" s="140" t="s">
        <v>193</v>
      </c>
      <c r="AU117" s="140" t="s">
        <v>79</v>
      </c>
      <c r="AY117" s="17" t="s">
        <v>191</v>
      </c>
      <c r="BE117" s="141">
        <f t="shared" si="24"/>
        <v>0</v>
      </c>
      <c r="BF117" s="141">
        <f t="shared" si="25"/>
        <v>0</v>
      </c>
      <c r="BG117" s="141">
        <f t="shared" si="26"/>
        <v>0</v>
      </c>
      <c r="BH117" s="141">
        <f t="shared" si="27"/>
        <v>0</v>
      </c>
      <c r="BI117" s="141">
        <f t="shared" si="28"/>
        <v>0</v>
      </c>
      <c r="BJ117" s="17" t="s">
        <v>77</v>
      </c>
      <c r="BK117" s="141">
        <f t="shared" si="29"/>
        <v>0</v>
      </c>
      <c r="BL117" s="17" t="s">
        <v>197</v>
      </c>
      <c r="BM117" s="140" t="s">
        <v>1743</v>
      </c>
    </row>
    <row r="118" spans="2:65" s="1" customFormat="1" ht="16.350000000000001" customHeight="1">
      <c r="B118" s="128"/>
      <c r="C118" s="129" t="s">
        <v>429</v>
      </c>
      <c r="D118" s="129" t="s">
        <v>193</v>
      </c>
      <c r="E118" s="130" t="s">
        <v>1744</v>
      </c>
      <c r="F118" s="131" t="s">
        <v>1745</v>
      </c>
      <c r="G118" s="132" t="s">
        <v>622</v>
      </c>
      <c r="H118" s="133">
        <v>41</v>
      </c>
      <c r="I118" s="134">
        <v>0</v>
      </c>
      <c r="J118" s="134">
        <f t="shared" si="20"/>
        <v>0</v>
      </c>
      <c r="K118" s="135"/>
      <c r="L118" s="29"/>
      <c r="M118" s="136" t="s">
        <v>3</v>
      </c>
      <c r="N118" s="137" t="s">
        <v>40</v>
      </c>
      <c r="O118" s="138">
        <v>0</v>
      </c>
      <c r="P118" s="138">
        <f t="shared" si="21"/>
        <v>0</v>
      </c>
      <c r="Q118" s="138">
        <v>0</v>
      </c>
      <c r="R118" s="138">
        <f t="shared" si="22"/>
        <v>0</v>
      </c>
      <c r="S118" s="138">
        <v>0</v>
      </c>
      <c r="T118" s="139">
        <f t="shared" si="23"/>
        <v>0</v>
      </c>
      <c r="AR118" s="140" t="s">
        <v>197</v>
      </c>
      <c r="AT118" s="140" t="s">
        <v>193</v>
      </c>
      <c r="AU118" s="140" t="s">
        <v>79</v>
      </c>
      <c r="AY118" s="17" t="s">
        <v>191</v>
      </c>
      <c r="BE118" s="141">
        <f t="shared" si="24"/>
        <v>0</v>
      </c>
      <c r="BF118" s="141">
        <f t="shared" si="25"/>
        <v>0</v>
      </c>
      <c r="BG118" s="141">
        <f t="shared" si="26"/>
        <v>0</v>
      </c>
      <c r="BH118" s="141">
        <f t="shared" si="27"/>
        <v>0</v>
      </c>
      <c r="BI118" s="141">
        <f t="shared" si="28"/>
        <v>0</v>
      </c>
      <c r="BJ118" s="17" t="s">
        <v>77</v>
      </c>
      <c r="BK118" s="141">
        <f t="shared" si="29"/>
        <v>0</v>
      </c>
      <c r="BL118" s="17" t="s">
        <v>197</v>
      </c>
      <c r="BM118" s="140" t="s">
        <v>1746</v>
      </c>
    </row>
    <row r="119" spans="2:65" s="1" customFormat="1" ht="23.4" customHeight="1">
      <c r="B119" s="128"/>
      <c r="C119" s="129" t="s">
        <v>434</v>
      </c>
      <c r="D119" s="129" t="s">
        <v>193</v>
      </c>
      <c r="E119" s="130" t="s">
        <v>1747</v>
      </c>
      <c r="F119" s="131" t="s">
        <v>1720</v>
      </c>
      <c r="G119" s="132" t="s">
        <v>622</v>
      </c>
      <c r="H119" s="133">
        <v>205</v>
      </c>
      <c r="I119" s="134">
        <v>0</v>
      </c>
      <c r="J119" s="134">
        <f t="shared" si="20"/>
        <v>0</v>
      </c>
      <c r="K119" s="135"/>
      <c r="L119" s="29"/>
      <c r="M119" s="136" t="s">
        <v>3</v>
      </c>
      <c r="N119" s="137" t="s">
        <v>40</v>
      </c>
      <c r="O119" s="138">
        <v>0</v>
      </c>
      <c r="P119" s="138">
        <f t="shared" si="21"/>
        <v>0</v>
      </c>
      <c r="Q119" s="138">
        <v>0</v>
      </c>
      <c r="R119" s="138">
        <f t="shared" si="22"/>
        <v>0</v>
      </c>
      <c r="S119" s="138">
        <v>0</v>
      </c>
      <c r="T119" s="139">
        <f t="shared" si="23"/>
        <v>0</v>
      </c>
      <c r="AR119" s="140" t="s">
        <v>197</v>
      </c>
      <c r="AT119" s="140" t="s">
        <v>193</v>
      </c>
      <c r="AU119" s="140" t="s">
        <v>79</v>
      </c>
      <c r="AY119" s="17" t="s">
        <v>191</v>
      </c>
      <c r="BE119" s="141">
        <f t="shared" si="24"/>
        <v>0</v>
      </c>
      <c r="BF119" s="141">
        <f t="shared" si="25"/>
        <v>0</v>
      </c>
      <c r="BG119" s="141">
        <f t="shared" si="26"/>
        <v>0</v>
      </c>
      <c r="BH119" s="141">
        <f t="shared" si="27"/>
        <v>0</v>
      </c>
      <c r="BI119" s="141">
        <f t="shared" si="28"/>
        <v>0</v>
      </c>
      <c r="BJ119" s="17" t="s">
        <v>77</v>
      </c>
      <c r="BK119" s="141">
        <f t="shared" si="29"/>
        <v>0</v>
      </c>
      <c r="BL119" s="17" t="s">
        <v>197</v>
      </c>
      <c r="BM119" s="140" t="s">
        <v>1748</v>
      </c>
    </row>
    <row r="120" spans="2:65" s="1" customFormat="1" ht="16.350000000000001" customHeight="1">
      <c r="B120" s="128"/>
      <c r="C120" s="129" t="s">
        <v>439</v>
      </c>
      <c r="D120" s="129" t="s">
        <v>193</v>
      </c>
      <c r="E120" s="130" t="s">
        <v>1749</v>
      </c>
      <c r="F120" s="131" t="s">
        <v>1750</v>
      </c>
      <c r="G120" s="132" t="s">
        <v>268</v>
      </c>
      <c r="H120" s="133">
        <v>41</v>
      </c>
      <c r="I120" s="134">
        <v>0</v>
      </c>
      <c r="J120" s="134">
        <f t="shared" si="20"/>
        <v>0</v>
      </c>
      <c r="K120" s="135"/>
      <c r="L120" s="29"/>
      <c r="M120" s="136" t="s">
        <v>3</v>
      </c>
      <c r="N120" s="137" t="s">
        <v>40</v>
      </c>
      <c r="O120" s="138">
        <v>0</v>
      </c>
      <c r="P120" s="138">
        <f t="shared" si="21"/>
        <v>0</v>
      </c>
      <c r="Q120" s="138">
        <v>0</v>
      </c>
      <c r="R120" s="138">
        <f t="shared" si="22"/>
        <v>0</v>
      </c>
      <c r="S120" s="138">
        <v>0</v>
      </c>
      <c r="T120" s="139">
        <f t="shared" si="23"/>
        <v>0</v>
      </c>
      <c r="AR120" s="140" t="s">
        <v>197</v>
      </c>
      <c r="AT120" s="140" t="s">
        <v>193</v>
      </c>
      <c r="AU120" s="140" t="s">
        <v>79</v>
      </c>
      <c r="AY120" s="17" t="s">
        <v>191</v>
      </c>
      <c r="BE120" s="141">
        <f t="shared" si="24"/>
        <v>0</v>
      </c>
      <c r="BF120" s="141">
        <f t="shared" si="25"/>
        <v>0</v>
      </c>
      <c r="BG120" s="141">
        <f t="shared" si="26"/>
        <v>0</v>
      </c>
      <c r="BH120" s="141">
        <f t="shared" si="27"/>
        <v>0</v>
      </c>
      <c r="BI120" s="141">
        <f t="shared" si="28"/>
        <v>0</v>
      </c>
      <c r="BJ120" s="17" t="s">
        <v>77</v>
      </c>
      <c r="BK120" s="141">
        <f t="shared" si="29"/>
        <v>0</v>
      </c>
      <c r="BL120" s="17" t="s">
        <v>197</v>
      </c>
      <c r="BM120" s="140" t="s">
        <v>1751</v>
      </c>
    </row>
    <row r="121" spans="2:65" s="1" customFormat="1" ht="16.350000000000001" customHeight="1">
      <c r="B121" s="128"/>
      <c r="C121" s="129" t="s">
        <v>444</v>
      </c>
      <c r="D121" s="129" t="s">
        <v>193</v>
      </c>
      <c r="E121" s="130" t="s">
        <v>1752</v>
      </c>
      <c r="F121" s="131" t="s">
        <v>1726</v>
      </c>
      <c r="G121" s="132" t="s">
        <v>275</v>
      </c>
      <c r="H121" s="133">
        <v>2.0499999999999998</v>
      </c>
      <c r="I121" s="134">
        <v>0</v>
      </c>
      <c r="J121" s="134">
        <f t="shared" si="20"/>
        <v>0</v>
      </c>
      <c r="K121" s="135"/>
      <c r="L121" s="29"/>
      <c r="M121" s="136" t="s">
        <v>3</v>
      </c>
      <c r="N121" s="137" t="s">
        <v>40</v>
      </c>
      <c r="O121" s="138">
        <v>0</v>
      </c>
      <c r="P121" s="138">
        <f t="shared" si="21"/>
        <v>0</v>
      </c>
      <c r="Q121" s="138">
        <v>0</v>
      </c>
      <c r="R121" s="138">
        <f t="shared" si="22"/>
        <v>0</v>
      </c>
      <c r="S121" s="138">
        <v>0</v>
      </c>
      <c r="T121" s="139">
        <f t="shared" si="23"/>
        <v>0</v>
      </c>
      <c r="AR121" s="140" t="s">
        <v>197</v>
      </c>
      <c r="AT121" s="140" t="s">
        <v>193</v>
      </c>
      <c r="AU121" s="140" t="s">
        <v>79</v>
      </c>
      <c r="AY121" s="17" t="s">
        <v>191</v>
      </c>
      <c r="BE121" s="141">
        <f t="shared" si="24"/>
        <v>0</v>
      </c>
      <c r="BF121" s="141">
        <f t="shared" si="25"/>
        <v>0</v>
      </c>
      <c r="BG121" s="141">
        <f t="shared" si="26"/>
        <v>0</v>
      </c>
      <c r="BH121" s="141">
        <f t="shared" si="27"/>
        <v>0</v>
      </c>
      <c r="BI121" s="141">
        <f t="shared" si="28"/>
        <v>0</v>
      </c>
      <c r="BJ121" s="17" t="s">
        <v>77</v>
      </c>
      <c r="BK121" s="141">
        <f t="shared" si="29"/>
        <v>0</v>
      </c>
      <c r="BL121" s="17" t="s">
        <v>197</v>
      </c>
      <c r="BM121" s="140" t="s">
        <v>1753</v>
      </c>
    </row>
    <row r="122" spans="2:65" s="1" customFormat="1" ht="16.350000000000001" customHeight="1">
      <c r="B122" s="128"/>
      <c r="C122" s="167" t="s">
        <v>449</v>
      </c>
      <c r="D122" s="167" t="s">
        <v>483</v>
      </c>
      <c r="E122" s="168" t="s">
        <v>1754</v>
      </c>
      <c r="F122" s="169" t="s">
        <v>1755</v>
      </c>
      <c r="G122" s="170" t="s">
        <v>622</v>
      </c>
      <c r="H122" s="171">
        <v>10</v>
      </c>
      <c r="I122" s="172">
        <v>0</v>
      </c>
      <c r="J122" s="172">
        <f t="shared" si="20"/>
        <v>0</v>
      </c>
      <c r="K122" s="173"/>
      <c r="L122" s="174"/>
      <c r="M122" s="175" t="s">
        <v>3</v>
      </c>
      <c r="N122" s="176" t="s">
        <v>40</v>
      </c>
      <c r="O122" s="138">
        <v>0</v>
      </c>
      <c r="P122" s="138">
        <f t="shared" si="21"/>
        <v>0</v>
      </c>
      <c r="Q122" s="138">
        <v>0</v>
      </c>
      <c r="R122" s="138">
        <f t="shared" si="22"/>
        <v>0</v>
      </c>
      <c r="S122" s="138">
        <v>0</v>
      </c>
      <c r="T122" s="139">
        <f t="shared" si="23"/>
        <v>0</v>
      </c>
      <c r="AR122" s="140" t="s">
        <v>239</v>
      </c>
      <c r="AT122" s="140" t="s">
        <v>483</v>
      </c>
      <c r="AU122" s="140" t="s">
        <v>79</v>
      </c>
      <c r="AY122" s="17" t="s">
        <v>191</v>
      </c>
      <c r="BE122" s="141">
        <f t="shared" si="24"/>
        <v>0</v>
      </c>
      <c r="BF122" s="141">
        <f t="shared" si="25"/>
        <v>0</v>
      </c>
      <c r="BG122" s="141">
        <f t="shared" si="26"/>
        <v>0</v>
      </c>
      <c r="BH122" s="141">
        <f t="shared" si="27"/>
        <v>0</v>
      </c>
      <c r="BI122" s="141">
        <f t="shared" si="28"/>
        <v>0</v>
      </c>
      <c r="BJ122" s="17" t="s">
        <v>77</v>
      </c>
      <c r="BK122" s="141">
        <f t="shared" si="29"/>
        <v>0</v>
      </c>
      <c r="BL122" s="17" t="s">
        <v>197</v>
      </c>
      <c r="BM122" s="140" t="s">
        <v>1756</v>
      </c>
    </row>
    <row r="123" spans="2:65" s="1" customFormat="1" ht="16.350000000000001" customHeight="1">
      <c r="B123" s="128"/>
      <c r="C123" s="167" t="s">
        <v>454</v>
      </c>
      <c r="D123" s="167" t="s">
        <v>483</v>
      </c>
      <c r="E123" s="168" t="s">
        <v>1757</v>
      </c>
      <c r="F123" s="169" t="s">
        <v>1758</v>
      </c>
      <c r="G123" s="170" t="s">
        <v>622</v>
      </c>
      <c r="H123" s="171">
        <v>7</v>
      </c>
      <c r="I123" s="172">
        <v>0</v>
      </c>
      <c r="J123" s="172">
        <f t="shared" si="20"/>
        <v>0</v>
      </c>
      <c r="K123" s="173"/>
      <c r="L123" s="174"/>
      <c r="M123" s="175" t="s">
        <v>3</v>
      </c>
      <c r="N123" s="176" t="s">
        <v>40</v>
      </c>
      <c r="O123" s="138">
        <v>0</v>
      </c>
      <c r="P123" s="138">
        <f t="shared" si="21"/>
        <v>0</v>
      </c>
      <c r="Q123" s="138">
        <v>0</v>
      </c>
      <c r="R123" s="138">
        <f t="shared" si="22"/>
        <v>0</v>
      </c>
      <c r="S123" s="138">
        <v>0</v>
      </c>
      <c r="T123" s="139">
        <f t="shared" si="23"/>
        <v>0</v>
      </c>
      <c r="AR123" s="140" t="s">
        <v>239</v>
      </c>
      <c r="AT123" s="140" t="s">
        <v>483</v>
      </c>
      <c r="AU123" s="140" t="s">
        <v>79</v>
      </c>
      <c r="AY123" s="17" t="s">
        <v>191</v>
      </c>
      <c r="BE123" s="141">
        <f t="shared" si="24"/>
        <v>0</v>
      </c>
      <c r="BF123" s="141">
        <f t="shared" si="25"/>
        <v>0</v>
      </c>
      <c r="BG123" s="141">
        <f t="shared" si="26"/>
        <v>0</v>
      </c>
      <c r="BH123" s="141">
        <f t="shared" si="27"/>
        <v>0</v>
      </c>
      <c r="BI123" s="141">
        <f t="shared" si="28"/>
        <v>0</v>
      </c>
      <c r="BJ123" s="17" t="s">
        <v>77</v>
      </c>
      <c r="BK123" s="141">
        <f t="shared" si="29"/>
        <v>0</v>
      </c>
      <c r="BL123" s="17" t="s">
        <v>197</v>
      </c>
      <c r="BM123" s="140" t="s">
        <v>1759</v>
      </c>
    </row>
    <row r="124" spans="2:65" s="1" customFormat="1" ht="16.350000000000001" customHeight="1">
      <c r="B124" s="128"/>
      <c r="C124" s="167" t="s">
        <v>459</v>
      </c>
      <c r="D124" s="167" t="s">
        <v>483</v>
      </c>
      <c r="E124" s="168" t="s">
        <v>1760</v>
      </c>
      <c r="F124" s="169" t="s">
        <v>1761</v>
      </c>
      <c r="G124" s="170" t="s">
        <v>622</v>
      </c>
      <c r="H124" s="171">
        <v>7</v>
      </c>
      <c r="I124" s="172">
        <v>0</v>
      </c>
      <c r="J124" s="172">
        <f t="shared" si="20"/>
        <v>0</v>
      </c>
      <c r="K124" s="173"/>
      <c r="L124" s="174"/>
      <c r="M124" s="175" t="s">
        <v>3</v>
      </c>
      <c r="N124" s="176" t="s">
        <v>40</v>
      </c>
      <c r="O124" s="138">
        <v>0</v>
      </c>
      <c r="P124" s="138">
        <f t="shared" si="21"/>
        <v>0</v>
      </c>
      <c r="Q124" s="138">
        <v>0</v>
      </c>
      <c r="R124" s="138">
        <f t="shared" si="22"/>
        <v>0</v>
      </c>
      <c r="S124" s="138">
        <v>0</v>
      </c>
      <c r="T124" s="139">
        <f t="shared" si="23"/>
        <v>0</v>
      </c>
      <c r="AR124" s="140" t="s">
        <v>239</v>
      </c>
      <c r="AT124" s="140" t="s">
        <v>483</v>
      </c>
      <c r="AU124" s="140" t="s">
        <v>79</v>
      </c>
      <c r="AY124" s="17" t="s">
        <v>191</v>
      </c>
      <c r="BE124" s="141">
        <f t="shared" si="24"/>
        <v>0</v>
      </c>
      <c r="BF124" s="141">
        <f t="shared" si="25"/>
        <v>0</v>
      </c>
      <c r="BG124" s="141">
        <f t="shared" si="26"/>
        <v>0</v>
      </c>
      <c r="BH124" s="141">
        <f t="shared" si="27"/>
        <v>0</v>
      </c>
      <c r="BI124" s="141">
        <f t="shared" si="28"/>
        <v>0</v>
      </c>
      <c r="BJ124" s="17" t="s">
        <v>77</v>
      </c>
      <c r="BK124" s="141">
        <f t="shared" si="29"/>
        <v>0</v>
      </c>
      <c r="BL124" s="17" t="s">
        <v>197</v>
      </c>
      <c r="BM124" s="140" t="s">
        <v>1762</v>
      </c>
    </row>
    <row r="125" spans="2:65" s="1" customFormat="1" ht="16.350000000000001" customHeight="1">
      <c r="B125" s="128"/>
      <c r="C125" s="167" t="s">
        <v>466</v>
      </c>
      <c r="D125" s="167" t="s">
        <v>483</v>
      </c>
      <c r="E125" s="168" t="s">
        <v>1763</v>
      </c>
      <c r="F125" s="169" t="s">
        <v>1764</v>
      </c>
      <c r="G125" s="170" t="s">
        <v>622</v>
      </c>
      <c r="H125" s="171">
        <v>1</v>
      </c>
      <c r="I125" s="172">
        <v>0</v>
      </c>
      <c r="J125" s="172">
        <f t="shared" si="20"/>
        <v>0</v>
      </c>
      <c r="K125" s="173"/>
      <c r="L125" s="174"/>
      <c r="M125" s="175" t="s">
        <v>3</v>
      </c>
      <c r="N125" s="176" t="s">
        <v>40</v>
      </c>
      <c r="O125" s="138">
        <v>0</v>
      </c>
      <c r="P125" s="138">
        <f t="shared" si="21"/>
        <v>0</v>
      </c>
      <c r="Q125" s="138">
        <v>0</v>
      </c>
      <c r="R125" s="138">
        <f t="shared" si="22"/>
        <v>0</v>
      </c>
      <c r="S125" s="138">
        <v>0</v>
      </c>
      <c r="T125" s="139">
        <f t="shared" si="23"/>
        <v>0</v>
      </c>
      <c r="AR125" s="140" t="s">
        <v>239</v>
      </c>
      <c r="AT125" s="140" t="s">
        <v>483</v>
      </c>
      <c r="AU125" s="140" t="s">
        <v>79</v>
      </c>
      <c r="AY125" s="17" t="s">
        <v>191</v>
      </c>
      <c r="BE125" s="141">
        <f t="shared" si="24"/>
        <v>0</v>
      </c>
      <c r="BF125" s="141">
        <f t="shared" si="25"/>
        <v>0</v>
      </c>
      <c r="BG125" s="141">
        <f t="shared" si="26"/>
        <v>0</v>
      </c>
      <c r="BH125" s="141">
        <f t="shared" si="27"/>
        <v>0</v>
      </c>
      <c r="BI125" s="141">
        <f t="shared" si="28"/>
        <v>0</v>
      </c>
      <c r="BJ125" s="17" t="s">
        <v>77</v>
      </c>
      <c r="BK125" s="141">
        <f t="shared" si="29"/>
        <v>0</v>
      </c>
      <c r="BL125" s="17" t="s">
        <v>197</v>
      </c>
      <c r="BM125" s="140" t="s">
        <v>1765</v>
      </c>
    </row>
    <row r="126" spans="2:65" s="1" customFormat="1" ht="21" customHeight="1">
      <c r="B126" s="128"/>
      <c r="C126" s="167" t="s">
        <v>475</v>
      </c>
      <c r="D126" s="167" t="s">
        <v>483</v>
      </c>
      <c r="E126" s="168" t="s">
        <v>1766</v>
      </c>
      <c r="F126" s="169" t="s">
        <v>1767</v>
      </c>
      <c r="G126" s="170" t="s">
        <v>622</v>
      </c>
      <c r="H126" s="171">
        <v>3</v>
      </c>
      <c r="I126" s="172">
        <v>0</v>
      </c>
      <c r="J126" s="172">
        <f t="shared" si="20"/>
        <v>0</v>
      </c>
      <c r="K126" s="173"/>
      <c r="L126" s="174"/>
      <c r="M126" s="175" t="s">
        <v>3</v>
      </c>
      <c r="N126" s="176" t="s">
        <v>40</v>
      </c>
      <c r="O126" s="138">
        <v>0</v>
      </c>
      <c r="P126" s="138">
        <f t="shared" si="21"/>
        <v>0</v>
      </c>
      <c r="Q126" s="138">
        <v>0</v>
      </c>
      <c r="R126" s="138">
        <f t="shared" si="22"/>
        <v>0</v>
      </c>
      <c r="S126" s="138">
        <v>0</v>
      </c>
      <c r="T126" s="139">
        <f t="shared" si="23"/>
        <v>0</v>
      </c>
      <c r="AR126" s="140" t="s">
        <v>239</v>
      </c>
      <c r="AT126" s="140" t="s">
        <v>483</v>
      </c>
      <c r="AU126" s="140" t="s">
        <v>79</v>
      </c>
      <c r="AY126" s="17" t="s">
        <v>191</v>
      </c>
      <c r="BE126" s="141">
        <f t="shared" si="24"/>
        <v>0</v>
      </c>
      <c r="BF126" s="141">
        <f t="shared" si="25"/>
        <v>0</v>
      </c>
      <c r="BG126" s="141">
        <f t="shared" si="26"/>
        <v>0</v>
      </c>
      <c r="BH126" s="141">
        <f t="shared" si="27"/>
        <v>0</v>
      </c>
      <c r="BI126" s="141">
        <f t="shared" si="28"/>
        <v>0</v>
      </c>
      <c r="BJ126" s="17" t="s">
        <v>77</v>
      </c>
      <c r="BK126" s="141">
        <f t="shared" si="29"/>
        <v>0</v>
      </c>
      <c r="BL126" s="17" t="s">
        <v>197</v>
      </c>
      <c r="BM126" s="140" t="s">
        <v>1768</v>
      </c>
    </row>
    <row r="127" spans="2:65" s="1" customFormat="1" ht="16.350000000000001" customHeight="1">
      <c r="B127" s="128"/>
      <c r="C127" s="167" t="s">
        <v>482</v>
      </c>
      <c r="D127" s="167" t="s">
        <v>483</v>
      </c>
      <c r="E127" s="168" t="s">
        <v>1769</v>
      </c>
      <c r="F127" s="169" t="s">
        <v>1770</v>
      </c>
      <c r="G127" s="170" t="s">
        <v>622</v>
      </c>
      <c r="H127" s="171">
        <v>2</v>
      </c>
      <c r="I127" s="172">
        <v>0</v>
      </c>
      <c r="J127" s="172">
        <f t="shared" si="20"/>
        <v>0</v>
      </c>
      <c r="K127" s="173"/>
      <c r="L127" s="174"/>
      <c r="M127" s="175" t="s">
        <v>3</v>
      </c>
      <c r="N127" s="176" t="s">
        <v>40</v>
      </c>
      <c r="O127" s="138">
        <v>0</v>
      </c>
      <c r="P127" s="138">
        <f t="shared" si="21"/>
        <v>0</v>
      </c>
      <c r="Q127" s="138">
        <v>0</v>
      </c>
      <c r="R127" s="138">
        <f t="shared" si="22"/>
        <v>0</v>
      </c>
      <c r="S127" s="138">
        <v>0</v>
      </c>
      <c r="T127" s="139">
        <f t="shared" si="23"/>
        <v>0</v>
      </c>
      <c r="AR127" s="140" t="s">
        <v>239</v>
      </c>
      <c r="AT127" s="140" t="s">
        <v>483</v>
      </c>
      <c r="AU127" s="140" t="s">
        <v>79</v>
      </c>
      <c r="AY127" s="17" t="s">
        <v>191</v>
      </c>
      <c r="BE127" s="141">
        <f t="shared" si="24"/>
        <v>0</v>
      </c>
      <c r="BF127" s="141">
        <f t="shared" si="25"/>
        <v>0</v>
      </c>
      <c r="BG127" s="141">
        <f t="shared" si="26"/>
        <v>0</v>
      </c>
      <c r="BH127" s="141">
        <f t="shared" si="27"/>
        <v>0</v>
      </c>
      <c r="BI127" s="141">
        <f t="shared" si="28"/>
        <v>0</v>
      </c>
      <c r="BJ127" s="17" t="s">
        <v>77</v>
      </c>
      <c r="BK127" s="141">
        <f t="shared" si="29"/>
        <v>0</v>
      </c>
      <c r="BL127" s="17" t="s">
        <v>197</v>
      </c>
      <c r="BM127" s="140" t="s">
        <v>1771</v>
      </c>
    </row>
    <row r="128" spans="2:65" s="1" customFormat="1" ht="16.350000000000001" customHeight="1">
      <c r="B128" s="128"/>
      <c r="C128" s="167" t="s">
        <v>488</v>
      </c>
      <c r="D128" s="167" t="s">
        <v>483</v>
      </c>
      <c r="E128" s="168" t="s">
        <v>1772</v>
      </c>
      <c r="F128" s="169" t="s">
        <v>1773</v>
      </c>
      <c r="G128" s="170" t="s">
        <v>622</v>
      </c>
      <c r="H128" s="171">
        <v>6</v>
      </c>
      <c r="I128" s="172">
        <v>0</v>
      </c>
      <c r="J128" s="172">
        <f t="shared" si="20"/>
        <v>0</v>
      </c>
      <c r="K128" s="173"/>
      <c r="L128" s="174"/>
      <c r="M128" s="175" t="s">
        <v>3</v>
      </c>
      <c r="N128" s="176" t="s">
        <v>40</v>
      </c>
      <c r="O128" s="138">
        <v>0</v>
      </c>
      <c r="P128" s="138">
        <f t="shared" si="21"/>
        <v>0</v>
      </c>
      <c r="Q128" s="138">
        <v>0</v>
      </c>
      <c r="R128" s="138">
        <f t="shared" si="22"/>
        <v>0</v>
      </c>
      <c r="S128" s="138">
        <v>0</v>
      </c>
      <c r="T128" s="139">
        <f t="shared" si="23"/>
        <v>0</v>
      </c>
      <c r="AR128" s="140" t="s">
        <v>239</v>
      </c>
      <c r="AT128" s="140" t="s">
        <v>483</v>
      </c>
      <c r="AU128" s="140" t="s">
        <v>79</v>
      </c>
      <c r="AY128" s="17" t="s">
        <v>191</v>
      </c>
      <c r="BE128" s="141">
        <f t="shared" si="24"/>
        <v>0</v>
      </c>
      <c r="BF128" s="141">
        <f t="shared" si="25"/>
        <v>0</v>
      </c>
      <c r="BG128" s="141">
        <f t="shared" si="26"/>
        <v>0</v>
      </c>
      <c r="BH128" s="141">
        <f t="shared" si="27"/>
        <v>0</v>
      </c>
      <c r="BI128" s="141">
        <f t="shared" si="28"/>
        <v>0</v>
      </c>
      <c r="BJ128" s="17" t="s">
        <v>77</v>
      </c>
      <c r="BK128" s="141">
        <f t="shared" si="29"/>
        <v>0</v>
      </c>
      <c r="BL128" s="17" t="s">
        <v>197</v>
      </c>
      <c r="BM128" s="140" t="s">
        <v>1774</v>
      </c>
    </row>
    <row r="129" spans="2:65" s="1" customFormat="1" ht="16.350000000000001" customHeight="1">
      <c r="B129" s="128"/>
      <c r="C129" s="167" t="s">
        <v>494</v>
      </c>
      <c r="D129" s="167" t="s">
        <v>483</v>
      </c>
      <c r="E129" s="168" t="s">
        <v>1775</v>
      </c>
      <c r="F129" s="169" t="s">
        <v>1776</v>
      </c>
      <c r="G129" s="170" t="s">
        <v>622</v>
      </c>
      <c r="H129" s="171">
        <v>3</v>
      </c>
      <c r="I129" s="172">
        <v>0</v>
      </c>
      <c r="J129" s="172">
        <f t="shared" si="20"/>
        <v>0</v>
      </c>
      <c r="K129" s="173"/>
      <c r="L129" s="174"/>
      <c r="M129" s="175" t="s">
        <v>3</v>
      </c>
      <c r="N129" s="176" t="s">
        <v>40</v>
      </c>
      <c r="O129" s="138">
        <v>0</v>
      </c>
      <c r="P129" s="138">
        <f t="shared" si="21"/>
        <v>0</v>
      </c>
      <c r="Q129" s="138">
        <v>0</v>
      </c>
      <c r="R129" s="138">
        <f t="shared" si="22"/>
        <v>0</v>
      </c>
      <c r="S129" s="138">
        <v>0</v>
      </c>
      <c r="T129" s="139">
        <f t="shared" si="23"/>
        <v>0</v>
      </c>
      <c r="AR129" s="140" t="s">
        <v>239</v>
      </c>
      <c r="AT129" s="140" t="s">
        <v>483</v>
      </c>
      <c r="AU129" s="140" t="s">
        <v>79</v>
      </c>
      <c r="AY129" s="17" t="s">
        <v>191</v>
      </c>
      <c r="BE129" s="141">
        <f t="shared" si="24"/>
        <v>0</v>
      </c>
      <c r="BF129" s="141">
        <f t="shared" si="25"/>
        <v>0</v>
      </c>
      <c r="BG129" s="141">
        <f t="shared" si="26"/>
        <v>0</v>
      </c>
      <c r="BH129" s="141">
        <f t="shared" si="27"/>
        <v>0</v>
      </c>
      <c r="BI129" s="141">
        <f t="shared" si="28"/>
        <v>0</v>
      </c>
      <c r="BJ129" s="17" t="s">
        <v>77</v>
      </c>
      <c r="BK129" s="141">
        <f t="shared" si="29"/>
        <v>0</v>
      </c>
      <c r="BL129" s="17" t="s">
        <v>197</v>
      </c>
      <c r="BM129" s="140" t="s">
        <v>1777</v>
      </c>
    </row>
    <row r="130" spans="2:65" s="1" customFormat="1" ht="16.350000000000001" customHeight="1">
      <c r="B130" s="128"/>
      <c r="C130" s="167" t="s">
        <v>499</v>
      </c>
      <c r="D130" s="167" t="s">
        <v>483</v>
      </c>
      <c r="E130" s="168" t="s">
        <v>1778</v>
      </c>
      <c r="F130" s="169" t="s">
        <v>1779</v>
      </c>
      <c r="G130" s="170" t="s">
        <v>622</v>
      </c>
      <c r="H130" s="171">
        <v>2</v>
      </c>
      <c r="I130" s="172">
        <v>0</v>
      </c>
      <c r="J130" s="172">
        <f t="shared" si="20"/>
        <v>0</v>
      </c>
      <c r="K130" s="173"/>
      <c r="L130" s="174"/>
      <c r="M130" s="175" t="s">
        <v>3</v>
      </c>
      <c r="N130" s="176" t="s">
        <v>40</v>
      </c>
      <c r="O130" s="138">
        <v>0</v>
      </c>
      <c r="P130" s="138">
        <f t="shared" si="21"/>
        <v>0</v>
      </c>
      <c r="Q130" s="138">
        <v>0</v>
      </c>
      <c r="R130" s="138">
        <f t="shared" si="22"/>
        <v>0</v>
      </c>
      <c r="S130" s="138">
        <v>0</v>
      </c>
      <c r="T130" s="139">
        <f t="shared" si="23"/>
        <v>0</v>
      </c>
      <c r="AR130" s="140" t="s">
        <v>239</v>
      </c>
      <c r="AT130" s="140" t="s">
        <v>483</v>
      </c>
      <c r="AU130" s="140" t="s">
        <v>79</v>
      </c>
      <c r="AY130" s="17" t="s">
        <v>191</v>
      </c>
      <c r="BE130" s="141">
        <f t="shared" si="24"/>
        <v>0</v>
      </c>
      <c r="BF130" s="141">
        <f t="shared" si="25"/>
        <v>0</v>
      </c>
      <c r="BG130" s="141">
        <f t="shared" si="26"/>
        <v>0</v>
      </c>
      <c r="BH130" s="141">
        <f t="shared" si="27"/>
        <v>0</v>
      </c>
      <c r="BI130" s="141">
        <f t="shared" si="28"/>
        <v>0</v>
      </c>
      <c r="BJ130" s="17" t="s">
        <v>77</v>
      </c>
      <c r="BK130" s="141">
        <f t="shared" si="29"/>
        <v>0</v>
      </c>
      <c r="BL130" s="17" t="s">
        <v>197</v>
      </c>
      <c r="BM130" s="140" t="s">
        <v>1780</v>
      </c>
    </row>
    <row r="131" spans="2:65" s="1" customFormat="1" ht="16.350000000000001" customHeight="1">
      <c r="B131" s="128"/>
      <c r="C131" s="167" t="s">
        <v>506</v>
      </c>
      <c r="D131" s="167" t="s">
        <v>483</v>
      </c>
      <c r="E131" s="168" t="s">
        <v>1781</v>
      </c>
      <c r="F131" s="169" t="s">
        <v>1705</v>
      </c>
      <c r="G131" s="170" t="s">
        <v>622</v>
      </c>
      <c r="H131" s="171">
        <v>205</v>
      </c>
      <c r="I131" s="172">
        <v>0</v>
      </c>
      <c r="J131" s="172">
        <f t="shared" si="20"/>
        <v>0</v>
      </c>
      <c r="K131" s="173"/>
      <c r="L131" s="174"/>
      <c r="M131" s="175" t="s">
        <v>3</v>
      </c>
      <c r="N131" s="176" t="s">
        <v>40</v>
      </c>
      <c r="O131" s="138">
        <v>0</v>
      </c>
      <c r="P131" s="138">
        <f t="shared" si="21"/>
        <v>0</v>
      </c>
      <c r="Q131" s="138">
        <v>0</v>
      </c>
      <c r="R131" s="138">
        <f t="shared" si="22"/>
        <v>0</v>
      </c>
      <c r="S131" s="138">
        <v>0</v>
      </c>
      <c r="T131" s="139">
        <f t="shared" si="23"/>
        <v>0</v>
      </c>
      <c r="AR131" s="140" t="s">
        <v>239</v>
      </c>
      <c r="AT131" s="140" t="s">
        <v>483</v>
      </c>
      <c r="AU131" s="140" t="s">
        <v>79</v>
      </c>
      <c r="AY131" s="17" t="s">
        <v>191</v>
      </c>
      <c r="BE131" s="141">
        <f t="shared" si="24"/>
        <v>0</v>
      </c>
      <c r="BF131" s="141">
        <f t="shared" si="25"/>
        <v>0</v>
      </c>
      <c r="BG131" s="141">
        <f t="shared" si="26"/>
        <v>0</v>
      </c>
      <c r="BH131" s="141">
        <f t="shared" si="27"/>
        <v>0</v>
      </c>
      <c r="BI131" s="141">
        <f t="shared" si="28"/>
        <v>0</v>
      </c>
      <c r="BJ131" s="17" t="s">
        <v>77</v>
      </c>
      <c r="BK131" s="141">
        <f t="shared" si="29"/>
        <v>0</v>
      </c>
      <c r="BL131" s="17" t="s">
        <v>197</v>
      </c>
      <c r="BM131" s="140" t="s">
        <v>1782</v>
      </c>
    </row>
    <row r="132" spans="2:65" s="1" customFormat="1" ht="16.350000000000001" customHeight="1">
      <c r="B132" s="128"/>
      <c r="C132" s="167" t="s">
        <v>1458</v>
      </c>
      <c r="D132" s="167" t="s">
        <v>483</v>
      </c>
      <c r="E132" s="168" t="s">
        <v>1752</v>
      </c>
      <c r="F132" s="169" t="s">
        <v>1708</v>
      </c>
      <c r="G132" s="170" t="s">
        <v>275</v>
      </c>
      <c r="H132" s="171">
        <v>2.0499999999999998</v>
      </c>
      <c r="I132" s="172">
        <v>0</v>
      </c>
      <c r="J132" s="172">
        <f t="shared" si="20"/>
        <v>0</v>
      </c>
      <c r="K132" s="173"/>
      <c r="L132" s="174"/>
      <c r="M132" s="175" t="s">
        <v>3</v>
      </c>
      <c r="N132" s="176" t="s">
        <v>40</v>
      </c>
      <c r="O132" s="138">
        <v>0</v>
      </c>
      <c r="P132" s="138">
        <f t="shared" si="21"/>
        <v>0</v>
      </c>
      <c r="Q132" s="138">
        <v>0</v>
      </c>
      <c r="R132" s="138">
        <f t="shared" si="22"/>
        <v>0</v>
      </c>
      <c r="S132" s="138">
        <v>0</v>
      </c>
      <c r="T132" s="139">
        <f t="shared" si="23"/>
        <v>0</v>
      </c>
      <c r="AR132" s="140" t="s">
        <v>239</v>
      </c>
      <c r="AT132" s="140" t="s">
        <v>483</v>
      </c>
      <c r="AU132" s="140" t="s">
        <v>79</v>
      </c>
      <c r="AY132" s="17" t="s">
        <v>191</v>
      </c>
      <c r="BE132" s="141">
        <f t="shared" si="24"/>
        <v>0</v>
      </c>
      <c r="BF132" s="141">
        <f t="shared" si="25"/>
        <v>0</v>
      </c>
      <c r="BG132" s="141">
        <f t="shared" si="26"/>
        <v>0</v>
      </c>
      <c r="BH132" s="141">
        <f t="shared" si="27"/>
        <v>0</v>
      </c>
      <c r="BI132" s="141">
        <f t="shared" si="28"/>
        <v>0</v>
      </c>
      <c r="BJ132" s="17" t="s">
        <v>77</v>
      </c>
      <c r="BK132" s="141">
        <f t="shared" si="29"/>
        <v>0</v>
      </c>
      <c r="BL132" s="17" t="s">
        <v>197</v>
      </c>
      <c r="BM132" s="140" t="s">
        <v>1783</v>
      </c>
    </row>
    <row r="133" spans="2:65" s="1" customFormat="1" ht="23.4" customHeight="1">
      <c r="B133" s="128"/>
      <c r="C133" s="167" t="s">
        <v>1462</v>
      </c>
      <c r="D133" s="167" t="s">
        <v>483</v>
      </c>
      <c r="E133" s="168" t="s">
        <v>1784</v>
      </c>
      <c r="F133" s="169" t="s">
        <v>1785</v>
      </c>
      <c r="G133" s="170" t="s">
        <v>275</v>
      </c>
      <c r="H133" s="171">
        <v>32.799999999999997</v>
      </c>
      <c r="I133" s="172">
        <v>0</v>
      </c>
      <c r="J133" s="172">
        <f t="shared" si="20"/>
        <v>0</v>
      </c>
      <c r="K133" s="173"/>
      <c r="L133" s="174"/>
      <c r="M133" s="175" t="s">
        <v>3</v>
      </c>
      <c r="N133" s="176" t="s">
        <v>40</v>
      </c>
      <c r="O133" s="138">
        <v>0</v>
      </c>
      <c r="P133" s="138">
        <f t="shared" si="21"/>
        <v>0</v>
      </c>
      <c r="Q133" s="138">
        <v>0</v>
      </c>
      <c r="R133" s="138">
        <f t="shared" si="22"/>
        <v>0</v>
      </c>
      <c r="S133" s="138">
        <v>0</v>
      </c>
      <c r="T133" s="139">
        <f t="shared" si="23"/>
        <v>0</v>
      </c>
      <c r="AR133" s="140" t="s">
        <v>239</v>
      </c>
      <c r="AT133" s="140" t="s">
        <v>483</v>
      </c>
      <c r="AU133" s="140" t="s">
        <v>79</v>
      </c>
      <c r="AY133" s="17" t="s">
        <v>191</v>
      </c>
      <c r="BE133" s="141">
        <f t="shared" si="24"/>
        <v>0</v>
      </c>
      <c r="BF133" s="141">
        <f t="shared" si="25"/>
        <v>0</v>
      </c>
      <c r="BG133" s="141">
        <f t="shared" si="26"/>
        <v>0</v>
      </c>
      <c r="BH133" s="141">
        <f t="shared" si="27"/>
        <v>0</v>
      </c>
      <c r="BI133" s="141">
        <f t="shared" si="28"/>
        <v>0</v>
      </c>
      <c r="BJ133" s="17" t="s">
        <v>77</v>
      </c>
      <c r="BK133" s="141">
        <f t="shared" si="29"/>
        <v>0</v>
      </c>
      <c r="BL133" s="17" t="s">
        <v>197</v>
      </c>
      <c r="BM133" s="140" t="s">
        <v>1786</v>
      </c>
    </row>
    <row r="134" spans="2:65" s="1" customFormat="1" ht="16.350000000000001" customHeight="1">
      <c r="B134" s="128"/>
      <c r="C134" s="167" t="s">
        <v>1163</v>
      </c>
      <c r="D134" s="167" t="s">
        <v>483</v>
      </c>
      <c r="E134" s="168" t="s">
        <v>1787</v>
      </c>
      <c r="F134" s="169" t="s">
        <v>1788</v>
      </c>
      <c r="G134" s="170" t="s">
        <v>275</v>
      </c>
      <c r="H134" s="171">
        <v>4.0999999999999996</v>
      </c>
      <c r="I134" s="172">
        <v>0</v>
      </c>
      <c r="J134" s="172">
        <f t="shared" si="20"/>
        <v>0</v>
      </c>
      <c r="K134" s="173"/>
      <c r="L134" s="174"/>
      <c r="M134" s="175" t="s">
        <v>3</v>
      </c>
      <c r="N134" s="176" t="s">
        <v>40</v>
      </c>
      <c r="O134" s="138">
        <v>0</v>
      </c>
      <c r="P134" s="138">
        <f t="shared" si="21"/>
        <v>0</v>
      </c>
      <c r="Q134" s="138">
        <v>0</v>
      </c>
      <c r="R134" s="138">
        <f t="shared" si="22"/>
        <v>0</v>
      </c>
      <c r="S134" s="138">
        <v>0</v>
      </c>
      <c r="T134" s="139">
        <f t="shared" si="23"/>
        <v>0</v>
      </c>
      <c r="AR134" s="140" t="s">
        <v>239</v>
      </c>
      <c r="AT134" s="140" t="s">
        <v>483</v>
      </c>
      <c r="AU134" s="140" t="s">
        <v>79</v>
      </c>
      <c r="AY134" s="17" t="s">
        <v>191</v>
      </c>
      <c r="BE134" s="141">
        <f t="shared" si="24"/>
        <v>0</v>
      </c>
      <c r="BF134" s="141">
        <f t="shared" si="25"/>
        <v>0</v>
      </c>
      <c r="BG134" s="141">
        <f t="shared" si="26"/>
        <v>0</v>
      </c>
      <c r="BH134" s="141">
        <f t="shared" si="27"/>
        <v>0</v>
      </c>
      <c r="BI134" s="141">
        <f t="shared" si="28"/>
        <v>0</v>
      </c>
      <c r="BJ134" s="17" t="s">
        <v>77</v>
      </c>
      <c r="BK134" s="141">
        <f t="shared" si="29"/>
        <v>0</v>
      </c>
      <c r="BL134" s="17" t="s">
        <v>197</v>
      </c>
      <c r="BM134" s="140" t="s">
        <v>1789</v>
      </c>
    </row>
    <row r="135" spans="2:65" s="1" customFormat="1" ht="16.350000000000001" customHeight="1">
      <c r="B135" s="128"/>
      <c r="C135" s="167" t="s">
        <v>1467</v>
      </c>
      <c r="D135" s="167" t="s">
        <v>483</v>
      </c>
      <c r="E135" s="168" t="s">
        <v>1790</v>
      </c>
      <c r="F135" s="169" t="s">
        <v>1791</v>
      </c>
      <c r="G135" s="170" t="s">
        <v>622</v>
      </c>
      <c r="H135" s="171">
        <v>41</v>
      </c>
      <c r="I135" s="172">
        <v>0</v>
      </c>
      <c r="J135" s="172">
        <f t="shared" si="20"/>
        <v>0</v>
      </c>
      <c r="K135" s="173"/>
      <c r="L135" s="174"/>
      <c r="M135" s="175" t="s">
        <v>3</v>
      </c>
      <c r="N135" s="176" t="s">
        <v>40</v>
      </c>
      <c r="O135" s="138">
        <v>0</v>
      </c>
      <c r="P135" s="138">
        <f t="shared" si="21"/>
        <v>0</v>
      </c>
      <c r="Q135" s="138">
        <v>0</v>
      </c>
      <c r="R135" s="138">
        <f t="shared" si="22"/>
        <v>0</v>
      </c>
      <c r="S135" s="138">
        <v>0</v>
      </c>
      <c r="T135" s="139">
        <f t="shared" si="23"/>
        <v>0</v>
      </c>
      <c r="AR135" s="140" t="s">
        <v>239</v>
      </c>
      <c r="AT135" s="140" t="s">
        <v>483</v>
      </c>
      <c r="AU135" s="140" t="s">
        <v>79</v>
      </c>
      <c r="AY135" s="17" t="s">
        <v>191</v>
      </c>
      <c r="BE135" s="141">
        <f t="shared" si="24"/>
        <v>0</v>
      </c>
      <c r="BF135" s="141">
        <f t="shared" si="25"/>
        <v>0</v>
      </c>
      <c r="BG135" s="141">
        <f t="shared" si="26"/>
        <v>0</v>
      </c>
      <c r="BH135" s="141">
        <f t="shared" si="27"/>
        <v>0</v>
      </c>
      <c r="BI135" s="141">
        <f t="shared" si="28"/>
        <v>0</v>
      </c>
      <c r="BJ135" s="17" t="s">
        <v>77</v>
      </c>
      <c r="BK135" s="141">
        <f t="shared" si="29"/>
        <v>0</v>
      </c>
      <c r="BL135" s="17" t="s">
        <v>197</v>
      </c>
      <c r="BM135" s="140" t="s">
        <v>1792</v>
      </c>
    </row>
    <row r="136" spans="2:65" s="1" customFormat="1" ht="23.4" customHeight="1">
      <c r="B136" s="128"/>
      <c r="C136" s="167" t="s">
        <v>1469</v>
      </c>
      <c r="D136" s="167" t="s">
        <v>483</v>
      </c>
      <c r="E136" s="168" t="s">
        <v>1793</v>
      </c>
      <c r="F136" s="169" t="s">
        <v>1794</v>
      </c>
      <c r="G136" s="170" t="s">
        <v>622</v>
      </c>
      <c r="H136" s="171">
        <v>123</v>
      </c>
      <c r="I136" s="172">
        <v>0</v>
      </c>
      <c r="J136" s="172">
        <f t="shared" si="20"/>
        <v>0</v>
      </c>
      <c r="K136" s="173"/>
      <c r="L136" s="174"/>
      <c r="M136" s="175" t="s">
        <v>3</v>
      </c>
      <c r="N136" s="176" t="s">
        <v>40</v>
      </c>
      <c r="O136" s="138">
        <v>0</v>
      </c>
      <c r="P136" s="138">
        <f t="shared" si="21"/>
        <v>0</v>
      </c>
      <c r="Q136" s="138">
        <v>0</v>
      </c>
      <c r="R136" s="138">
        <f t="shared" si="22"/>
        <v>0</v>
      </c>
      <c r="S136" s="138">
        <v>0</v>
      </c>
      <c r="T136" s="139">
        <f t="shared" si="23"/>
        <v>0</v>
      </c>
      <c r="AR136" s="140" t="s">
        <v>239</v>
      </c>
      <c r="AT136" s="140" t="s">
        <v>483</v>
      </c>
      <c r="AU136" s="140" t="s">
        <v>79</v>
      </c>
      <c r="AY136" s="17" t="s">
        <v>191</v>
      </c>
      <c r="BE136" s="141">
        <f t="shared" si="24"/>
        <v>0</v>
      </c>
      <c r="BF136" s="141">
        <f t="shared" si="25"/>
        <v>0</v>
      </c>
      <c r="BG136" s="141">
        <f t="shared" si="26"/>
        <v>0</v>
      </c>
      <c r="BH136" s="141">
        <f t="shared" si="27"/>
        <v>0</v>
      </c>
      <c r="BI136" s="141">
        <f t="shared" si="28"/>
        <v>0</v>
      </c>
      <c r="BJ136" s="17" t="s">
        <v>77</v>
      </c>
      <c r="BK136" s="141">
        <f t="shared" si="29"/>
        <v>0</v>
      </c>
      <c r="BL136" s="17" t="s">
        <v>197</v>
      </c>
      <c r="BM136" s="140" t="s">
        <v>1795</v>
      </c>
    </row>
    <row r="137" spans="2:65" s="1" customFormat="1" ht="42.75" customHeight="1">
      <c r="B137" s="128"/>
      <c r="C137" s="167" t="s">
        <v>1471</v>
      </c>
      <c r="D137" s="167" t="s">
        <v>483</v>
      </c>
      <c r="E137" s="168" t="s">
        <v>1796</v>
      </c>
      <c r="F137" s="169" t="s">
        <v>1797</v>
      </c>
      <c r="G137" s="170" t="s">
        <v>622</v>
      </c>
      <c r="H137" s="171">
        <v>615</v>
      </c>
      <c r="I137" s="172">
        <v>0</v>
      </c>
      <c r="J137" s="172">
        <f t="shared" si="20"/>
        <v>0</v>
      </c>
      <c r="K137" s="173"/>
      <c r="L137" s="174"/>
      <c r="M137" s="175" t="s">
        <v>3</v>
      </c>
      <c r="N137" s="176" t="s">
        <v>40</v>
      </c>
      <c r="O137" s="138">
        <v>0</v>
      </c>
      <c r="P137" s="138">
        <f t="shared" si="21"/>
        <v>0</v>
      </c>
      <c r="Q137" s="138">
        <v>0</v>
      </c>
      <c r="R137" s="138">
        <f t="shared" si="22"/>
        <v>0</v>
      </c>
      <c r="S137" s="138">
        <v>0</v>
      </c>
      <c r="T137" s="139">
        <f t="shared" si="23"/>
        <v>0</v>
      </c>
      <c r="AR137" s="140" t="s">
        <v>239</v>
      </c>
      <c r="AT137" s="140" t="s">
        <v>483</v>
      </c>
      <c r="AU137" s="140" t="s">
        <v>79</v>
      </c>
      <c r="AY137" s="17" t="s">
        <v>191</v>
      </c>
      <c r="BE137" s="141">
        <f t="shared" si="24"/>
        <v>0</v>
      </c>
      <c r="BF137" s="141">
        <f t="shared" si="25"/>
        <v>0</v>
      </c>
      <c r="BG137" s="141">
        <f t="shared" si="26"/>
        <v>0</v>
      </c>
      <c r="BH137" s="141">
        <f t="shared" si="27"/>
        <v>0</v>
      </c>
      <c r="BI137" s="141">
        <f t="shared" si="28"/>
        <v>0</v>
      </c>
      <c r="BJ137" s="17" t="s">
        <v>77</v>
      </c>
      <c r="BK137" s="141">
        <f t="shared" si="29"/>
        <v>0</v>
      </c>
      <c r="BL137" s="17" t="s">
        <v>197</v>
      </c>
      <c r="BM137" s="140" t="s">
        <v>1798</v>
      </c>
    </row>
    <row r="138" spans="2:65" s="1" customFormat="1" ht="36.75" customHeight="1">
      <c r="B138" s="128"/>
      <c r="C138" s="167" t="s">
        <v>1475</v>
      </c>
      <c r="D138" s="167" t="s">
        <v>483</v>
      </c>
      <c r="E138" s="168" t="s">
        <v>1799</v>
      </c>
      <c r="F138" s="169" t="s">
        <v>1714</v>
      </c>
      <c r="G138" s="170" t="s">
        <v>478</v>
      </c>
      <c r="H138" s="171">
        <v>16.399999999999999</v>
      </c>
      <c r="I138" s="172">
        <v>0</v>
      </c>
      <c r="J138" s="172">
        <f t="shared" si="20"/>
        <v>0</v>
      </c>
      <c r="K138" s="173"/>
      <c r="L138" s="174"/>
      <c r="M138" s="175" t="s">
        <v>3</v>
      </c>
      <c r="N138" s="176" t="s">
        <v>40</v>
      </c>
      <c r="O138" s="138">
        <v>0</v>
      </c>
      <c r="P138" s="138">
        <f t="shared" si="21"/>
        <v>0</v>
      </c>
      <c r="Q138" s="138">
        <v>0</v>
      </c>
      <c r="R138" s="138">
        <f t="shared" si="22"/>
        <v>0</v>
      </c>
      <c r="S138" s="138">
        <v>0</v>
      </c>
      <c r="T138" s="139">
        <f t="shared" si="23"/>
        <v>0</v>
      </c>
      <c r="AR138" s="140" t="s">
        <v>239</v>
      </c>
      <c r="AT138" s="140" t="s">
        <v>483</v>
      </c>
      <c r="AU138" s="140" t="s">
        <v>79</v>
      </c>
      <c r="AY138" s="17" t="s">
        <v>191</v>
      </c>
      <c r="BE138" s="141">
        <f t="shared" si="24"/>
        <v>0</v>
      </c>
      <c r="BF138" s="141">
        <f t="shared" si="25"/>
        <v>0</v>
      </c>
      <c r="BG138" s="141">
        <f t="shared" si="26"/>
        <v>0</v>
      </c>
      <c r="BH138" s="141">
        <f t="shared" si="27"/>
        <v>0</v>
      </c>
      <c r="BI138" s="141">
        <f t="shared" si="28"/>
        <v>0</v>
      </c>
      <c r="BJ138" s="17" t="s">
        <v>77</v>
      </c>
      <c r="BK138" s="141">
        <f t="shared" si="29"/>
        <v>0</v>
      </c>
      <c r="BL138" s="17" t="s">
        <v>197</v>
      </c>
      <c r="BM138" s="140" t="s">
        <v>1800</v>
      </c>
    </row>
    <row r="139" spans="2:65" s="1" customFormat="1" ht="16.350000000000001" customHeight="1">
      <c r="B139" s="128"/>
      <c r="C139" s="167" t="s">
        <v>1479</v>
      </c>
      <c r="D139" s="167" t="s">
        <v>483</v>
      </c>
      <c r="E139" s="168" t="s">
        <v>1801</v>
      </c>
      <c r="F139" s="169" t="s">
        <v>1802</v>
      </c>
      <c r="G139" s="170" t="s">
        <v>622</v>
      </c>
      <c r="H139" s="171">
        <v>41</v>
      </c>
      <c r="I139" s="172">
        <v>0</v>
      </c>
      <c r="J139" s="172">
        <f t="shared" si="20"/>
        <v>0</v>
      </c>
      <c r="K139" s="173"/>
      <c r="L139" s="174"/>
      <c r="M139" s="175" t="s">
        <v>3</v>
      </c>
      <c r="N139" s="176" t="s">
        <v>40</v>
      </c>
      <c r="O139" s="138">
        <v>0</v>
      </c>
      <c r="P139" s="138">
        <f t="shared" si="21"/>
        <v>0</v>
      </c>
      <c r="Q139" s="138">
        <v>0</v>
      </c>
      <c r="R139" s="138">
        <f t="shared" si="22"/>
        <v>0</v>
      </c>
      <c r="S139" s="138">
        <v>0</v>
      </c>
      <c r="T139" s="139">
        <f t="shared" si="23"/>
        <v>0</v>
      </c>
      <c r="AR139" s="140" t="s">
        <v>239</v>
      </c>
      <c r="AT139" s="140" t="s">
        <v>483</v>
      </c>
      <c r="AU139" s="140" t="s">
        <v>79</v>
      </c>
      <c r="AY139" s="17" t="s">
        <v>191</v>
      </c>
      <c r="BE139" s="141">
        <f t="shared" si="24"/>
        <v>0</v>
      </c>
      <c r="BF139" s="141">
        <f t="shared" si="25"/>
        <v>0</v>
      </c>
      <c r="BG139" s="141">
        <f t="shared" si="26"/>
        <v>0</v>
      </c>
      <c r="BH139" s="141">
        <f t="shared" si="27"/>
        <v>0</v>
      </c>
      <c r="BI139" s="141">
        <f t="shared" si="28"/>
        <v>0</v>
      </c>
      <c r="BJ139" s="17" t="s">
        <v>77</v>
      </c>
      <c r="BK139" s="141">
        <f t="shared" si="29"/>
        <v>0</v>
      </c>
      <c r="BL139" s="17" t="s">
        <v>197</v>
      </c>
      <c r="BM139" s="140" t="s">
        <v>1803</v>
      </c>
    </row>
    <row r="140" spans="2:65" s="11" customFormat="1" ht="22.8" customHeight="1">
      <c r="B140" s="117"/>
      <c r="D140" s="118" t="s">
        <v>68</v>
      </c>
      <c r="E140" s="126" t="s">
        <v>1804</v>
      </c>
      <c r="F140" s="126" t="s">
        <v>1805</v>
      </c>
      <c r="J140" s="127">
        <f>BK140</f>
        <v>0</v>
      </c>
      <c r="L140" s="117"/>
      <c r="M140" s="121"/>
      <c r="P140" s="122">
        <f>SUM(P141:P149)</f>
        <v>0</v>
      </c>
      <c r="R140" s="122">
        <f>SUM(R141:R149)</f>
        <v>0</v>
      </c>
      <c r="T140" s="123">
        <f>SUM(T141:T149)</f>
        <v>0</v>
      </c>
      <c r="AR140" s="118" t="s">
        <v>77</v>
      </c>
      <c r="AT140" s="124" t="s">
        <v>68</v>
      </c>
      <c r="AU140" s="124" t="s">
        <v>77</v>
      </c>
      <c r="AY140" s="118" t="s">
        <v>191</v>
      </c>
      <c r="BK140" s="125">
        <f>SUM(BK141:BK149)</f>
        <v>0</v>
      </c>
    </row>
    <row r="141" spans="2:65" s="1" customFormat="1" ht="16.350000000000001" customHeight="1">
      <c r="B141" s="128"/>
      <c r="C141" s="129" t="s">
        <v>837</v>
      </c>
      <c r="D141" s="129" t="s">
        <v>193</v>
      </c>
      <c r="E141" s="130" t="s">
        <v>1754</v>
      </c>
      <c r="F141" s="131" t="s">
        <v>1685</v>
      </c>
      <c r="G141" s="132" t="s">
        <v>268</v>
      </c>
      <c r="H141" s="133">
        <v>2224</v>
      </c>
      <c r="I141" s="134">
        <v>0</v>
      </c>
      <c r="J141" s="134">
        <f t="shared" ref="J141:J149" si="30">ROUND(I141*H141,2)</f>
        <v>0</v>
      </c>
      <c r="K141" s="135"/>
      <c r="L141" s="29"/>
      <c r="M141" s="136" t="s">
        <v>3</v>
      </c>
      <c r="N141" s="137" t="s">
        <v>40</v>
      </c>
      <c r="O141" s="138">
        <v>0</v>
      </c>
      <c r="P141" s="138">
        <f t="shared" ref="P141:P149" si="31">O141*H141</f>
        <v>0</v>
      </c>
      <c r="Q141" s="138">
        <v>0</v>
      </c>
      <c r="R141" s="138">
        <f t="shared" ref="R141:R149" si="32">Q141*H141</f>
        <v>0</v>
      </c>
      <c r="S141" s="138">
        <v>0</v>
      </c>
      <c r="T141" s="139">
        <f t="shared" ref="T141:T149" si="33">S141*H141</f>
        <v>0</v>
      </c>
      <c r="AR141" s="140" t="s">
        <v>197</v>
      </c>
      <c r="AT141" s="140" t="s">
        <v>193</v>
      </c>
      <c r="AU141" s="140" t="s">
        <v>79</v>
      </c>
      <c r="AY141" s="17" t="s">
        <v>191</v>
      </c>
      <c r="BE141" s="141">
        <f t="shared" ref="BE141:BE149" si="34">IF(N141="základní",J141,0)</f>
        <v>0</v>
      </c>
      <c r="BF141" s="141">
        <f t="shared" ref="BF141:BF149" si="35">IF(N141="snížená",J141,0)</f>
        <v>0</v>
      </c>
      <c r="BG141" s="141">
        <f t="shared" ref="BG141:BG149" si="36">IF(N141="zákl. přenesená",J141,0)</f>
        <v>0</v>
      </c>
      <c r="BH141" s="141">
        <f t="shared" ref="BH141:BH149" si="37">IF(N141="sníž. přenesená",J141,0)</f>
        <v>0</v>
      </c>
      <c r="BI141" s="141">
        <f t="shared" ref="BI141:BI149" si="38">IF(N141="nulová",J141,0)</f>
        <v>0</v>
      </c>
      <c r="BJ141" s="17" t="s">
        <v>77</v>
      </c>
      <c r="BK141" s="141">
        <f t="shared" ref="BK141:BK149" si="39">ROUND(I141*H141,2)</f>
        <v>0</v>
      </c>
      <c r="BL141" s="17" t="s">
        <v>197</v>
      </c>
      <c r="BM141" s="140" t="s">
        <v>1806</v>
      </c>
    </row>
    <row r="142" spans="2:65" s="1" customFormat="1" ht="23.4" customHeight="1">
      <c r="B142" s="128"/>
      <c r="C142" s="129" t="s">
        <v>1482</v>
      </c>
      <c r="D142" s="129" t="s">
        <v>193</v>
      </c>
      <c r="E142" s="130" t="s">
        <v>1807</v>
      </c>
      <c r="F142" s="131" t="s">
        <v>1808</v>
      </c>
      <c r="G142" s="132" t="s">
        <v>327</v>
      </c>
      <c r="H142" s="133">
        <v>4.3999999999999997E-2</v>
      </c>
      <c r="I142" s="134">
        <v>0</v>
      </c>
      <c r="J142" s="134">
        <f t="shared" si="30"/>
        <v>0</v>
      </c>
      <c r="K142" s="135"/>
      <c r="L142" s="29"/>
      <c r="M142" s="136" t="s">
        <v>3</v>
      </c>
      <c r="N142" s="137" t="s">
        <v>40</v>
      </c>
      <c r="O142" s="138">
        <v>0</v>
      </c>
      <c r="P142" s="138">
        <f t="shared" si="31"/>
        <v>0</v>
      </c>
      <c r="Q142" s="138">
        <v>0</v>
      </c>
      <c r="R142" s="138">
        <f t="shared" si="32"/>
        <v>0</v>
      </c>
      <c r="S142" s="138">
        <v>0</v>
      </c>
      <c r="T142" s="139">
        <f t="shared" si="33"/>
        <v>0</v>
      </c>
      <c r="AR142" s="140" t="s">
        <v>197</v>
      </c>
      <c r="AT142" s="140" t="s">
        <v>193</v>
      </c>
      <c r="AU142" s="140" t="s">
        <v>79</v>
      </c>
      <c r="AY142" s="17" t="s">
        <v>191</v>
      </c>
      <c r="BE142" s="141">
        <f t="shared" si="34"/>
        <v>0</v>
      </c>
      <c r="BF142" s="141">
        <f t="shared" si="35"/>
        <v>0</v>
      </c>
      <c r="BG142" s="141">
        <f t="shared" si="36"/>
        <v>0</v>
      </c>
      <c r="BH142" s="141">
        <f t="shared" si="37"/>
        <v>0</v>
      </c>
      <c r="BI142" s="141">
        <f t="shared" si="38"/>
        <v>0</v>
      </c>
      <c r="BJ142" s="17" t="s">
        <v>77</v>
      </c>
      <c r="BK142" s="141">
        <f t="shared" si="39"/>
        <v>0</v>
      </c>
      <c r="BL142" s="17" t="s">
        <v>197</v>
      </c>
      <c r="BM142" s="140" t="s">
        <v>1809</v>
      </c>
    </row>
    <row r="143" spans="2:65" s="1" customFormat="1" ht="16.350000000000001" customHeight="1">
      <c r="B143" s="128"/>
      <c r="C143" s="129" t="s">
        <v>1486</v>
      </c>
      <c r="D143" s="129" t="s">
        <v>193</v>
      </c>
      <c r="E143" s="130" t="s">
        <v>1810</v>
      </c>
      <c r="F143" s="131" t="s">
        <v>1811</v>
      </c>
      <c r="G143" s="132" t="s">
        <v>268</v>
      </c>
      <c r="H143" s="133">
        <v>2224</v>
      </c>
      <c r="I143" s="134">
        <v>0</v>
      </c>
      <c r="J143" s="134">
        <f t="shared" si="30"/>
        <v>0</v>
      </c>
      <c r="K143" s="135"/>
      <c r="L143" s="29"/>
      <c r="M143" s="136" t="s">
        <v>3</v>
      </c>
      <c r="N143" s="137" t="s">
        <v>40</v>
      </c>
      <c r="O143" s="138">
        <v>0</v>
      </c>
      <c r="P143" s="138">
        <f t="shared" si="31"/>
        <v>0</v>
      </c>
      <c r="Q143" s="138">
        <v>0</v>
      </c>
      <c r="R143" s="138">
        <f t="shared" si="32"/>
        <v>0</v>
      </c>
      <c r="S143" s="138">
        <v>0</v>
      </c>
      <c r="T143" s="139">
        <f t="shared" si="33"/>
        <v>0</v>
      </c>
      <c r="AR143" s="140" t="s">
        <v>197</v>
      </c>
      <c r="AT143" s="140" t="s">
        <v>193</v>
      </c>
      <c r="AU143" s="140" t="s">
        <v>79</v>
      </c>
      <c r="AY143" s="17" t="s">
        <v>191</v>
      </c>
      <c r="BE143" s="141">
        <f t="shared" si="34"/>
        <v>0</v>
      </c>
      <c r="BF143" s="141">
        <f t="shared" si="35"/>
        <v>0</v>
      </c>
      <c r="BG143" s="141">
        <f t="shared" si="36"/>
        <v>0</v>
      </c>
      <c r="BH143" s="141">
        <f t="shared" si="37"/>
        <v>0</v>
      </c>
      <c r="BI143" s="141">
        <f t="shared" si="38"/>
        <v>0</v>
      </c>
      <c r="BJ143" s="17" t="s">
        <v>77</v>
      </c>
      <c r="BK143" s="141">
        <f t="shared" si="39"/>
        <v>0</v>
      </c>
      <c r="BL143" s="17" t="s">
        <v>197</v>
      </c>
      <c r="BM143" s="140" t="s">
        <v>1812</v>
      </c>
    </row>
    <row r="144" spans="2:65" s="1" customFormat="1" ht="16.350000000000001" customHeight="1">
      <c r="B144" s="128"/>
      <c r="C144" s="129" t="s">
        <v>1490</v>
      </c>
      <c r="D144" s="129" t="s">
        <v>193</v>
      </c>
      <c r="E144" s="130" t="s">
        <v>1813</v>
      </c>
      <c r="F144" s="131" t="s">
        <v>1814</v>
      </c>
      <c r="G144" s="132" t="s">
        <v>268</v>
      </c>
      <c r="H144" s="133">
        <v>2224</v>
      </c>
      <c r="I144" s="134">
        <v>0</v>
      </c>
      <c r="J144" s="134">
        <f t="shared" si="30"/>
        <v>0</v>
      </c>
      <c r="K144" s="135"/>
      <c r="L144" s="29"/>
      <c r="M144" s="136" t="s">
        <v>3</v>
      </c>
      <c r="N144" s="137" t="s">
        <v>40</v>
      </c>
      <c r="O144" s="138">
        <v>0</v>
      </c>
      <c r="P144" s="138">
        <f t="shared" si="31"/>
        <v>0</v>
      </c>
      <c r="Q144" s="138">
        <v>0</v>
      </c>
      <c r="R144" s="138">
        <f t="shared" si="32"/>
        <v>0</v>
      </c>
      <c r="S144" s="138">
        <v>0</v>
      </c>
      <c r="T144" s="139">
        <f t="shared" si="33"/>
        <v>0</v>
      </c>
      <c r="AR144" s="140" t="s">
        <v>197</v>
      </c>
      <c r="AT144" s="140" t="s">
        <v>193</v>
      </c>
      <c r="AU144" s="140" t="s">
        <v>79</v>
      </c>
      <c r="AY144" s="17" t="s">
        <v>191</v>
      </c>
      <c r="BE144" s="141">
        <f t="shared" si="34"/>
        <v>0</v>
      </c>
      <c r="BF144" s="141">
        <f t="shared" si="35"/>
        <v>0</v>
      </c>
      <c r="BG144" s="141">
        <f t="shared" si="36"/>
        <v>0</v>
      </c>
      <c r="BH144" s="141">
        <f t="shared" si="37"/>
        <v>0</v>
      </c>
      <c r="BI144" s="141">
        <f t="shared" si="38"/>
        <v>0</v>
      </c>
      <c r="BJ144" s="17" t="s">
        <v>77</v>
      </c>
      <c r="BK144" s="141">
        <f t="shared" si="39"/>
        <v>0</v>
      </c>
      <c r="BL144" s="17" t="s">
        <v>197</v>
      </c>
      <c r="BM144" s="140" t="s">
        <v>1815</v>
      </c>
    </row>
    <row r="145" spans="2:65" s="1" customFormat="1" ht="21" customHeight="1">
      <c r="B145" s="128"/>
      <c r="C145" s="129" t="s">
        <v>1494</v>
      </c>
      <c r="D145" s="129" t="s">
        <v>193</v>
      </c>
      <c r="E145" s="130" t="s">
        <v>1816</v>
      </c>
      <c r="F145" s="131" t="s">
        <v>1817</v>
      </c>
      <c r="G145" s="132" t="s">
        <v>268</v>
      </c>
      <c r="H145" s="133">
        <v>6672</v>
      </c>
      <c r="I145" s="134">
        <v>0</v>
      </c>
      <c r="J145" s="134">
        <f t="shared" si="30"/>
        <v>0</v>
      </c>
      <c r="K145" s="135"/>
      <c r="L145" s="29"/>
      <c r="M145" s="136" t="s">
        <v>3</v>
      </c>
      <c r="N145" s="137" t="s">
        <v>40</v>
      </c>
      <c r="O145" s="138">
        <v>0</v>
      </c>
      <c r="P145" s="138">
        <f t="shared" si="31"/>
        <v>0</v>
      </c>
      <c r="Q145" s="138">
        <v>0</v>
      </c>
      <c r="R145" s="138">
        <f t="shared" si="32"/>
        <v>0</v>
      </c>
      <c r="S145" s="138">
        <v>0</v>
      </c>
      <c r="T145" s="139">
        <f t="shared" si="33"/>
        <v>0</v>
      </c>
      <c r="AR145" s="140" t="s">
        <v>197</v>
      </c>
      <c r="AT145" s="140" t="s">
        <v>193</v>
      </c>
      <c r="AU145" s="140" t="s">
        <v>79</v>
      </c>
      <c r="AY145" s="17" t="s">
        <v>191</v>
      </c>
      <c r="BE145" s="141">
        <f t="shared" si="34"/>
        <v>0</v>
      </c>
      <c r="BF145" s="141">
        <f t="shared" si="35"/>
        <v>0</v>
      </c>
      <c r="BG145" s="141">
        <f t="shared" si="36"/>
        <v>0</v>
      </c>
      <c r="BH145" s="141">
        <f t="shared" si="37"/>
        <v>0</v>
      </c>
      <c r="BI145" s="141">
        <f t="shared" si="38"/>
        <v>0</v>
      </c>
      <c r="BJ145" s="17" t="s">
        <v>77</v>
      </c>
      <c r="BK145" s="141">
        <f t="shared" si="39"/>
        <v>0</v>
      </c>
      <c r="BL145" s="17" t="s">
        <v>197</v>
      </c>
      <c r="BM145" s="140" t="s">
        <v>1818</v>
      </c>
    </row>
    <row r="146" spans="2:65" s="1" customFormat="1" ht="16.350000000000001" customHeight="1">
      <c r="B146" s="128"/>
      <c r="C146" s="167" t="s">
        <v>1496</v>
      </c>
      <c r="D146" s="167" t="s">
        <v>483</v>
      </c>
      <c r="E146" s="168" t="s">
        <v>1819</v>
      </c>
      <c r="F146" s="169" t="s">
        <v>1820</v>
      </c>
      <c r="G146" s="170" t="s">
        <v>275</v>
      </c>
      <c r="H146" s="171">
        <v>44.48</v>
      </c>
      <c r="I146" s="172">
        <v>0</v>
      </c>
      <c r="J146" s="172">
        <f t="shared" si="30"/>
        <v>0</v>
      </c>
      <c r="K146" s="173"/>
      <c r="L146" s="174"/>
      <c r="M146" s="175" t="s">
        <v>3</v>
      </c>
      <c r="N146" s="176" t="s">
        <v>40</v>
      </c>
      <c r="O146" s="138">
        <v>0</v>
      </c>
      <c r="P146" s="138">
        <f t="shared" si="31"/>
        <v>0</v>
      </c>
      <c r="Q146" s="138">
        <v>0</v>
      </c>
      <c r="R146" s="138">
        <f t="shared" si="32"/>
        <v>0</v>
      </c>
      <c r="S146" s="138">
        <v>0</v>
      </c>
      <c r="T146" s="139">
        <f t="shared" si="33"/>
        <v>0</v>
      </c>
      <c r="AR146" s="140" t="s">
        <v>239</v>
      </c>
      <c r="AT146" s="140" t="s">
        <v>483</v>
      </c>
      <c r="AU146" s="140" t="s">
        <v>79</v>
      </c>
      <c r="AY146" s="17" t="s">
        <v>191</v>
      </c>
      <c r="BE146" s="141">
        <f t="shared" si="34"/>
        <v>0</v>
      </c>
      <c r="BF146" s="141">
        <f t="shared" si="35"/>
        <v>0</v>
      </c>
      <c r="BG146" s="141">
        <f t="shared" si="36"/>
        <v>0</v>
      </c>
      <c r="BH146" s="141">
        <f t="shared" si="37"/>
        <v>0</v>
      </c>
      <c r="BI146" s="141">
        <f t="shared" si="38"/>
        <v>0</v>
      </c>
      <c r="BJ146" s="17" t="s">
        <v>77</v>
      </c>
      <c r="BK146" s="141">
        <f t="shared" si="39"/>
        <v>0</v>
      </c>
      <c r="BL146" s="17" t="s">
        <v>197</v>
      </c>
      <c r="BM146" s="140" t="s">
        <v>1821</v>
      </c>
    </row>
    <row r="147" spans="2:65" s="1" customFormat="1" ht="16.350000000000001" customHeight="1">
      <c r="B147" s="128"/>
      <c r="C147" s="167" t="s">
        <v>1264</v>
      </c>
      <c r="D147" s="167" t="s">
        <v>483</v>
      </c>
      <c r="E147" s="168" t="s">
        <v>1822</v>
      </c>
      <c r="F147" s="169" t="s">
        <v>1823</v>
      </c>
      <c r="G147" s="170" t="s">
        <v>478</v>
      </c>
      <c r="H147" s="171">
        <v>44.48</v>
      </c>
      <c r="I147" s="172">
        <v>0</v>
      </c>
      <c r="J147" s="172">
        <f t="shared" si="30"/>
        <v>0</v>
      </c>
      <c r="K147" s="173"/>
      <c r="L147" s="174"/>
      <c r="M147" s="175" t="s">
        <v>3</v>
      </c>
      <c r="N147" s="176" t="s">
        <v>40</v>
      </c>
      <c r="O147" s="138">
        <v>0</v>
      </c>
      <c r="P147" s="138">
        <f t="shared" si="31"/>
        <v>0</v>
      </c>
      <c r="Q147" s="138">
        <v>0</v>
      </c>
      <c r="R147" s="138">
        <f t="shared" si="32"/>
        <v>0</v>
      </c>
      <c r="S147" s="138">
        <v>0</v>
      </c>
      <c r="T147" s="139">
        <f t="shared" si="33"/>
        <v>0</v>
      </c>
      <c r="AR147" s="140" t="s">
        <v>239</v>
      </c>
      <c r="AT147" s="140" t="s">
        <v>483</v>
      </c>
      <c r="AU147" s="140" t="s">
        <v>79</v>
      </c>
      <c r="AY147" s="17" t="s">
        <v>191</v>
      </c>
      <c r="BE147" s="141">
        <f t="shared" si="34"/>
        <v>0</v>
      </c>
      <c r="BF147" s="141">
        <f t="shared" si="35"/>
        <v>0</v>
      </c>
      <c r="BG147" s="141">
        <f t="shared" si="36"/>
        <v>0</v>
      </c>
      <c r="BH147" s="141">
        <f t="shared" si="37"/>
        <v>0</v>
      </c>
      <c r="BI147" s="141">
        <f t="shared" si="38"/>
        <v>0</v>
      </c>
      <c r="BJ147" s="17" t="s">
        <v>77</v>
      </c>
      <c r="BK147" s="141">
        <f t="shared" si="39"/>
        <v>0</v>
      </c>
      <c r="BL147" s="17" t="s">
        <v>197</v>
      </c>
      <c r="BM147" s="140" t="s">
        <v>1824</v>
      </c>
    </row>
    <row r="148" spans="2:65" s="1" customFormat="1" ht="23.4" customHeight="1">
      <c r="B148" s="128"/>
      <c r="C148" s="167" t="s">
        <v>1501</v>
      </c>
      <c r="D148" s="167" t="s">
        <v>483</v>
      </c>
      <c r="E148" s="168" t="s">
        <v>1825</v>
      </c>
      <c r="F148" s="169" t="s">
        <v>1826</v>
      </c>
      <c r="G148" s="170" t="s">
        <v>478</v>
      </c>
      <c r="H148" s="171">
        <v>55.6</v>
      </c>
      <c r="I148" s="172">
        <v>0</v>
      </c>
      <c r="J148" s="172">
        <f t="shared" si="30"/>
        <v>0</v>
      </c>
      <c r="K148" s="173"/>
      <c r="L148" s="174"/>
      <c r="M148" s="175" t="s">
        <v>3</v>
      </c>
      <c r="N148" s="176" t="s">
        <v>40</v>
      </c>
      <c r="O148" s="138">
        <v>0</v>
      </c>
      <c r="P148" s="138">
        <f t="shared" si="31"/>
        <v>0</v>
      </c>
      <c r="Q148" s="138">
        <v>0</v>
      </c>
      <c r="R148" s="138">
        <f t="shared" si="32"/>
        <v>0</v>
      </c>
      <c r="S148" s="138">
        <v>0</v>
      </c>
      <c r="T148" s="139">
        <f t="shared" si="33"/>
        <v>0</v>
      </c>
      <c r="AR148" s="140" t="s">
        <v>239</v>
      </c>
      <c r="AT148" s="140" t="s">
        <v>483</v>
      </c>
      <c r="AU148" s="140" t="s">
        <v>79</v>
      </c>
      <c r="AY148" s="17" t="s">
        <v>191</v>
      </c>
      <c r="BE148" s="141">
        <f t="shared" si="34"/>
        <v>0</v>
      </c>
      <c r="BF148" s="141">
        <f t="shared" si="35"/>
        <v>0</v>
      </c>
      <c r="BG148" s="141">
        <f t="shared" si="36"/>
        <v>0</v>
      </c>
      <c r="BH148" s="141">
        <f t="shared" si="37"/>
        <v>0</v>
      </c>
      <c r="BI148" s="141">
        <f t="shared" si="38"/>
        <v>0</v>
      </c>
      <c r="BJ148" s="17" t="s">
        <v>77</v>
      </c>
      <c r="BK148" s="141">
        <f t="shared" si="39"/>
        <v>0</v>
      </c>
      <c r="BL148" s="17" t="s">
        <v>197</v>
      </c>
      <c r="BM148" s="140" t="s">
        <v>1827</v>
      </c>
    </row>
    <row r="149" spans="2:65" s="1" customFormat="1" ht="16.350000000000001" customHeight="1">
      <c r="B149" s="128"/>
      <c r="C149" s="129" t="s">
        <v>1505</v>
      </c>
      <c r="D149" s="129" t="s">
        <v>193</v>
      </c>
      <c r="E149" s="130" t="s">
        <v>1784</v>
      </c>
      <c r="F149" s="131" t="s">
        <v>1828</v>
      </c>
      <c r="G149" s="132" t="s">
        <v>275</v>
      </c>
      <c r="H149" s="133">
        <v>44.48</v>
      </c>
      <c r="I149" s="134">
        <v>0</v>
      </c>
      <c r="J149" s="134">
        <f t="shared" si="30"/>
        <v>0</v>
      </c>
      <c r="K149" s="135"/>
      <c r="L149" s="29"/>
      <c r="M149" s="136" t="s">
        <v>3</v>
      </c>
      <c r="N149" s="137" t="s">
        <v>40</v>
      </c>
      <c r="O149" s="138">
        <v>0</v>
      </c>
      <c r="P149" s="138">
        <f t="shared" si="31"/>
        <v>0</v>
      </c>
      <c r="Q149" s="138">
        <v>0</v>
      </c>
      <c r="R149" s="138">
        <f t="shared" si="32"/>
        <v>0</v>
      </c>
      <c r="S149" s="138">
        <v>0</v>
      </c>
      <c r="T149" s="139">
        <f t="shared" si="33"/>
        <v>0</v>
      </c>
      <c r="AR149" s="140" t="s">
        <v>197</v>
      </c>
      <c r="AT149" s="140" t="s">
        <v>193</v>
      </c>
      <c r="AU149" s="140" t="s">
        <v>79</v>
      </c>
      <c r="AY149" s="17" t="s">
        <v>191</v>
      </c>
      <c r="BE149" s="141">
        <f t="shared" si="34"/>
        <v>0</v>
      </c>
      <c r="BF149" s="141">
        <f t="shared" si="35"/>
        <v>0</v>
      </c>
      <c r="BG149" s="141">
        <f t="shared" si="36"/>
        <v>0</v>
      </c>
      <c r="BH149" s="141">
        <f t="shared" si="37"/>
        <v>0</v>
      </c>
      <c r="BI149" s="141">
        <f t="shared" si="38"/>
        <v>0</v>
      </c>
      <c r="BJ149" s="17" t="s">
        <v>77</v>
      </c>
      <c r="BK149" s="141">
        <f t="shared" si="39"/>
        <v>0</v>
      </c>
      <c r="BL149" s="17" t="s">
        <v>197</v>
      </c>
      <c r="BM149" s="140" t="s">
        <v>1829</v>
      </c>
    </row>
    <row r="150" spans="2:65" s="11" customFormat="1" ht="22.8" customHeight="1">
      <c r="B150" s="117"/>
      <c r="D150" s="118" t="s">
        <v>68</v>
      </c>
      <c r="E150" s="126" t="s">
        <v>1830</v>
      </c>
      <c r="F150" s="126" t="s">
        <v>1831</v>
      </c>
      <c r="J150" s="127">
        <f>BK150</f>
        <v>0</v>
      </c>
      <c r="L150" s="117"/>
      <c r="M150" s="121"/>
      <c r="P150" s="122">
        <f>SUM(P151:P157)</f>
        <v>0</v>
      </c>
      <c r="R150" s="122">
        <f>SUM(R151:R157)</f>
        <v>0</v>
      </c>
      <c r="T150" s="123">
        <f>SUM(T151:T157)</f>
        <v>0</v>
      </c>
      <c r="AR150" s="118" t="s">
        <v>77</v>
      </c>
      <c r="AT150" s="124" t="s">
        <v>68</v>
      </c>
      <c r="AU150" s="124" t="s">
        <v>77</v>
      </c>
      <c r="AY150" s="118" t="s">
        <v>191</v>
      </c>
      <c r="BK150" s="125">
        <f>SUM(BK151:BK157)</f>
        <v>0</v>
      </c>
    </row>
    <row r="151" spans="2:65" s="1" customFormat="1" ht="16.350000000000001" customHeight="1">
      <c r="B151" s="128"/>
      <c r="C151" s="129" t="s">
        <v>1509</v>
      </c>
      <c r="D151" s="129" t="s">
        <v>193</v>
      </c>
      <c r="E151" s="130" t="s">
        <v>1754</v>
      </c>
      <c r="F151" s="131" t="s">
        <v>1685</v>
      </c>
      <c r="G151" s="132" t="s">
        <v>268</v>
      </c>
      <c r="H151" s="133">
        <v>2102</v>
      </c>
      <c r="I151" s="134">
        <v>0</v>
      </c>
      <c r="J151" s="134">
        <f t="shared" ref="J151:J157" si="40">ROUND(I151*H151,2)</f>
        <v>0</v>
      </c>
      <c r="K151" s="135"/>
      <c r="L151" s="29"/>
      <c r="M151" s="136" t="s">
        <v>3</v>
      </c>
      <c r="N151" s="137" t="s">
        <v>40</v>
      </c>
      <c r="O151" s="138">
        <v>0</v>
      </c>
      <c r="P151" s="138">
        <f t="shared" ref="P151:P157" si="41">O151*H151</f>
        <v>0</v>
      </c>
      <c r="Q151" s="138">
        <v>0</v>
      </c>
      <c r="R151" s="138">
        <f t="shared" ref="R151:R157" si="42">Q151*H151</f>
        <v>0</v>
      </c>
      <c r="S151" s="138">
        <v>0</v>
      </c>
      <c r="T151" s="139">
        <f t="shared" ref="T151:T157" si="43">S151*H151</f>
        <v>0</v>
      </c>
      <c r="AR151" s="140" t="s">
        <v>197</v>
      </c>
      <c r="AT151" s="140" t="s">
        <v>193</v>
      </c>
      <c r="AU151" s="140" t="s">
        <v>79</v>
      </c>
      <c r="AY151" s="17" t="s">
        <v>191</v>
      </c>
      <c r="BE151" s="141">
        <f t="shared" ref="BE151:BE157" si="44">IF(N151="základní",J151,0)</f>
        <v>0</v>
      </c>
      <c r="BF151" s="141">
        <f t="shared" ref="BF151:BF157" si="45">IF(N151="snížená",J151,0)</f>
        <v>0</v>
      </c>
      <c r="BG151" s="141">
        <f t="shared" ref="BG151:BG157" si="46">IF(N151="zákl. přenesená",J151,0)</f>
        <v>0</v>
      </c>
      <c r="BH151" s="141">
        <f t="shared" ref="BH151:BH157" si="47">IF(N151="sníž. přenesená",J151,0)</f>
        <v>0</v>
      </c>
      <c r="BI151" s="141">
        <f t="shared" ref="BI151:BI157" si="48">IF(N151="nulová",J151,0)</f>
        <v>0</v>
      </c>
      <c r="BJ151" s="17" t="s">
        <v>77</v>
      </c>
      <c r="BK151" s="141">
        <f t="shared" ref="BK151:BK157" si="49">ROUND(I151*H151,2)</f>
        <v>0</v>
      </c>
      <c r="BL151" s="17" t="s">
        <v>197</v>
      </c>
      <c r="BM151" s="140" t="s">
        <v>1832</v>
      </c>
    </row>
    <row r="152" spans="2:65" s="1" customFormat="1" ht="16.350000000000001" customHeight="1">
      <c r="B152" s="128"/>
      <c r="C152" s="129" t="s">
        <v>1511</v>
      </c>
      <c r="D152" s="129" t="s">
        <v>193</v>
      </c>
      <c r="E152" s="130" t="s">
        <v>1810</v>
      </c>
      <c r="F152" s="131" t="s">
        <v>1811</v>
      </c>
      <c r="G152" s="132" t="s">
        <v>268</v>
      </c>
      <c r="H152" s="133">
        <v>2102</v>
      </c>
      <c r="I152" s="134">
        <v>0</v>
      </c>
      <c r="J152" s="134">
        <f t="shared" si="40"/>
        <v>0</v>
      </c>
      <c r="K152" s="135"/>
      <c r="L152" s="29"/>
      <c r="M152" s="136" t="s">
        <v>3</v>
      </c>
      <c r="N152" s="137" t="s">
        <v>40</v>
      </c>
      <c r="O152" s="138">
        <v>0</v>
      </c>
      <c r="P152" s="138">
        <f t="shared" si="41"/>
        <v>0</v>
      </c>
      <c r="Q152" s="138">
        <v>0</v>
      </c>
      <c r="R152" s="138">
        <f t="shared" si="42"/>
        <v>0</v>
      </c>
      <c r="S152" s="138">
        <v>0</v>
      </c>
      <c r="T152" s="139">
        <f t="shared" si="43"/>
        <v>0</v>
      </c>
      <c r="AR152" s="140" t="s">
        <v>197</v>
      </c>
      <c r="AT152" s="140" t="s">
        <v>193</v>
      </c>
      <c r="AU152" s="140" t="s">
        <v>79</v>
      </c>
      <c r="AY152" s="17" t="s">
        <v>191</v>
      </c>
      <c r="BE152" s="141">
        <f t="shared" si="44"/>
        <v>0</v>
      </c>
      <c r="BF152" s="141">
        <f t="shared" si="45"/>
        <v>0</v>
      </c>
      <c r="BG152" s="141">
        <f t="shared" si="46"/>
        <v>0</v>
      </c>
      <c r="BH152" s="141">
        <f t="shared" si="47"/>
        <v>0</v>
      </c>
      <c r="BI152" s="141">
        <f t="shared" si="48"/>
        <v>0</v>
      </c>
      <c r="BJ152" s="17" t="s">
        <v>77</v>
      </c>
      <c r="BK152" s="141">
        <f t="shared" si="49"/>
        <v>0</v>
      </c>
      <c r="BL152" s="17" t="s">
        <v>197</v>
      </c>
      <c r="BM152" s="140" t="s">
        <v>1833</v>
      </c>
    </row>
    <row r="153" spans="2:65" s="1" customFormat="1" ht="16.350000000000001" customHeight="1">
      <c r="B153" s="128"/>
      <c r="C153" s="129" t="s">
        <v>1515</v>
      </c>
      <c r="D153" s="129" t="s">
        <v>193</v>
      </c>
      <c r="E153" s="130" t="s">
        <v>1813</v>
      </c>
      <c r="F153" s="131" t="s">
        <v>1814</v>
      </c>
      <c r="G153" s="132" t="s">
        <v>268</v>
      </c>
      <c r="H153" s="133">
        <v>2102</v>
      </c>
      <c r="I153" s="134">
        <v>0</v>
      </c>
      <c r="J153" s="134">
        <f t="shared" si="40"/>
        <v>0</v>
      </c>
      <c r="K153" s="135"/>
      <c r="L153" s="29"/>
      <c r="M153" s="136" t="s">
        <v>3</v>
      </c>
      <c r="N153" s="137" t="s">
        <v>40</v>
      </c>
      <c r="O153" s="138">
        <v>0</v>
      </c>
      <c r="P153" s="138">
        <f t="shared" si="41"/>
        <v>0</v>
      </c>
      <c r="Q153" s="138">
        <v>0</v>
      </c>
      <c r="R153" s="138">
        <f t="shared" si="42"/>
        <v>0</v>
      </c>
      <c r="S153" s="138">
        <v>0</v>
      </c>
      <c r="T153" s="139">
        <f t="shared" si="43"/>
        <v>0</v>
      </c>
      <c r="AR153" s="140" t="s">
        <v>197</v>
      </c>
      <c r="AT153" s="140" t="s">
        <v>193</v>
      </c>
      <c r="AU153" s="140" t="s">
        <v>79</v>
      </c>
      <c r="AY153" s="17" t="s">
        <v>191</v>
      </c>
      <c r="BE153" s="141">
        <f t="shared" si="44"/>
        <v>0</v>
      </c>
      <c r="BF153" s="141">
        <f t="shared" si="45"/>
        <v>0</v>
      </c>
      <c r="BG153" s="141">
        <f t="shared" si="46"/>
        <v>0</v>
      </c>
      <c r="BH153" s="141">
        <f t="shared" si="47"/>
        <v>0</v>
      </c>
      <c r="BI153" s="141">
        <f t="shared" si="48"/>
        <v>0</v>
      </c>
      <c r="BJ153" s="17" t="s">
        <v>77</v>
      </c>
      <c r="BK153" s="141">
        <f t="shared" si="49"/>
        <v>0</v>
      </c>
      <c r="BL153" s="17" t="s">
        <v>197</v>
      </c>
      <c r="BM153" s="140" t="s">
        <v>1834</v>
      </c>
    </row>
    <row r="154" spans="2:65" s="1" customFormat="1" ht="21" customHeight="1">
      <c r="B154" s="128"/>
      <c r="C154" s="129" t="s">
        <v>1250</v>
      </c>
      <c r="D154" s="129" t="s">
        <v>193</v>
      </c>
      <c r="E154" s="130" t="s">
        <v>1816</v>
      </c>
      <c r="F154" s="131" t="s">
        <v>1817</v>
      </c>
      <c r="G154" s="132" t="s">
        <v>268</v>
      </c>
      <c r="H154" s="133">
        <v>6306</v>
      </c>
      <c r="I154" s="134">
        <v>0</v>
      </c>
      <c r="J154" s="134">
        <f t="shared" si="40"/>
        <v>0</v>
      </c>
      <c r="K154" s="135"/>
      <c r="L154" s="29"/>
      <c r="M154" s="136" t="s">
        <v>3</v>
      </c>
      <c r="N154" s="137" t="s">
        <v>40</v>
      </c>
      <c r="O154" s="138">
        <v>0</v>
      </c>
      <c r="P154" s="138">
        <f t="shared" si="41"/>
        <v>0</v>
      </c>
      <c r="Q154" s="138">
        <v>0</v>
      </c>
      <c r="R154" s="138">
        <f t="shared" si="42"/>
        <v>0</v>
      </c>
      <c r="S154" s="138">
        <v>0</v>
      </c>
      <c r="T154" s="139">
        <f t="shared" si="43"/>
        <v>0</v>
      </c>
      <c r="AR154" s="140" t="s">
        <v>197</v>
      </c>
      <c r="AT154" s="140" t="s">
        <v>193</v>
      </c>
      <c r="AU154" s="140" t="s">
        <v>79</v>
      </c>
      <c r="AY154" s="17" t="s">
        <v>191</v>
      </c>
      <c r="BE154" s="141">
        <f t="shared" si="44"/>
        <v>0</v>
      </c>
      <c r="BF154" s="141">
        <f t="shared" si="45"/>
        <v>0</v>
      </c>
      <c r="BG154" s="141">
        <f t="shared" si="46"/>
        <v>0</v>
      </c>
      <c r="BH154" s="141">
        <f t="shared" si="47"/>
        <v>0</v>
      </c>
      <c r="BI154" s="141">
        <f t="shared" si="48"/>
        <v>0</v>
      </c>
      <c r="BJ154" s="17" t="s">
        <v>77</v>
      </c>
      <c r="BK154" s="141">
        <f t="shared" si="49"/>
        <v>0</v>
      </c>
      <c r="BL154" s="17" t="s">
        <v>197</v>
      </c>
      <c r="BM154" s="140" t="s">
        <v>1835</v>
      </c>
    </row>
    <row r="155" spans="2:65" s="1" customFormat="1" ht="16.350000000000001" customHeight="1">
      <c r="B155" s="128"/>
      <c r="C155" s="167" t="s">
        <v>1520</v>
      </c>
      <c r="D155" s="167" t="s">
        <v>483</v>
      </c>
      <c r="E155" s="168" t="s">
        <v>1819</v>
      </c>
      <c r="F155" s="169" t="s">
        <v>1820</v>
      </c>
      <c r="G155" s="170" t="s">
        <v>275</v>
      </c>
      <c r="H155" s="171">
        <v>42.04</v>
      </c>
      <c r="I155" s="172">
        <v>0</v>
      </c>
      <c r="J155" s="172">
        <f t="shared" si="40"/>
        <v>0</v>
      </c>
      <c r="K155" s="173"/>
      <c r="L155" s="174"/>
      <c r="M155" s="175" t="s">
        <v>3</v>
      </c>
      <c r="N155" s="176" t="s">
        <v>40</v>
      </c>
      <c r="O155" s="138">
        <v>0</v>
      </c>
      <c r="P155" s="138">
        <f t="shared" si="41"/>
        <v>0</v>
      </c>
      <c r="Q155" s="138">
        <v>0</v>
      </c>
      <c r="R155" s="138">
        <f t="shared" si="42"/>
        <v>0</v>
      </c>
      <c r="S155" s="138">
        <v>0</v>
      </c>
      <c r="T155" s="139">
        <f t="shared" si="43"/>
        <v>0</v>
      </c>
      <c r="AR155" s="140" t="s">
        <v>239</v>
      </c>
      <c r="AT155" s="140" t="s">
        <v>483</v>
      </c>
      <c r="AU155" s="140" t="s">
        <v>79</v>
      </c>
      <c r="AY155" s="17" t="s">
        <v>191</v>
      </c>
      <c r="BE155" s="141">
        <f t="shared" si="44"/>
        <v>0</v>
      </c>
      <c r="BF155" s="141">
        <f t="shared" si="45"/>
        <v>0</v>
      </c>
      <c r="BG155" s="141">
        <f t="shared" si="46"/>
        <v>0</v>
      </c>
      <c r="BH155" s="141">
        <f t="shared" si="47"/>
        <v>0</v>
      </c>
      <c r="BI155" s="141">
        <f t="shared" si="48"/>
        <v>0</v>
      </c>
      <c r="BJ155" s="17" t="s">
        <v>77</v>
      </c>
      <c r="BK155" s="141">
        <f t="shared" si="49"/>
        <v>0</v>
      </c>
      <c r="BL155" s="17" t="s">
        <v>197</v>
      </c>
      <c r="BM155" s="140" t="s">
        <v>1836</v>
      </c>
    </row>
    <row r="156" spans="2:65" s="1" customFormat="1" ht="23.4" customHeight="1">
      <c r="B156" s="128"/>
      <c r="C156" s="167" t="s">
        <v>1524</v>
      </c>
      <c r="D156" s="167" t="s">
        <v>483</v>
      </c>
      <c r="E156" s="168" t="s">
        <v>1837</v>
      </c>
      <c r="F156" s="169" t="s">
        <v>1838</v>
      </c>
      <c r="G156" s="170" t="s">
        <v>478</v>
      </c>
      <c r="H156" s="171">
        <v>16.815999999999999</v>
      </c>
      <c r="I156" s="172">
        <v>0</v>
      </c>
      <c r="J156" s="172">
        <f t="shared" si="40"/>
        <v>0</v>
      </c>
      <c r="K156" s="173"/>
      <c r="L156" s="174"/>
      <c r="M156" s="175" t="s">
        <v>3</v>
      </c>
      <c r="N156" s="176" t="s">
        <v>40</v>
      </c>
      <c r="O156" s="138">
        <v>0</v>
      </c>
      <c r="P156" s="138">
        <f t="shared" si="41"/>
        <v>0</v>
      </c>
      <c r="Q156" s="138">
        <v>0</v>
      </c>
      <c r="R156" s="138">
        <f t="shared" si="42"/>
        <v>0</v>
      </c>
      <c r="S156" s="138">
        <v>0</v>
      </c>
      <c r="T156" s="139">
        <f t="shared" si="43"/>
        <v>0</v>
      </c>
      <c r="AR156" s="140" t="s">
        <v>239</v>
      </c>
      <c r="AT156" s="140" t="s">
        <v>483</v>
      </c>
      <c r="AU156" s="140" t="s">
        <v>79</v>
      </c>
      <c r="AY156" s="17" t="s">
        <v>191</v>
      </c>
      <c r="BE156" s="141">
        <f t="shared" si="44"/>
        <v>0</v>
      </c>
      <c r="BF156" s="141">
        <f t="shared" si="45"/>
        <v>0</v>
      </c>
      <c r="BG156" s="141">
        <f t="shared" si="46"/>
        <v>0</v>
      </c>
      <c r="BH156" s="141">
        <f t="shared" si="47"/>
        <v>0</v>
      </c>
      <c r="BI156" s="141">
        <f t="shared" si="48"/>
        <v>0</v>
      </c>
      <c r="BJ156" s="17" t="s">
        <v>77</v>
      </c>
      <c r="BK156" s="141">
        <f t="shared" si="49"/>
        <v>0</v>
      </c>
      <c r="BL156" s="17" t="s">
        <v>197</v>
      </c>
      <c r="BM156" s="140" t="s">
        <v>1839</v>
      </c>
    </row>
    <row r="157" spans="2:65" s="1" customFormat="1" ht="16.350000000000001" customHeight="1">
      <c r="B157" s="128"/>
      <c r="C157" s="129" t="s">
        <v>1528</v>
      </c>
      <c r="D157" s="129" t="s">
        <v>193</v>
      </c>
      <c r="E157" s="130" t="s">
        <v>1784</v>
      </c>
      <c r="F157" s="131" t="s">
        <v>1828</v>
      </c>
      <c r="G157" s="132" t="s">
        <v>275</v>
      </c>
      <c r="H157" s="133">
        <v>42.04</v>
      </c>
      <c r="I157" s="134">
        <v>0</v>
      </c>
      <c r="J157" s="134">
        <f t="shared" si="40"/>
        <v>0</v>
      </c>
      <c r="K157" s="135"/>
      <c r="L157" s="29"/>
      <c r="M157" s="136" t="s">
        <v>3</v>
      </c>
      <c r="N157" s="137" t="s">
        <v>40</v>
      </c>
      <c r="O157" s="138">
        <v>0</v>
      </c>
      <c r="P157" s="138">
        <f t="shared" si="41"/>
        <v>0</v>
      </c>
      <c r="Q157" s="138">
        <v>0</v>
      </c>
      <c r="R157" s="138">
        <f t="shared" si="42"/>
        <v>0</v>
      </c>
      <c r="S157" s="138">
        <v>0</v>
      </c>
      <c r="T157" s="139">
        <f t="shared" si="43"/>
        <v>0</v>
      </c>
      <c r="AR157" s="140" t="s">
        <v>197</v>
      </c>
      <c r="AT157" s="140" t="s">
        <v>193</v>
      </c>
      <c r="AU157" s="140" t="s">
        <v>79</v>
      </c>
      <c r="AY157" s="17" t="s">
        <v>191</v>
      </c>
      <c r="BE157" s="141">
        <f t="shared" si="44"/>
        <v>0</v>
      </c>
      <c r="BF157" s="141">
        <f t="shared" si="45"/>
        <v>0</v>
      </c>
      <c r="BG157" s="141">
        <f t="shared" si="46"/>
        <v>0</v>
      </c>
      <c r="BH157" s="141">
        <f t="shared" si="47"/>
        <v>0</v>
      </c>
      <c r="BI157" s="141">
        <f t="shared" si="48"/>
        <v>0</v>
      </c>
      <c r="BJ157" s="17" t="s">
        <v>77</v>
      </c>
      <c r="BK157" s="141">
        <f t="shared" si="49"/>
        <v>0</v>
      </c>
      <c r="BL157" s="17" t="s">
        <v>197</v>
      </c>
      <c r="BM157" s="140" t="s">
        <v>1840</v>
      </c>
    </row>
    <row r="158" spans="2:65" s="11" customFormat="1" ht="25.95" customHeight="1">
      <c r="B158" s="117"/>
      <c r="D158" s="118" t="s">
        <v>68</v>
      </c>
      <c r="E158" s="119" t="s">
        <v>1841</v>
      </c>
      <c r="F158" s="119" t="s">
        <v>1842</v>
      </c>
      <c r="J158" s="120">
        <f>BK158</f>
        <v>0</v>
      </c>
      <c r="L158" s="117"/>
      <c r="M158" s="121"/>
      <c r="P158" s="122">
        <f>SUM(P159:P191)</f>
        <v>0</v>
      </c>
      <c r="R158" s="122">
        <f>SUM(R159:R191)</f>
        <v>0</v>
      </c>
      <c r="T158" s="123">
        <f>SUM(T159:T191)</f>
        <v>0</v>
      </c>
      <c r="AR158" s="118" t="s">
        <v>77</v>
      </c>
      <c r="AT158" s="124" t="s">
        <v>68</v>
      </c>
      <c r="AU158" s="124" t="s">
        <v>69</v>
      </c>
      <c r="AY158" s="118" t="s">
        <v>191</v>
      </c>
      <c r="BK158" s="125">
        <f>SUM(BK159:BK191)</f>
        <v>0</v>
      </c>
    </row>
    <row r="159" spans="2:65" s="1" customFormat="1" ht="23.4" customHeight="1">
      <c r="B159" s="128"/>
      <c r="C159" s="129" t="s">
        <v>1261</v>
      </c>
      <c r="D159" s="129" t="s">
        <v>193</v>
      </c>
      <c r="E159" s="130" t="s">
        <v>1843</v>
      </c>
      <c r="F159" s="131" t="s">
        <v>1844</v>
      </c>
      <c r="G159" s="132" t="s">
        <v>622</v>
      </c>
      <c r="H159" s="133">
        <v>1</v>
      </c>
      <c r="I159" s="134">
        <v>0</v>
      </c>
      <c r="J159" s="134">
        <f t="shared" ref="J159:J191" si="50">ROUND(I159*H159,2)</f>
        <v>0</v>
      </c>
      <c r="K159" s="135"/>
      <c r="L159" s="29"/>
      <c r="M159" s="136" t="s">
        <v>3</v>
      </c>
      <c r="N159" s="137" t="s">
        <v>40</v>
      </c>
      <c r="O159" s="138">
        <v>0</v>
      </c>
      <c r="P159" s="138">
        <f t="shared" ref="P159:P191" si="51">O159*H159</f>
        <v>0</v>
      </c>
      <c r="Q159" s="138">
        <v>0</v>
      </c>
      <c r="R159" s="138">
        <f t="shared" ref="R159:R191" si="52">Q159*H159</f>
        <v>0</v>
      </c>
      <c r="S159" s="138">
        <v>0</v>
      </c>
      <c r="T159" s="139">
        <f t="shared" ref="T159:T191" si="53">S159*H159</f>
        <v>0</v>
      </c>
      <c r="AR159" s="140" t="s">
        <v>197</v>
      </c>
      <c r="AT159" s="140" t="s">
        <v>193</v>
      </c>
      <c r="AU159" s="140" t="s">
        <v>77</v>
      </c>
      <c r="AY159" s="17" t="s">
        <v>191</v>
      </c>
      <c r="BE159" s="141">
        <f t="shared" ref="BE159:BE191" si="54">IF(N159="základní",J159,0)</f>
        <v>0</v>
      </c>
      <c r="BF159" s="141">
        <f t="shared" ref="BF159:BF191" si="55">IF(N159="snížená",J159,0)</f>
        <v>0</v>
      </c>
      <c r="BG159" s="141">
        <f t="shared" ref="BG159:BG191" si="56">IF(N159="zákl. přenesená",J159,0)</f>
        <v>0</v>
      </c>
      <c r="BH159" s="141">
        <f t="shared" ref="BH159:BH191" si="57">IF(N159="sníž. přenesená",J159,0)</f>
        <v>0</v>
      </c>
      <c r="BI159" s="141">
        <f t="shared" ref="BI159:BI191" si="58">IF(N159="nulová",J159,0)</f>
        <v>0</v>
      </c>
      <c r="BJ159" s="17" t="s">
        <v>77</v>
      </c>
      <c r="BK159" s="141">
        <f t="shared" ref="BK159:BK191" si="59">ROUND(I159*H159,2)</f>
        <v>0</v>
      </c>
      <c r="BL159" s="17" t="s">
        <v>197</v>
      </c>
      <c r="BM159" s="140" t="s">
        <v>1845</v>
      </c>
    </row>
    <row r="160" spans="2:65" s="1" customFormat="1" ht="21" customHeight="1">
      <c r="B160" s="128"/>
      <c r="C160" s="129" t="s">
        <v>1536</v>
      </c>
      <c r="D160" s="129" t="s">
        <v>193</v>
      </c>
      <c r="E160" s="130" t="s">
        <v>1846</v>
      </c>
      <c r="F160" s="131" t="s">
        <v>1847</v>
      </c>
      <c r="G160" s="132" t="s">
        <v>622</v>
      </c>
      <c r="H160" s="133">
        <v>1</v>
      </c>
      <c r="I160" s="134">
        <v>0</v>
      </c>
      <c r="J160" s="134">
        <f t="shared" si="50"/>
        <v>0</v>
      </c>
      <c r="K160" s="135"/>
      <c r="L160" s="29"/>
      <c r="M160" s="136" t="s">
        <v>3</v>
      </c>
      <c r="N160" s="137" t="s">
        <v>40</v>
      </c>
      <c r="O160" s="138">
        <v>0</v>
      </c>
      <c r="P160" s="138">
        <f t="shared" si="51"/>
        <v>0</v>
      </c>
      <c r="Q160" s="138">
        <v>0</v>
      </c>
      <c r="R160" s="138">
        <f t="shared" si="52"/>
        <v>0</v>
      </c>
      <c r="S160" s="138">
        <v>0</v>
      </c>
      <c r="T160" s="139">
        <f t="shared" si="53"/>
        <v>0</v>
      </c>
      <c r="AR160" s="140" t="s">
        <v>197</v>
      </c>
      <c r="AT160" s="140" t="s">
        <v>193</v>
      </c>
      <c r="AU160" s="140" t="s">
        <v>77</v>
      </c>
      <c r="AY160" s="17" t="s">
        <v>191</v>
      </c>
      <c r="BE160" s="141">
        <f t="shared" si="54"/>
        <v>0</v>
      </c>
      <c r="BF160" s="141">
        <f t="shared" si="55"/>
        <v>0</v>
      </c>
      <c r="BG160" s="141">
        <f t="shared" si="56"/>
        <v>0</v>
      </c>
      <c r="BH160" s="141">
        <f t="shared" si="57"/>
        <v>0</v>
      </c>
      <c r="BI160" s="141">
        <f t="shared" si="58"/>
        <v>0</v>
      </c>
      <c r="BJ160" s="17" t="s">
        <v>77</v>
      </c>
      <c r="BK160" s="141">
        <f t="shared" si="59"/>
        <v>0</v>
      </c>
      <c r="BL160" s="17" t="s">
        <v>197</v>
      </c>
      <c r="BM160" s="140" t="s">
        <v>1848</v>
      </c>
    </row>
    <row r="161" spans="2:65" s="1" customFormat="1" ht="21" customHeight="1">
      <c r="B161" s="128"/>
      <c r="C161" s="129" t="s">
        <v>1541</v>
      </c>
      <c r="D161" s="129" t="s">
        <v>193</v>
      </c>
      <c r="E161" s="130" t="s">
        <v>1849</v>
      </c>
      <c r="F161" s="131" t="s">
        <v>1850</v>
      </c>
      <c r="G161" s="132" t="s">
        <v>622</v>
      </c>
      <c r="H161" s="133">
        <v>1</v>
      </c>
      <c r="I161" s="134">
        <v>0</v>
      </c>
      <c r="J161" s="134">
        <f t="shared" si="50"/>
        <v>0</v>
      </c>
      <c r="K161" s="135"/>
      <c r="L161" s="29"/>
      <c r="M161" s="136" t="s">
        <v>3</v>
      </c>
      <c r="N161" s="137" t="s">
        <v>40</v>
      </c>
      <c r="O161" s="138">
        <v>0</v>
      </c>
      <c r="P161" s="138">
        <f t="shared" si="51"/>
        <v>0</v>
      </c>
      <c r="Q161" s="138">
        <v>0</v>
      </c>
      <c r="R161" s="138">
        <f t="shared" si="52"/>
        <v>0</v>
      </c>
      <c r="S161" s="138">
        <v>0</v>
      </c>
      <c r="T161" s="139">
        <f t="shared" si="53"/>
        <v>0</v>
      </c>
      <c r="AR161" s="140" t="s">
        <v>197</v>
      </c>
      <c r="AT161" s="140" t="s">
        <v>193</v>
      </c>
      <c r="AU161" s="140" t="s">
        <v>77</v>
      </c>
      <c r="AY161" s="17" t="s">
        <v>191</v>
      </c>
      <c r="BE161" s="141">
        <f t="shared" si="54"/>
        <v>0</v>
      </c>
      <c r="BF161" s="141">
        <f t="shared" si="55"/>
        <v>0</v>
      </c>
      <c r="BG161" s="141">
        <f t="shared" si="56"/>
        <v>0</v>
      </c>
      <c r="BH161" s="141">
        <f t="shared" si="57"/>
        <v>0</v>
      </c>
      <c r="BI161" s="141">
        <f t="shared" si="58"/>
        <v>0</v>
      </c>
      <c r="BJ161" s="17" t="s">
        <v>77</v>
      </c>
      <c r="BK161" s="141">
        <f t="shared" si="59"/>
        <v>0</v>
      </c>
      <c r="BL161" s="17" t="s">
        <v>197</v>
      </c>
      <c r="BM161" s="140" t="s">
        <v>1851</v>
      </c>
    </row>
    <row r="162" spans="2:65" s="1" customFormat="1" ht="21" customHeight="1">
      <c r="B162" s="128"/>
      <c r="C162" s="129" t="s">
        <v>1543</v>
      </c>
      <c r="D162" s="129" t="s">
        <v>193</v>
      </c>
      <c r="E162" s="130" t="s">
        <v>1852</v>
      </c>
      <c r="F162" s="131" t="s">
        <v>1853</v>
      </c>
      <c r="G162" s="132" t="s">
        <v>622</v>
      </c>
      <c r="H162" s="133">
        <v>2</v>
      </c>
      <c r="I162" s="134">
        <v>0</v>
      </c>
      <c r="J162" s="134">
        <f t="shared" si="50"/>
        <v>0</v>
      </c>
      <c r="K162" s="135"/>
      <c r="L162" s="29"/>
      <c r="M162" s="136" t="s">
        <v>3</v>
      </c>
      <c r="N162" s="137" t="s">
        <v>40</v>
      </c>
      <c r="O162" s="138">
        <v>0</v>
      </c>
      <c r="P162" s="138">
        <f t="shared" si="51"/>
        <v>0</v>
      </c>
      <c r="Q162" s="138">
        <v>0</v>
      </c>
      <c r="R162" s="138">
        <f t="shared" si="52"/>
        <v>0</v>
      </c>
      <c r="S162" s="138">
        <v>0</v>
      </c>
      <c r="T162" s="139">
        <f t="shared" si="53"/>
        <v>0</v>
      </c>
      <c r="AR162" s="140" t="s">
        <v>197</v>
      </c>
      <c r="AT162" s="140" t="s">
        <v>193</v>
      </c>
      <c r="AU162" s="140" t="s">
        <v>77</v>
      </c>
      <c r="AY162" s="17" t="s">
        <v>191</v>
      </c>
      <c r="BE162" s="141">
        <f t="shared" si="54"/>
        <v>0</v>
      </c>
      <c r="BF162" s="141">
        <f t="shared" si="55"/>
        <v>0</v>
      </c>
      <c r="BG162" s="141">
        <f t="shared" si="56"/>
        <v>0</v>
      </c>
      <c r="BH162" s="141">
        <f t="shared" si="57"/>
        <v>0</v>
      </c>
      <c r="BI162" s="141">
        <f t="shared" si="58"/>
        <v>0</v>
      </c>
      <c r="BJ162" s="17" t="s">
        <v>77</v>
      </c>
      <c r="BK162" s="141">
        <f t="shared" si="59"/>
        <v>0</v>
      </c>
      <c r="BL162" s="17" t="s">
        <v>197</v>
      </c>
      <c r="BM162" s="140" t="s">
        <v>1854</v>
      </c>
    </row>
    <row r="163" spans="2:65" s="1" customFormat="1" ht="21" customHeight="1">
      <c r="B163" s="128"/>
      <c r="C163" s="129" t="s">
        <v>487</v>
      </c>
      <c r="D163" s="129" t="s">
        <v>193</v>
      </c>
      <c r="E163" s="130" t="s">
        <v>1855</v>
      </c>
      <c r="F163" s="131" t="s">
        <v>1856</v>
      </c>
      <c r="G163" s="132" t="s">
        <v>622</v>
      </c>
      <c r="H163" s="133">
        <v>2</v>
      </c>
      <c r="I163" s="134">
        <v>0</v>
      </c>
      <c r="J163" s="134">
        <f t="shared" si="50"/>
        <v>0</v>
      </c>
      <c r="K163" s="135"/>
      <c r="L163" s="29"/>
      <c r="M163" s="136" t="s">
        <v>3</v>
      </c>
      <c r="N163" s="137" t="s">
        <v>40</v>
      </c>
      <c r="O163" s="138">
        <v>0</v>
      </c>
      <c r="P163" s="138">
        <f t="shared" si="51"/>
        <v>0</v>
      </c>
      <c r="Q163" s="138">
        <v>0</v>
      </c>
      <c r="R163" s="138">
        <f t="shared" si="52"/>
        <v>0</v>
      </c>
      <c r="S163" s="138">
        <v>0</v>
      </c>
      <c r="T163" s="139">
        <f t="shared" si="53"/>
        <v>0</v>
      </c>
      <c r="AR163" s="140" t="s">
        <v>197</v>
      </c>
      <c r="AT163" s="140" t="s">
        <v>193</v>
      </c>
      <c r="AU163" s="140" t="s">
        <v>77</v>
      </c>
      <c r="AY163" s="17" t="s">
        <v>191</v>
      </c>
      <c r="BE163" s="141">
        <f t="shared" si="54"/>
        <v>0</v>
      </c>
      <c r="BF163" s="141">
        <f t="shared" si="55"/>
        <v>0</v>
      </c>
      <c r="BG163" s="141">
        <f t="shared" si="56"/>
        <v>0</v>
      </c>
      <c r="BH163" s="141">
        <f t="shared" si="57"/>
        <v>0</v>
      </c>
      <c r="BI163" s="141">
        <f t="shared" si="58"/>
        <v>0</v>
      </c>
      <c r="BJ163" s="17" t="s">
        <v>77</v>
      </c>
      <c r="BK163" s="141">
        <f t="shared" si="59"/>
        <v>0</v>
      </c>
      <c r="BL163" s="17" t="s">
        <v>197</v>
      </c>
      <c r="BM163" s="140" t="s">
        <v>1857</v>
      </c>
    </row>
    <row r="164" spans="2:65" s="1" customFormat="1" ht="23.4" customHeight="1">
      <c r="B164" s="128"/>
      <c r="C164" s="129" t="s">
        <v>1550</v>
      </c>
      <c r="D164" s="129" t="s">
        <v>193</v>
      </c>
      <c r="E164" s="130" t="s">
        <v>1858</v>
      </c>
      <c r="F164" s="131" t="s">
        <v>1859</v>
      </c>
      <c r="G164" s="132" t="s">
        <v>268</v>
      </c>
      <c r="H164" s="133">
        <v>34</v>
      </c>
      <c r="I164" s="134">
        <v>0</v>
      </c>
      <c r="J164" s="134">
        <f t="shared" si="50"/>
        <v>0</v>
      </c>
      <c r="K164" s="135"/>
      <c r="L164" s="29"/>
      <c r="M164" s="136" t="s">
        <v>3</v>
      </c>
      <c r="N164" s="137" t="s">
        <v>40</v>
      </c>
      <c r="O164" s="138">
        <v>0</v>
      </c>
      <c r="P164" s="138">
        <f t="shared" si="51"/>
        <v>0</v>
      </c>
      <c r="Q164" s="138">
        <v>0</v>
      </c>
      <c r="R164" s="138">
        <f t="shared" si="52"/>
        <v>0</v>
      </c>
      <c r="S164" s="138">
        <v>0</v>
      </c>
      <c r="T164" s="139">
        <f t="shared" si="53"/>
        <v>0</v>
      </c>
      <c r="AR164" s="140" t="s">
        <v>197</v>
      </c>
      <c r="AT164" s="140" t="s">
        <v>193</v>
      </c>
      <c r="AU164" s="140" t="s">
        <v>77</v>
      </c>
      <c r="AY164" s="17" t="s">
        <v>191</v>
      </c>
      <c r="BE164" s="141">
        <f t="shared" si="54"/>
        <v>0</v>
      </c>
      <c r="BF164" s="141">
        <f t="shared" si="55"/>
        <v>0</v>
      </c>
      <c r="BG164" s="141">
        <f t="shared" si="56"/>
        <v>0</v>
      </c>
      <c r="BH164" s="141">
        <f t="shared" si="57"/>
        <v>0</v>
      </c>
      <c r="BI164" s="141">
        <f t="shared" si="58"/>
        <v>0</v>
      </c>
      <c r="BJ164" s="17" t="s">
        <v>77</v>
      </c>
      <c r="BK164" s="141">
        <f t="shared" si="59"/>
        <v>0</v>
      </c>
      <c r="BL164" s="17" t="s">
        <v>197</v>
      </c>
      <c r="BM164" s="140" t="s">
        <v>1860</v>
      </c>
    </row>
    <row r="165" spans="2:65" s="1" customFormat="1" ht="23.4" customHeight="1">
      <c r="B165" s="128"/>
      <c r="C165" s="129" t="s">
        <v>1554</v>
      </c>
      <c r="D165" s="129" t="s">
        <v>193</v>
      </c>
      <c r="E165" s="130" t="s">
        <v>1861</v>
      </c>
      <c r="F165" s="131" t="s">
        <v>1862</v>
      </c>
      <c r="G165" s="132" t="s">
        <v>268</v>
      </c>
      <c r="H165" s="133">
        <v>34</v>
      </c>
      <c r="I165" s="134">
        <v>0</v>
      </c>
      <c r="J165" s="134">
        <f t="shared" si="50"/>
        <v>0</v>
      </c>
      <c r="K165" s="135"/>
      <c r="L165" s="29"/>
      <c r="M165" s="136" t="s">
        <v>3</v>
      </c>
      <c r="N165" s="137" t="s">
        <v>40</v>
      </c>
      <c r="O165" s="138">
        <v>0</v>
      </c>
      <c r="P165" s="138">
        <f t="shared" si="51"/>
        <v>0</v>
      </c>
      <c r="Q165" s="138">
        <v>0</v>
      </c>
      <c r="R165" s="138">
        <f t="shared" si="52"/>
        <v>0</v>
      </c>
      <c r="S165" s="138">
        <v>0</v>
      </c>
      <c r="T165" s="139">
        <f t="shared" si="53"/>
        <v>0</v>
      </c>
      <c r="AR165" s="140" t="s">
        <v>197</v>
      </c>
      <c r="AT165" s="140" t="s">
        <v>193</v>
      </c>
      <c r="AU165" s="140" t="s">
        <v>77</v>
      </c>
      <c r="AY165" s="17" t="s">
        <v>191</v>
      </c>
      <c r="BE165" s="141">
        <f t="shared" si="54"/>
        <v>0</v>
      </c>
      <c r="BF165" s="141">
        <f t="shared" si="55"/>
        <v>0</v>
      </c>
      <c r="BG165" s="141">
        <f t="shared" si="56"/>
        <v>0</v>
      </c>
      <c r="BH165" s="141">
        <f t="shared" si="57"/>
        <v>0</v>
      </c>
      <c r="BI165" s="141">
        <f t="shared" si="58"/>
        <v>0</v>
      </c>
      <c r="BJ165" s="17" t="s">
        <v>77</v>
      </c>
      <c r="BK165" s="141">
        <f t="shared" si="59"/>
        <v>0</v>
      </c>
      <c r="BL165" s="17" t="s">
        <v>197</v>
      </c>
      <c r="BM165" s="140" t="s">
        <v>1863</v>
      </c>
    </row>
    <row r="166" spans="2:65" s="1" customFormat="1" ht="23.4" customHeight="1">
      <c r="B166" s="128"/>
      <c r="C166" s="129" t="s">
        <v>1556</v>
      </c>
      <c r="D166" s="129" t="s">
        <v>193</v>
      </c>
      <c r="E166" s="130" t="s">
        <v>1864</v>
      </c>
      <c r="F166" s="131" t="s">
        <v>1663</v>
      </c>
      <c r="G166" s="132" t="s">
        <v>622</v>
      </c>
      <c r="H166" s="133">
        <v>10</v>
      </c>
      <c r="I166" s="134">
        <v>0</v>
      </c>
      <c r="J166" s="134">
        <f t="shared" si="50"/>
        <v>0</v>
      </c>
      <c r="K166" s="135"/>
      <c r="L166" s="29"/>
      <c r="M166" s="136" t="s">
        <v>3</v>
      </c>
      <c r="N166" s="137" t="s">
        <v>40</v>
      </c>
      <c r="O166" s="138">
        <v>0</v>
      </c>
      <c r="P166" s="138">
        <f t="shared" si="51"/>
        <v>0</v>
      </c>
      <c r="Q166" s="138">
        <v>0</v>
      </c>
      <c r="R166" s="138">
        <f t="shared" si="52"/>
        <v>0</v>
      </c>
      <c r="S166" s="138">
        <v>0</v>
      </c>
      <c r="T166" s="139">
        <f t="shared" si="53"/>
        <v>0</v>
      </c>
      <c r="AR166" s="140" t="s">
        <v>197</v>
      </c>
      <c r="AT166" s="140" t="s">
        <v>193</v>
      </c>
      <c r="AU166" s="140" t="s">
        <v>77</v>
      </c>
      <c r="AY166" s="17" t="s">
        <v>191</v>
      </c>
      <c r="BE166" s="141">
        <f t="shared" si="54"/>
        <v>0</v>
      </c>
      <c r="BF166" s="141">
        <f t="shared" si="55"/>
        <v>0</v>
      </c>
      <c r="BG166" s="141">
        <f t="shared" si="56"/>
        <v>0</v>
      </c>
      <c r="BH166" s="141">
        <f t="shared" si="57"/>
        <v>0</v>
      </c>
      <c r="BI166" s="141">
        <f t="shared" si="58"/>
        <v>0</v>
      </c>
      <c r="BJ166" s="17" t="s">
        <v>77</v>
      </c>
      <c r="BK166" s="141">
        <f t="shared" si="59"/>
        <v>0</v>
      </c>
      <c r="BL166" s="17" t="s">
        <v>197</v>
      </c>
      <c r="BM166" s="140" t="s">
        <v>1865</v>
      </c>
    </row>
    <row r="167" spans="2:65" s="1" customFormat="1" ht="23.4" customHeight="1">
      <c r="B167" s="128"/>
      <c r="C167" s="129" t="s">
        <v>1560</v>
      </c>
      <c r="D167" s="129" t="s">
        <v>193</v>
      </c>
      <c r="E167" s="130" t="s">
        <v>1866</v>
      </c>
      <c r="F167" s="131" t="s">
        <v>1867</v>
      </c>
      <c r="G167" s="132" t="s">
        <v>622</v>
      </c>
      <c r="H167" s="133">
        <v>1</v>
      </c>
      <c r="I167" s="134">
        <v>0</v>
      </c>
      <c r="J167" s="134">
        <f t="shared" si="50"/>
        <v>0</v>
      </c>
      <c r="K167" s="135"/>
      <c r="L167" s="29"/>
      <c r="M167" s="136" t="s">
        <v>3</v>
      </c>
      <c r="N167" s="137" t="s">
        <v>40</v>
      </c>
      <c r="O167" s="138">
        <v>0</v>
      </c>
      <c r="P167" s="138">
        <f t="shared" si="51"/>
        <v>0</v>
      </c>
      <c r="Q167" s="138">
        <v>0</v>
      </c>
      <c r="R167" s="138">
        <f t="shared" si="52"/>
        <v>0</v>
      </c>
      <c r="S167" s="138">
        <v>0</v>
      </c>
      <c r="T167" s="139">
        <f t="shared" si="53"/>
        <v>0</v>
      </c>
      <c r="AR167" s="140" t="s">
        <v>197</v>
      </c>
      <c r="AT167" s="140" t="s">
        <v>193</v>
      </c>
      <c r="AU167" s="140" t="s">
        <v>77</v>
      </c>
      <c r="AY167" s="17" t="s">
        <v>191</v>
      </c>
      <c r="BE167" s="141">
        <f t="shared" si="54"/>
        <v>0</v>
      </c>
      <c r="BF167" s="141">
        <f t="shared" si="55"/>
        <v>0</v>
      </c>
      <c r="BG167" s="141">
        <f t="shared" si="56"/>
        <v>0</v>
      </c>
      <c r="BH167" s="141">
        <f t="shared" si="57"/>
        <v>0</v>
      </c>
      <c r="BI167" s="141">
        <f t="shared" si="58"/>
        <v>0</v>
      </c>
      <c r="BJ167" s="17" t="s">
        <v>77</v>
      </c>
      <c r="BK167" s="141">
        <f t="shared" si="59"/>
        <v>0</v>
      </c>
      <c r="BL167" s="17" t="s">
        <v>197</v>
      </c>
      <c r="BM167" s="140" t="s">
        <v>1868</v>
      </c>
    </row>
    <row r="168" spans="2:65" s="1" customFormat="1" ht="23.4" customHeight="1">
      <c r="B168" s="128"/>
      <c r="C168" s="129" t="s">
        <v>1562</v>
      </c>
      <c r="D168" s="129" t="s">
        <v>193</v>
      </c>
      <c r="E168" s="130" t="s">
        <v>1869</v>
      </c>
      <c r="F168" s="131" t="s">
        <v>1870</v>
      </c>
      <c r="G168" s="132" t="s">
        <v>622</v>
      </c>
      <c r="H168" s="133">
        <v>7</v>
      </c>
      <c r="I168" s="134">
        <v>0</v>
      </c>
      <c r="J168" s="134">
        <f t="shared" si="50"/>
        <v>0</v>
      </c>
      <c r="K168" s="135"/>
      <c r="L168" s="29"/>
      <c r="M168" s="136" t="s">
        <v>3</v>
      </c>
      <c r="N168" s="137" t="s">
        <v>40</v>
      </c>
      <c r="O168" s="138">
        <v>0</v>
      </c>
      <c r="P168" s="138">
        <f t="shared" si="51"/>
        <v>0</v>
      </c>
      <c r="Q168" s="138">
        <v>0</v>
      </c>
      <c r="R168" s="138">
        <f t="shared" si="52"/>
        <v>0</v>
      </c>
      <c r="S168" s="138">
        <v>0</v>
      </c>
      <c r="T168" s="139">
        <f t="shared" si="53"/>
        <v>0</v>
      </c>
      <c r="AR168" s="140" t="s">
        <v>197</v>
      </c>
      <c r="AT168" s="140" t="s">
        <v>193</v>
      </c>
      <c r="AU168" s="140" t="s">
        <v>77</v>
      </c>
      <c r="AY168" s="17" t="s">
        <v>191</v>
      </c>
      <c r="BE168" s="141">
        <f t="shared" si="54"/>
        <v>0</v>
      </c>
      <c r="BF168" s="141">
        <f t="shared" si="55"/>
        <v>0</v>
      </c>
      <c r="BG168" s="141">
        <f t="shared" si="56"/>
        <v>0</v>
      </c>
      <c r="BH168" s="141">
        <f t="shared" si="57"/>
        <v>0</v>
      </c>
      <c r="BI168" s="141">
        <f t="shared" si="58"/>
        <v>0</v>
      </c>
      <c r="BJ168" s="17" t="s">
        <v>77</v>
      </c>
      <c r="BK168" s="141">
        <f t="shared" si="59"/>
        <v>0</v>
      </c>
      <c r="BL168" s="17" t="s">
        <v>197</v>
      </c>
      <c r="BM168" s="140" t="s">
        <v>1871</v>
      </c>
    </row>
    <row r="169" spans="2:65" s="1" customFormat="1" ht="16.350000000000001" customHeight="1">
      <c r="B169" s="128"/>
      <c r="C169" s="129" t="s">
        <v>1566</v>
      </c>
      <c r="D169" s="129" t="s">
        <v>193</v>
      </c>
      <c r="E169" s="130" t="s">
        <v>1872</v>
      </c>
      <c r="F169" s="131" t="s">
        <v>1873</v>
      </c>
      <c r="G169" s="132" t="s">
        <v>618</v>
      </c>
      <c r="H169" s="133">
        <v>1</v>
      </c>
      <c r="I169" s="134">
        <v>0</v>
      </c>
      <c r="J169" s="134">
        <f t="shared" si="50"/>
        <v>0</v>
      </c>
      <c r="K169" s="135"/>
      <c r="L169" s="29"/>
      <c r="M169" s="136" t="s">
        <v>3</v>
      </c>
      <c r="N169" s="137" t="s">
        <v>40</v>
      </c>
      <c r="O169" s="138">
        <v>0</v>
      </c>
      <c r="P169" s="138">
        <f t="shared" si="51"/>
        <v>0</v>
      </c>
      <c r="Q169" s="138">
        <v>0</v>
      </c>
      <c r="R169" s="138">
        <f t="shared" si="52"/>
        <v>0</v>
      </c>
      <c r="S169" s="138">
        <v>0</v>
      </c>
      <c r="T169" s="139">
        <f t="shared" si="53"/>
        <v>0</v>
      </c>
      <c r="AR169" s="140" t="s">
        <v>197</v>
      </c>
      <c r="AT169" s="140" t="s">
        <v>193</v>
      </c>
      <c r="AU169" s="140" t="s">
        <v>77</v>
      </c>
      <c r="AY169" s="17" t="s">
        <v>191</v>
      </c>
      <c r="BE169" s="141">
        <f t="shared" si="54"/>
        <v>0</v>
      </c>
      <c r="BF169" s="141">
        <f t="shared" si="55"/>
        <v>0</v>
      </c>
      <c r="BG169" s="141">
        <f t="shared" si="56"/>
        <v>0</v>
      </c>
      <c r="BH169" s="141">
        <f t="shared" si="57"/>
        <v>0</v>
      </c>
      <c r="BI169" s="141">
        <f t="shared" si="58"/>
        <v>0</v>
      </c>
      <c r="BJ169" s="17" t="s">
        <v>77</v>
      </c>
      <c r="BK169" s="141">
        <f t="shared" si="59"/>
        <v>0</v>
      </c>
      <c r="BL169" s="17" t="s">
        <v>197</v>
      </c>
      <c r="BM169" s="140" t="s">
        <v>1874</v>
      </c>
    </row>
    <row r="170" spans="2:65" s="1" customFormat="1" ht="21" customHeight="1">
      <c r="B170" s="128"/>
      <c r="C170" s="129" t="s">
        <v>1568</v>
      </c>
      <c r="D170" s="129" t="s">
        <v>193</v>
      </c>
      <c r="E170" s="130" t="s">
        <v>1875</v>
      </c>
      <c r="F170" s="131" t="s">
        <v>1876</v>
      </c>
      <c r="G170" s="132" t="s">
        <v>622</v>
      </c>
      <c r="H170" s="133">
        <v>8</v>
      </c>
      <c r="I170" s="134">
        <v>0</v>
      </c>
      <c r="J170" s="134">
        <f t="shared" si="50"/>
        <v>0</v>
      </c>
      <c r="K170" s="135"/>
      <c r="L170" s="29"/>
      <c r="M170" s="136" t="s">
        <v>3</v>
      </c>
      <c r="N170" s="137" t="s">
        <v>40</v>
      </c>
      <c r="O170" s="138">
        <v>0</v>
      </c>
      <c r="P170" s="138">
        <f t="shared" si="51"/>
        <v>0</v>
      </c>
      <c r="Q170" s="138">
        <v>0</v>
      </c>
      <c r="R170" s="138">
        <f t="shared" si="52"/>
        <v>0</v>
      </c>
      <c r="S170" s="138">
        <v>0</v>
      </c>
      <c r="T170" s="139">
        <f t="shared" si="53"/>
        <v>0</v>
      </c>
      <c r="AR170" s="140" t="s">
        <v>197</v>
      </c>
      <c r="AT170" s="140" t="s">
        <v>193</v>
      </c>
      <c r="AU170" s="140" t="s">
        <v>77</v>
      </c>
      <c r="AY170" s="17" t="s">
        <v>191</v>
      </c>
      <c r="BE170" s="141">
        <f t="shared" si="54"/>
        <v>0</v>
      </c>
      <c r="BF170" s="141">
        <f t="shared" si="55"/>
        <v>0</v>
      </c>
      <c r="BG170" s="141">
        <f t="shared" si="56"/>
        <v>0</v>
      </c>
      <c r="BH170" s="141">
        <f t="shared" si="57"/>
        <v>0</v>
      </c>
      <c r="BI170" s="141">
        <f t="shared" si="58"/>
        <v>0</v>
      </c>
      <c r="BJ170" s="17" t="s">
        <v>77</v>
      </c>
      <c r="BK170" s="141">
        <f t="shared" si="59"/>
        <v>0</v>
      </c>
      <c r="BL170" s="17" t="s">
        <v>197</v>
      </c>
      <c r="BM170" s="140" t="s">
        <v>1877</v>
      </c>
    </row>
    <row r="171" spans="2:65" s="1" customFormat="1" ht="23.4" customHeight="1">
      <c r="B171" s="128"/>
      <c r="C171" s="129" t="s">
        <v>1572</v>
      </c>
      <c r="D171" s="129" t="s">
        <v>193</v>
      </c>
      <c r="E171" s="130" t="s">
        <v>1878</v>
      </c>
      <c r="F171" s="131" t="s">
        <v>1879</v>
      </c>
      <c r="G171" s="132" t="s">
        <v>622</v>
      </c>
      <c r="H171" s="133">
        <v>2</v>
      </c>
      <c r="I171" s="134">
        <v>0</v>
      </c>
      <c r="J171" s="134">
        <f t="shared" si="50"/>
        <v>0</v>
      </c>
      <c r="K171" s="135"/>
      <c r="L171" s="29"/>
      <c r="M171" s="136" t="s">
        <v>3</v>
      </c>
      <c r="N171" s="137" t="s">
        <v>40</v>
      </c>
      <c r="O171" s="138">
        <v>0</v>
      </c>
      <c r="P171" s="138">
        <f t="shared" si="51"/>
        <v>0</v>
      </c>
      <c r="Q171" s="138">
        <v>0</v>
      </c>
      <c r="R171" s="138">
        <f t="shared" si="52"/>
        <v>0</v>
      </c>
      <c r="S171" s="138">
        <v>0</v>
      </c>
      <c r="T171" s="139">
        <f t="shared" si="53"/>
        <v>0</v>
      </c>
      <c r="AR171" s="140" t="s">
        <v>197</v>
      </c>
      <c r="AT171" s="140" t="s">
        <v>193</v>
      </c>
      <c r="AU171" s="140" t="s">
        <v>77</v>
      </c>
      <c r="AY171" s="17" t="s">
        <v>191</v>
      </c>
      <c r="BE171" s="141">
        <f t="shared" si="54"/>
        <v>0</v>
      </c>
      <c r="BF171" s="141">
        <f t="shared" si="55"/>
        <v>0</v>
      </c>
      <c r="BG171" s="141">
        <f t="shared" si="56"/>
        <v>0</v>
      </c>
      <c r="BH171" s="141">
        <f t="shared" si="57"/>
        <v>0</v>
      </c>
      <c r="BI171" s="141">
        <f t="shared" si="58"/>
        <v>0</v>
      </c>
      <c r="BJ171" s="17" t="s">
        <v>77</v>
      </c>
      <c r="BK171" s="141">
        <f t="shared" si="59"/>
        <v>0</v>
      </c>
      <c r="BL171" s="17" t="s">
        <v>197</v>
      </c>
      <c r="BM171" s="140" t="s">
        <v>1880</v>
      </c>
    </row>
    <row r="172" spans="2:65" s="1" customFormat="1" ht="31.95" customHeight="1">
      <c r="B172" s="128"/>
      <c r="C172" s="129" t="s">
        <v>1574</v>
      </c>
      <c r="D172" s="129" t="s">
        <v>193</v>
      </c>
      <c r="E172" s="130" t="s">
        <v>1881</v>
      </c>
      <c r="F172" s="131" t="s">
        <v>1882</v>
      </c>
      <c r="G172" s="132" t="s">
        <v>268</v>
      </c>
      <c r="H172" s="133">
        <v>34</v>
      </c>
      <c r="I172" s="134">
        <v>0</v>
      </c>
      <c r="J172" s="134">
        <f t="shared" si="50"/>
        <v>0</v>
      </c>
      <c r="K172" s="135"/>
      <c r="L172" s="29"/>
      <c r="M172" s="136" t="s">
        <v>3</v>
      </c>
      <c r="N172" s="137" t="s">
        <v>40</v>
      </c>
      <c r="O172" s="138">
        <v>0</v>
      </c>
      <c r="P172" s="138">
        <f t="shared" si="51"/>
        <v>0</v>
      </c>
      <c r="Q172" s="138">
        <v>0</v>
      </c>
      <c r="R172" s="138">
        <f t="shared" si="52"/>
        <v>0</v>
      </c>
      <c r="S172" s="138">
        <v>0</v>
      </c>
      <c r="T172" s="139">
        <f t="shared" si="53"/>
        <v>0</v>
      </c>
      <c r="AR172" s="140" t="s">
        <v>197</v>
      </c>
      <c r="AT172" s="140" t="s">
        <v>193</v>
      </c>
      <c r="AU172" s="140" t="s">
        <v>77</v>
      </c>
      <c r="AY172" s="17" t="s">
        <v>191</v>
      </c>
      <c r="BE172" s="141">
        <f t="shared" si="54"/>
        <v>0</v>
      </c>
      <c r="BF172" s="141">
        <f t="shared" si="55"/>
        <v>0</v>
      </c>
      <c r="BG172" s="141">
        <f t="shared" si="56"/>
        <v>0</v>
      </c>
      <c r="BH172" s="141">
        <f t="shared" si="57"/>
        <v>0</v>
      </c>
      <c r="BI172" s="141">
        <f t="shared" si="58"/>
        <v>0</v>
      </c>
      <c r="BJ172" s="17" t="s">
        <v>77</v>
      </c>
      <c r="BK172" s="141">
        <f t="shared" si="59"/>
        <v>0</v>
      </c>
      <c r="BL172" s="17" t="s">
        <v>197</v>
      </c>
      <c r="BM172" s="140" t="s">
        <v>1883</v>
      </c>
    </row>
    <row r="173" spans="2:65" s="1" customFormat="1" ht="23.4" customHeight="1">
      <c r="B173" s="128"/>
      <c r="C173" s="129" t="s">
        <v>1578</v>
      </c>
      <c r="D173" s="129" t="s">
        <v>193</v>
      </c>
      <c r="E173" s="130" t="s">
        <v>1884</v>
      </c>
      <c r="F173" s="131" t="s">
        <v>1885</v>
      </c>
      <c r="G173" s="132" t="s">
        <v>622</v>
      </c>
      <c r="H173" s="133">
        <v>1</v>
      </c>
      <c r="I173" s="134">
        <v>0</v>
      </c>
      <c r="J173" s="134">
        <f t="shared" si="50"/>
        <v>0</v>
      </c>
      <c r="K173" s="135"/>
      <c r="L173" s="29"/>
      <c r="M173" s="136" t="s">
        <v>3</v>
      </c>
      <c r="N173" s="137" t="s">
        <v>40</v>
      </c>
      <c r="O173" s="138">
        <v>0</v>
      </c>
      <c r="P173" s="138">
        <f t="shared" si="51"/>
        <v>0</v>
      </c>
      <c r="Q173" s="138">
        <v>0</v>
      </c>
      <c r="R173" s="138">
        <f t="shared" si="52"/>
        <v>0</v>
      </c>
      <c r="S173" s="138">
        <v>0</v>
      </c>
      <c r="T173" s="139">
        <f t="shared" si="53"/>
        <v>0</v>
      </c>
      <c r="AR173" s="140" t="s">
        <v>197</v>
      </c>
      <c r="AT173" s="140" t="s">
        <v>193</v>
      </c>
      <c r="AU173" s="140" t="s">
        <v>77</v>
      </c>
      <c r="AY173" s="17" t="s">
        <v>191</v>
      </c>
      <c r="BE173" s="141">
        <f t="shared" si="54"/>
        <v>0</v>
      </c>
      <c r="BF173" s="141">
        <f t="shared" si="55"/>
        <v>0</v>
      </c>
      <c r="BG173" s="141">
        <f t="shared" si="56"/>
        <v>0</v>
      </c>
      <c r="BH173" s="141">
        <f t="shared" si="57"/>
        <v>0</v>
      </c>
      <c r="BI173" s="141">
        <f t="shared" si="58"/>
        <v>0</v>
      </c>
      <c r="BJ173" s="17" t="s">
        <v>77</v>
      </c>
      <c r="BK173" s="141">
        <f t="shared" si="59"/>
        <v>0</v>
      </c>
      <c r="BL173" s="17" t="s">
        <v>197</v>
      </c>
      <c r="BM173" s="140" t="s">
        <v>1886</v>
      </c>
    </row>
    <row r="174" spans="2:65" s="1" customFormat="1" ht="23.4" customHeight="1">
      <c r="B174" s="128"/>
      <c r="C174" s="129" t="s">
        <v>1580</v>
      </c>
      <c r="D174" s="129" t="s">
        <v>193</v>
      </c>
      <c r="E174" s="130" t="s">
        <v>1887</v>
      </c>
      <c r="F174" s="131" t="s">
        <v>1888</v>
      </c>
      <c r="G174" s="132" t="s">
        <v>622</v>
      </c>
      <c r="H174" s="133">
        <v>2</v>
      </c>
      <c r="I174" s="134">
        <v>0</v>
      </c>
      <c r="J174" s="134">
        <f t="shared" si="50"/>
        <v>0</v>
      </c>
      <c r="K174" s="135"/>
      <c r="L174" s="29"/>
      <c r="M174" s="136" t="s">
        <v>3</v>
      </c>
      <c r="N174" s="137" t="s">
        <v>40</v>
      </c>
      <c r="O174" s="138">
        <v>0</v>
      </c>
      <c r="P174" s="138">
        <f t="shared" si="51"/>
        <v>0</v>
      </c>
      <c r="Q174" s="138">
        <v>0</v>
      </c>
      <c r="R174" s="138">
        <f t="shared" si="52"/>
        <v>0</v>
      </c>
      <c r="S174" s="138">
        <v>0</v>
      </c>
      <c r="T174" s="139">
        <f t="shared" si="53"/>
        <v>0</v>
      </c>
      <c r="AR174" s="140" t="s">
        <v>197</v>
      </c>
      <c r="AT174" s="140" t="s">
        <v>193</v>
      </c>
      <c r="AU174" s="140" t="s">
        <v>77</v>
      </c>
      <c r="AY174" s="17" t="s">
        <v>191</v>
      </c>
      <c r="BE174" s="141">
        <f t="shared" si="54"/>
        <v>0</v>
      </c>
      <c r="BF174" s="141">
        <f t="shared" si="55"/>
        <v>0</v>
      </c>
      <c r="BG174" s="141">
        <f t="shared" si="56"/>
        <v>0</v>
      </c>
      <c r="BH174" s="141">
        <f t="shared" si="57"/>
        <v>0</v>
      </c>
      <c r="BI174" s="141">
        <f t="shared" si="58"/>
        <v>0</v>
      </c>
      <c r="BJ174" s="17" t="s">
        <v>77</v>
      </c>
      <c r="BK174" s="141">
        <f t="shared" si="59"/>
        <v>0</v>
      </c>
      <c r="BL174" s="17" t="s">
        <v>197</v>
      </c>
      <c r="BM174" s="140" t="s">
        <v>1889</v>
      </c>
    </row>
    <row r="175" spans="2:65" s="1" customFormat="1" ht="23.4" customHeight="1">
      <c r="B175" s="128"/>
      <c r="C175" s="129" t="s">
        <v>1584</v>
      </c>
      <c r="D175" s="129" t="s">
        <v>193</v>
      </c>
      <c r="E175" s="130" t="s">
        <v>1890</v>
      </c>
      <c r="F175" s="131" t="s">
        <v>1891</v>
      </c>
      <c r="G175" s="132" t="s">
        <v>622</v>
      </c>
      <c r="H175" s="133">
        <v>1</v>
      </c>
      <c r="I175" s="134">
        <v>0</v>
      </c>
      <c r="J175" s="134">
        <f t="shared" si="50"/>
        <v>0</v>
      </c>
      <c r="K175" s="135"/>
      <c r="L175" s="29"/>
      <c r="M175" s="136" t="s">
        <v>3</v>
      </c>
      <c r="N175" s="137" t="s">
        <v>40</v>
      </c>
      <c r="O175" s="138">
        <v>0</v>
      </c>
      <c r="P175" s="138">
        <f t="shared" si="51"/>
        <v>0</v>
      </c>
      <c r="Q175" s="138">
        <v>0</v>
      </c>
      <c r="R175" s="138">
        <f t="shared" si="52"/>
        <v>0</v>
      </c>
      <c r="S175" s="138">
        <v>0</v>
      </c>
      <c r="T175" s="139">
        <f t="shared" si="53"/>
        <v>0</v>
      </c>
      <c r="AR175" s="140" t="s">
        <v>197</v>
      </c>
      <c r="AT175" s="140" t="s">
        <v>193</v>
      </c>
      <c r="AU175" s="140" t="s">
        <v>77</v>
      </c>
      <c r="AY175" s="17" t="s">
        <v>191</v>
      </c>
      <c r="BE175" s="141">
        <f t="shared" si="54"/>
        <v>0</v>
      </c>
      <c r="BF175" s="141">
        <f t="shared" si="55"/>
        <v>0</v>
      </c>
      <c r="BG175" s="141">
        <f t="shared" si="56"/>
        <v>0</v>
      </c>
      <c r="BH175" s="141">
        <f t="shared" si="57"/>
        <v>0</v>
      </c>
      <c r="BI175" s="141">
        <f t="shared" si="58"/>
        <v>0</v>
      </c>
      <c r="BJ175" s="17" t="s">
        <v>77</v>
      </c>
      <c r="BK175" s="141">
        <f t="shared" si="59"/>
        <v>0</v>
      </c>
      <c r="BL175" s="17" t="s">
        <v>197</v>
      </c>
      <c r="BM175" s="140" t="s">
        <v>1892</v>
      </c>
    </row>
    <row r="176" spans="2:65" s="1" customFormat="1" ht="23.4" customHeight="1">
      <c r="B176" s="128"/>
      <c r="C176" s="129" t="s">
        <v>1586</v>
      </c>
      <c r="D176" s="129" t="s">
        <v>193</v>
      </c>
      <c r="E176" s="130" t="s">
        <v>1893</v>
      </c>
      <c r="F176" s="131" t="s">
        <v>1894</v>
      </c>
      <c r="G176" s="132" t="s">
        <v>622</v>
      </c>
      <c r="H176" s="133">
        <v>7</v>
      </c>
      <c r="I176" s="134">
        <v>0</v>
      </c>
      <c r="J176" s="134">
        <f t="shared" si="50"/>
        <v>0</v>
      </c>
      <c r="K176" s="135"/>
      <c r="L176" s="29"/>
      <c r="M176" s="136" t="s">
        <v>3</v>
      </c>
      <c r="N176" s="137" t="s">
        <v>40</v>
      </c>
      <c r="O176" s="138">
        <v>0</v>
      </c>
      <c r="P176" s="138">
        <f t="shared" si="51"/>
        <v>0</v>
      </c>
      <c r="Q176" s="138">
        <v>0</v>
      </c>
      <c r="R176" s="138">
        <f t="shared" si="52"/>
        <v>0</v>
      </c>
      <c r="S176" s="138">
        <v>0</v>
      </c>
      <c r="T176" s="139">
        <f t="shared" si="53"/>
        <v>0</v>
      </c>
      <c r="AR176" s="140" t="s">
        <v>197</v>
      </c>
      <c r="AT176" s="140" t="s">
        <v>193</v>
      </c>
      <c r="AU176" s="140" t="s">
        <v>77</v>
      </c>
      <c r="AY176" s="17" t="s">
        <v>191</v>
      </c>
      <c r="BE176" s="141">
        <f t="shared" si="54"/>
        <v>0</v>
      </c>
      <c r="BF176" s="141">
        <f t="shared" si="55"/>
        <v>0</v>
      </c>
      <c r="BG176" s="141">
        <f t="shared" si="56"/>
        <v>0</v>
      </c>
      <c r="BH176" s="141">
        <f t="shared" si="57"/>
        <v>0</v>
      </c>
      <c r="BI176" s="141">
        <f t="shared" si="58"/>
        <v>0</v>
      </c>
      <c r="BJ176" s="17" t="s">
        <v>77</v>
      </c>
      <c r="BK176" s="141">
        <f t="shared" si="59"/>
        <v>0</v>
      </c>
      <c r="BL176" s="17" t="s">
        <v>197</v>
      </c>
      <c r="BM176" s="140" t="s">
        <v>1895</v>
      </c>
    </row>
    <row r="177" spans="2:65" s="1" customFormat="1" ht="21" customHeight="1">
      <c r="B177" s="128"/>
      <c r="C177" s="129" t="s">
        <v>1590</v>
      </c>
      <c r="D177" s="129" t="s">
        <v>193</v>
      </c>
      <c r="E177" s="130" t="s">
        <v>1713</v>
      </c>
      <c r="F177" s="131" t="s">
        <v>1666</v>
      </c>
      <c r="G177" s="132" t="s">
        <v>622</v>
      </c>
      <c r="H177" s="133">
        <v>1</v>
      </c>
      <c r="I177" s="134">
        <v>0</v>
      </c>
      <c r="J177" s="134">
        <f t="shared" si="50"/>
        <v>0</v>
      </c>
      <c r="K177" s="135"/>
      <c r="L177" s="29"/>
      <c r="M177" s="136" t="s">
        <v>3</v>
      </c>
      <c r="N177" s="137" t="s">
        <v>40</v>
      </c>
      <c r="O177" s="138">
        <v>0</v>
      </c>
      <c r="P177" s="138">
        <f t="shared" si="51"/>
        <v>0</v>
      </c>
      <c r="Q177" s="138">
        <v>0</v>
      </c>
      <c r="R177" s="138">
        <f t="shared" si="52"/>
        <v>0</v>
      </c>
      <c r="S177" s="138">
        <v>0</v>
      </c>
      <c r="T177" s="139">
        <f t="shared" si="53"/>
        <v>0</v>
      </c>
      <c r="AR177" s="140" t="s">
        <v>197</v>
      </c>
      <c r="AT177" s="140" t="s">
        <v>193</v>
      </c>
      <c r="AU177" s="140" t="s">
        <v>77</v>
      </c>
      <c r="AY177" s="17" t="s">
        <v>191</v>
      </c>
      <c r="BE177" s="141">
        <f t="shared" si="54"/>
        <v>0</v>
      </c>
      <c r="BF177" s="141">
        <f t="shared" si="55"/>
        <v>0</v>
      </c>
      <c r="BG177" s="141">
        <f t="shared" si="56"/>
        <v>0</v>
      </c>
      <c r="BH177" s="141">
        <f t="shared" si="57"/>
        <v>0</v>
      </c>
      <c r="BI177" s="141">
        <f t="shared" si="58"/>
        <v>0</v>
      </c>
      <c r="BJ177" s="17" t="s">
        <v>77</v>
      </c>
      <c r="BK177" s="141">
        <f t="shared" si="59"/>
        <v>0</v>
      </c>
      <c r="BL177" s="17" t="s">
        <v>197</v>
      </c>
      <c r="BM177" s="140" t="s">
        <v>1896</v>
      </c>
    </row>
    <row r="178" spans="2:65" s="1" customFormat="1" ht="16.350000000000001" customHeight="1">
      <c r="B178" s="128"/>
      <c r="C178" s="129" t="s">
        <v>1592</v>
      </c>
      <c r="D178" s="129" t="s">
        <v>193</v>
      </c>
      <c r="E178" s="130" t="s">
        <v>1897</v>
      </c>
      <c r="F178" s="131" t="s">
        <v>1898</v>
      </c>
      <c r="G178" s="132" t="s">
        <v>622</v>
      </c>
      <c r="H178" s="133">
        <v>1</v>
      </c>
      <c r="I178" s="134">
        <v>0</v>
      </c>
      <c r="J178" s="134">
        <f t="shared" si="50"/>
        <v>0</v>
      </c>
      <c r="K178" s="135"/>
      <c r="L178" s="29"/>
      <c r="M178" s="136" t="s">
        <v>3</v>
      </c>
      <c r="N178" s="137" t="s">
        <v>40</v>
      </c>
      <c r="O178" s="138">
        <v>0</v>
      </c>
      <c r="P178" s="138">
        <f t="shared" si="51"/>
        <v>0</v>
      </c>
      <c r="Q178" s="138">
        <v>0</v>
      </c>
      <c r="R178" s="138">
        <f t="shared" si="52"/>
        <v>0</v>
      </c>
      <c r="S178" s="138">
        <v>0</v>
      </c>
      <c r="T178" s="139">
        <f t="shared" si="53"/>
        <v>0</v>
      </c>
      <c r="AR178" s="140" t="s">
        <v>197</v>
      </c>
      <c r="AT178" s="140" t="s">
        <v>193</v>
      </c>
      <c r="AU178" s="140" t="s">
        <v>77</v>
      </c>
      <c r="AY178" s="17" t="s">
        <v>191</v>
      </c>
      <c r="BE178" s="141">
        <f t="shared" si="54"/>
        <v>0</v>
      </c>
      <c r="BF178" s="141">
        <f t="shared" si="55"/>
        <v>0</v>
      </c>
      <c r="BG178" s="141">
        <f t="shared" si="56"/>
        <v>0</v>
      </c>
      <c r="BH178" s="141">
        <f t="shared" si="57"/>
        <v>0</v>
      </c>
      <c r="BI178" s="141">
        <f t="shared" si="58"/>
        <v>0</v>
      </c>
      <c r="BJ178" s="17" t="s">
        <v>77</v>
      </c>
      <c r="BK178" s="141">
        <f t="shared" si="59"/>
        <v>0</v>
      </c>
      <c r="BL178" s="17" t="s">
        <v>197</v>
      </c>
      <c r="BM178" s="140" t="s">
        <v>1899</v>
      </c>
    </row>
    <row r="179" spans="2:65" s="1" customFormat="1" ht="16.350000000000001" customHeight="1">
      <c r="B179" s="128"/>
      <c r="C179" s="129" t="s">
        <v>1596</v>
      </c>
      <c r="D179" s="129" t="s">
        <v>193</v>
      </c>
      <c r="E179" s="130" t="s">
        <v>1704</v>
      </c>
      <c r="F179" s="131" t="s">
        <v>1900</v>
      </c>
      <c r="G179" s="132" t="s">
        <v>622</v>
      </c>
      <c r="H179" s="133">
        <v>7</v>
      </c>
      <c r="I179" s="134">
        <v>0</v>
      </c>
      <c r="J179" s="134">
        <f t="shared" si="50"/>
        <v>0</v>
      </c>
      <c r="K179" s="135"/>
      <c r="L179" s="29"/>
      <c r="M179" s="136" t="s">
        <v>3</v>
      </c>
      <c r="N179" s="137" t="s">
        <v>40</v>
      </c>
      <c r="O179" s="138">
        <v>0</v>
      </c>
      <c r="P179" s="138">
        <f t="shared" si="51"/>
        <v>0</v>
      </c>
      <c r="Q179" s="138">
        <v>0</v>
      </c>
      <c r="R179" s="138">
        <f t="shared" si="52"/>
        <v>0</v>
      </c>
      <c r="S179" s="138">
        <v>0</v>
      </c>
      <c r="T179" s="139">
        <f t="shared" si="53"/>
        <v>0</v>
      </c>
      <c r="AR179" s="140" t="s">
        <v>197</v>
      </c>
      <c r="AT179" s="140" t="s">
        <v>193</v>
      </c>
      <c r="AU179" s="140" t="s">
        <v>77</v>
      </c>
      <c r="AY179" s="17" t="s">
        <v>191</v>
      </c>
      <c r="BE179" s="141">
        <f t="shared" si="54"/>
        <v>0</v>
      </c>
      <c r="BF179" s="141">
        <f t="shared" si="55"/>
        <v>0</v>
      </c>
      <c r="BG179" s="141">
        <f t="shared" si="56"/>
        <v>0</v>
      </c>
      <c r="BH179" s="141">
        <f t="shared" si="57"/>
        <v>0</v>
      </c>
      <c r="BI179" s="141">
        <f t="shared" si="58"/>
        <v>0</v>
      </c>
      <c r="BJ179" s="17" t="s">
        <v>77</v>
      </c>
      <c r="BK179" s="141">
        <f t="shared" si="59"/>
        <v>0</v>
      </c>
      <c r="BL179" s="17" t="s">
        <v>197</v>
      </c>
      <c r="BM179" s="140" t="s">
        <v>1901</v>
      </c>
    </row>
    <row r="180" spans="2:65" s="1" customFormat="1" ht="21" customHeight="1">
      <c r="B180" s="128"/>
      <c r="C180" s="129" t="s">
        <v>1598</v>
      </c>
      <c r="D180" s="129" t="s">
        <v>193</v>
      </c>
      <c r="E180" s="130" t="s">
        <v>1716</v>
      </c>
      <c r="F180" s="131" t="s">
        <v>1902</v>
      </c>
      <c r="G180" s="132" t="s">
        <v>622</v>
      </c>
      <c r="H180" s="133">
        <v>2</v>
      </c>
      <c r="I180" s="134">
        <v>0</v>
      </c>
      <c r="J180" s="134">
        <f t="shared" si="50"/>
        <v>0</v>
      </c>
      <c r="K180" s="135"/>
      <c r="L180" s="29"/>
      <c r="M180" s="136" t="s">
        <v>3</v>
      </c>
      <c r="N180" s="137" t="s">
        <v>40</v>
      </c>
      <c r="O180" s="138">
        <v>0</v>
      </c>
      <c r="P180" s="138">
        <f t="shared" si="51"/>
        <v>0</v>
      </c>
      <c r="Q180" s="138">
        <v>0</v>
      </c>
      <c r="R180" s="138">
        <f t="shared" si="52"/>
        <v>0</v>
      </c>
      <c r="S180" s="138">
        <v>0</v>
      </c>
      <c r="T180" s="139">
        <f t="shared" si="53"/>
        <v>0</v>
      </c>
      <c r="AR180" s="140" t="s">
        <v>197</v>
      </c>
      <c r="AT180" s="140" t="s">
        <v>193</v>
      </c>
      <c r="AU180" s="140" t="s">
        <v>77</v>
      </c>
      <c r="AY180" s="17" t="s">
        <v>191</v>
      </c>
      <c r="BE180" s="141">
        <f t="shared" si="54"/>
        <v>0</v>
      </c>
      <c r="BF180" s="141">
        <f t="shared" si="55"/>
        <v>0</v>
      </c>
      <c r="BG180" s="141">
        <f t="shared" si="56"/>
        <v>0</v>
      </c>
      <c r="BH180" s="141">
        <f t="shared" si="57"/>
        <v>0</v>
      </c>
      <c r="BI180" s="141">
        <f t="shared" si="58"/>
        <v>0</v>
      </c>
      <c r="BJ180" s="17" t="s">
        <v>77</v>
      </c>
      <c r="BK180" s="141">
        <f t="shared" si="59"/>
        <v>0</v>
      </c>
      <c r="BL180" s="17" t="s">
        <v>197</v>
      </c>
      <c r="BM180" s="140" t="s">
        <v>1903</v>
      </c>
    </row>
    <row r="181" spans="2:65" s="1" customFormat="1" ht="21" customHeight="1">
      <c r="B181" s="128"/>
      <c r="C181" s="129" t="s">
        <v>603</v>
      </c>
      <c r="D181" s="129" t="s">
        <v>193</v>
      </c>
      <c r="E181" s="130" t="s">
        <v>1904</v>
      </c>
      <c r="F181" s="131" t="s">
        <v>1905</v>
      </c>
      <c r="G181" s="132" t="s">
        <v>622</v>
      </c>
      <c r="H181" s="133">
        <v>1</v>
      </c>
      <c r="I181" s="134">
        <v>0</v>
      </c>
      <c r="J181" s="134">
        <f t="shared" si="50"/>
        <v>0</v>
      </c>
      <c r="K181" s="135"/>
      <c r="L181" s="29"/>
      <c r="M181" s="136" t="s">
        <v>3</v>
      </c>
      <c r="N181" s="137" t="s">
        <v>40</v>
      </c>
      <c r="O181" s="138">
        <v>0</v>
      </c>
      <c r="P181" s="138">
        <f t="shared" si="51"/>
        <v>0</v>
      </c>
      <c r="Q181" s="138">
        <v>0</v>
      </c>
      <c r="R181" s="138">
        <f t="shared" si="52"/>
        <v>0</v>
      </c>
      <c r="S181" s="138">
        <v>0</v>
      </c>
      <c r="T181" s="139">
        <f t="shared" si="53"/>
        <v>0</v>
      </c>
      <c r="AR181" s="140" t="s">
        <v>197</v>
      </c>
      <c r="AT181" s="140" t="s">
        <v>193</v>
      </c>
      <c r="AU181" s="140" t="s">
        <v>77</v>
      </c>
      <c r="AY181" s="17" t="s">
        <v>191</v>
      </c>
      <c r="BE181" s="141">
        <f t="shared" si="54"/>
        <v>0</v>
      </c>
      <c r="BF181" s="141">
        <f t="shared" si="55"/>
        <v>0</v>
      </c>
      <c r="BG181" s="141">
        <f t="shared" si="56"/>
        <v>0</v>
      </c>
      <c r="BH181" s="141">
        <f t="shared" si="57"/>
        <v>0</v>
      </c>
      <c r="BI181" s="141">
        <f t="shared" si="58"/>
        <v>0</v>
      </c>
      <c r="BJ181" s="17" t="s">
        <v>77</v>
      </c>
      <c r="BK181" s="141">
        <f t="shared" si="59"/>
        <v>0</v>
      </c>
      <c r="BL181" s="17" t="s">
        <v>197</v>
      </c>
      <c r="BM181" s="140" t="s">
        <v>1906</v>
      </c>
    </row>
    <row r="182" spans="2:65" s="1" customFormat="1" ht="21" customHeight="1">
      <c r="B182" s="128"/>
      <c r="C182" s="129" t="s">
        <v>1603</v>
      </c>
      <c r="D182" s="129" t="s">
        <v>193</v>
      </c>
      <c r="E182" s="130" t="s">
        <v>1907</v>
      </c>
      <c r="F182" s="131" t="s">
        <v>1908</v>
      </c>
      <c r="G182" s="132" t="s">
        <v>622</v>
      </c>
      <c r="H182" s="133">
        <v>2</v>
      </c>
      <c r="I182" s="134">
        <v>0</v>
      </c>
      <c r="J182" s="134">
        <f t="shared" si="50"/>
        <v>0</v>
      </c>
      <c r="K182" s="135"/>
      <c r="L182" s="29"/>
      <c r="M182" s="136" t="s">
        <v>3</v>
      </c>
      <c r="N182" s="137" t="s">
        <v>40</v>
      </c>
      <c r="O182" s="138">
        <v>0</v>
      </c>
      <c r="P182" s="138">
        <f t="shared" si="51"/>
        <v>0</v>
      </c>
      <c r="Q182" s="138">
        <v>0</v>
      </c>
      <c r="R182" s="138">
        <f t="shared" si="52"/>
        <v>0</v>
      </c>
      <c r="S182" s="138">
        <v>0</v>
      </c>
      <c r="T182" s="139">
        <f t="shared" si="53"/>
        <v>0</v>
      </c>
      <c r="AR182" s="140" t="s">
        <v>197</v>
      </c>
      <c r="AT182" s="140" t="s">
        <v>193</v>
      </c>
      <c r="AU182" s="140" t="s">
        <v>77</v>
      </c>
      <c r="AY182" s="17" t="s">
        <v>191</v>
      </c>
      <c r="BE182" s="141">
        <f t="shared" si="54"/>
        <v>0</v>
      </c>
      <c r="BF182" s="141">
        <f t="shared" si="55"/>
        <v>0</v>
      </c>
      <c r="BG182" s="141">
        <f t="shared" si="56"/>
        <v>0</v>
      </c>
      <c r="BH182" s="141">
        <f t="shared" si="57"/>
        <v>0</v>
      </c>
      <c r="BI182" s="141">
        <f t="shared" si="58"/>
        <v>0</v>
      </c>
      <c r="BJ182" s="17" t="s">
        <v>77</v>
      </c>
      <c r="BK182" s="141">
        <f t="shared" si="59"/>
        <v>0</v>
      </c>
      <c r="BL182" s="17" t="s">
        <v>197</v>
      </c>
      <c r="BM182" s="140" t="s">
        <v>1909</v>
      </c>
    </row>
    <row r="183" spans="2:65" s="1" customFormat="1" ht="21" customHeight="1">
      <c r="B183" s="128"/>
      <c r="C183" s="129" t="s">
        <v>1607</v>
      </c>
      <c r="D183" s="129" t="s">
        <v>193</v>
      </c>
      <c r="E183" s="130" t="s">
        <v>1910</v>
      </c>
      <c r="F183" s="131" t="s">
        <v>1911</v>
      </c>
      <c r="G183" s="132" t="s">
        <v>622</v>
      </c>
      <c r="H183" s="133">
        <v>1</v>
      </c>
      <c r="I183" s="134">
        <v>0</v>
      </c>
      <c r="J183" s="134">
        <f t="shared" si="50"/>
        <v>0</v>
      </c>
      <c r="K183" s="135"/>
      <c r="L183" s="29"/>
      <c r="M183" s="136" t="s">
        <v>3</v>
      </c>
      <c r="N183" s="137" t="s">
        <v>40</v>
      </c>
      <c r="O183" s="138">
        <v>0</v>
      </c>
      <c r="P183" s="138">
        <f t="shared" si="51"/>
        <v>0</v>
      </c>
      <c r="Q183" s="138">
        <v>0</v>
      </c>
      <c r="R183" s="138">
        <f t="shared" si="52"/>
        <v>0</v>
      </c>
      <c r="S183" s="138">
        <v>0</v>
      </c>
      <c r="T183" s="139">
        <f t="shared" si="53"/>
        <v>0</v>
      </c>
      <c r="AR183" s="140" t="s">
        <v>197</v>
      </c>
      <c r="AT183" s="140" t="s">
        <v>193</v>
      </c>
      <c r="AU183" s="140" t="s">
        <v>77</v>
      </c>
      <c r="AY183" s="17" t="s">
        <v>191</v>
      </c>
      <c r="BE183" s="141">
        <f t="shared" si="54"/>
        <v>0</v>
      </c>
      <c r="BF183" s="141">
        <f t="shared" si="55"/>
        <v>0</v>
      </c>
      <c r="BG183" s="141">
        <f t="shared" si="56"/>
        <v>0</v>
      </c>
      <c r="BH183" s="141">
        <f t="shared" si="57"/>
        <v>0</v>
      </c>
      <c r="BI183" s="141">
        <f t="shared" si="58"/>
        <v>0</v>
      </c>
      <c r="BJ183" s="17" t="s">
        <v>77</v>
      </c>
      <c r="BK183" s="141">
        <f t="shared" si="59"/>
        <v>0</v>
      </c>
      <c r="BL183" s="17" t="s">
        <v>197</v>
      </c>
      <c r="BM183" s="140" t="s">
        <v>1912</v>
      </c>
    </row>
    <row r="184" spans="2:65" s="1" customFormat="1" ht="16.350000000000001" customHeight="1">
      <c r="B184" s="128"/>
      <c r="C184" s="129" t="s">
        <v>1609</v>
      </c>
      <c r="D184" s="129" t="s">
        <v>193</v>
      </c>
      <c r="E184" s="130" t="s">
        <v>1913</v>
      </c>
      <c r="F184" s="131" t="s">
        <v>1914</v>
      </c>
      <c r="G184" s="132" t="s">
        <v>622</v>
      </c>
      <c r="H184" s="133">
        <v>8</v>
      </c>
      <c r="I184" s="134">
        <v>0</v>
      </c>
      <c r="J184" s="134">
        <f t="shared" si="50"/>
        <v>0</v>
      </c>
      <c r="K184" s="135"/>
      <c r="L184" s="29"/>
      <c r="M184" s="136" t="s">
        <v>3</v>
      </c>
      <c r="N184" s="137" t="s">
        <v>40</v>
      </c>
      <c r="O184" s="138">
        <v>0</v>
      </c>
      <c r="P184" s="138">
        <f t="shared" si="51"/>
        <v>0</v>
      </c>
      <c r="Q184" s="138">
        <v>0</v>
      </c>
      <c r="R184" s="138">
        <f t="shared" si="52"/>
        <v>0</v>
      </c>
      <c r="S184" s="138">
        <v>0</v>
      </c>
      <c r="T184" s="139">
        <f t="shared" si="53"/>
        <v>0</v>
      </c>
      <c r="AR184" s="140" t="s">
        <v>197</v>
      </c>
      <c r="AT184" s="140" t="s">
        <v>193</v>
      </c>
      <c r="AU184" s="140" t="s">
        <v>77</v>
      </c>
      <c r="AY184" s="17" t="s">
        <v>191</v>
      </c>
      <c r="BE184" s="141">
        <f t="shared" si="54"/>
        <v>0</v>
      </c>
      <c r="BF184" s="141">
        <f t="shared" si="55"/>
        <v>0</v>
      </c>
      <c r="BG184" s="141">
        <f t="shared" si="56"/>
        <v>0</v>
      </c>
      <c r="BH184" s="141">
        <f t="shared" si="57"/>
        <v>0</v>
      </c>
      <c r="BI184" s="141">
        <f t="shared" si="58"/>
        <v>0</v>
      </c>
      <c r="BJ184" s="17" t="s">
        <v>77</v>
      </c>
      <c r="BK184" s="141">
        <f t="shared" si="59"/>
        <v>0</v>
      </c>
      <c r="BL184" s="17" t="s">
        <v>197</v>
      </c>
      <c r="BM184" s="140" t="s">
        <v>1915</v>
      </c>
    </row>
    <row r="185" spans="2:65" s="1" customFormat="1" ht="16.350000000000001" customHeight="1">
      <c r="B185" s="128"/>
      <c r="C185" s="129" t="s">
        <v>1613</v>
      </c>
      <c r="D185" s="129" t="s">
        <v>193</v>
      </c>
      <c r="E185" s="130" t="s">
        <v>1916</v>
      </c>
      <c r="F185" s="131" t="s">
        <v>1917</v>
      </c>
      <c r="G185" s="132" t="s">
        <v>622</v>
      </c>
      <c r="H185" s="133">
        <v>2</v>
      </c>
      <c r="I185" s="134">
        <v>0</v>
      </c>
      <c r="J185" s="134">
        <f t="shared" si="50"/>
        <v>0</v>
      </c>
      <c r="K185" s="135"/>
      <c r="L185" s="29"/>
      <c r="M185" s="136" t="s">
        <v>3</v>
      </c>
      <c r="N185" s="137" t="s">
        <v>40</v>
      </c>
      <c r="O185" s="138">
        <v>0</v>
      </c>
      <c r="P185" s="138">
        <f t="shared" si="51"/>
        <v>0</v>
      </c>
      <c r="Q185" s="138">
        <v>0</v>
      </c>
      <c r="R185" s="138">
        <f t="shared" si="52"/>
        <v>0</v>
      </c>
      <c r="S185" s="138">
        <v>0</v>
      </c>
      <c r="T185" s="139">
        <f t="shared" si="53"/>
        <v>0</v>
      </c>
      <c r="AR185" s="140" t="s">
        <v>197</v>
      </c>
      <c r="AT185" s="140" t="s">
        <v>193</v>
      </c>
      <c r="AU185" s="140" t="s">
        <v>77</v>
      </c>
      <c r="AY185" s="17" t="s">
        <v>191</v>
      </c>
      <c r="BE185" s="141">
        <f t="shared" si="54"/>
        <v>0</v>
      </c>
      <c r="BF185" s="141">
        <f t="shared" si="55"/>
        <v>0</v>
      </c>
      <c r="BG185" s="141">
        <f t="shared" si="56"/>
        <v>0</v>
      </c>
      <c r="BH185" s="141">
        <f t="shared" si="57"/>
        <v>0</v>
      </c>
      <c r="BI185" s="141">
        <f t="shared" si="58"/>
        <v>0</v>
      </c>
      <c r="BJ185" s="17" t="s">
        <v>77</v>
      </c>
      <c r="BK185" s="141">
        <f t="shared" si="59"/>
        <v>0</v>
      </c>
      <c r="BL185" s="17" t="s">
        <v>197</v>
      </c>
      <c r="BM185" s="140" t="s">
        <v>1918</v>
      </c>
    </row>
    <row r="186" spans="2:65" s="1" customFormat="1" ht="16.350000000000001" customHeight="1">
      <c r="B186" s="128"/>
      <c r="C186" s="129" t="s">
        <v>1615</v>
      </c>
      <c r="D186" s="129" t="s">
        <v>193</v>
      </c>
      <c r="E186" s="130" t="s">
        <v>1919</v>
      </c>
      <c r="F186" s="131" t="s">
        <v>1920</v>
      </c>
      <c r="G186" s="132" t="s">
        <v>622</v>
      </c>
      <c r="H186" s="133">
        <v>2</v>
      </c>
      <c r="I186" s="134">
        <v>0</v>
      </c>
      <c r="J186" s="134">
        <f t="shared" si="50"/>
        <v>0</v>
      </c>
      <c r="K186" s="135"/>
      <c r="L186" s="29"/>
      <c r="M186" s="136" t="s">
        <v>3</v>
      </c>
      <c r="N186" s="137" t="s">
        <v>40</v>
      </c>
      <c r="O186" s="138">
        <v>0</v>
      </c>
      <c r="P186" s="138">
        <f t="shared" si="51"/>
        <v>0</v>
      </c>
      <c r="Q186" s="138">
        <v>0</v>
      </c>
      <c r="R186" s="138">
        <f t="shared" si="52"/>
        <v>0</v>
      </c>
      <c r="S186" s="138">
        <v>0</v>
      </c>
      <c r="T186" s="139">
        <f t="shared" si="53"/>
        <v>0</v>
      </c>
      <c r="AR186" s="140" t="s">
        <v>197</v>
      </c>
      <c r="AT186" s="140" t="s">
        <v>193</v>
      </c>
      <c r="AU186" s="140" t="s">
        <v>77</v>
      </c>
      <c r="AY186" s="17" t="s">
        <v>191</v>
      </c>
      <c r="BE186" s="141">
        <f t="shared" si="54"/>
        <v>0</v>
      </c>
      <c r="BF186" s="141">
        <f t="shared" si="55"/>
        <v>0</v>
      </c>
      <c r="BG186" s="141">
        <f t="shared" si="56"/>
        <v>0</v>
      </c>
      <c r="BH186" s="141">
        <f t="shared" si="57"/>
        <v>0</v>
      </c>
      <c r="BI186" s="141">
        <f t="shared" si="58"/>
        <v>0</v>
      </c>
      <c r="BJ186" s="17" t="s">
        <v>77</v>
      </c>
      <c r="BK186" s="141">
        <f t="shared" si="59"/>
        <v>0</v>
      </c>
      <c r="BL186" s="17" t="s">
        <v>197</v>
      </c>
      <c r="BM186" s="140" t="s">
        <v>1921</v>
      </c>
    </row>
    <row r="187" spans="2:65" s="1" customFormat="1" ht="16.350000000000001" customHeight="1">
      <c r="B187" s="128"/>
      <c r="C187" s="129" t="s">
        <v>1619</v>
      </c>
      <c r="D187" s="129" t="s">
        <v>193</v>
      </c>
      <c r="E187" s="130" t="s">
        <v>1922</v>
      </c>
      <c r="F187" s="131" t="s">
        <v>1923</v>
      </c>
      <c r="G187" s="132" t="s">
        <v>622</v>
      </c>
      <c r="H187" s="133">
        <v>1</v>
      </c>
      <c r="I187" s="134">
        <v>0</v>
      </c>
      <c r="J187" s="134">
        <f t="shared" si="50"/>
        <v>0</v>
      </c>
      <c r="K187" s="135"/>
      <c r="L187" s="29"/>
      <c r="M187" s="136" t="s">
        <v>3</v>
      </c>
      <c r="N187" s="137" t="s">
        <v>40</v>
      </c>
      <c r="O187" s="138">
        <v>0</v>
      </c>
      <c r="P187" s="138">
        <f t="shared" si="51"/>
        <v>0</v>
      </c>
      <c r="Q187" s="138">
        <v>0</v>
      </c>
      <c r="R187" s="138">
        <f t="shared" si="52"/>
        <v>0</v>
      </c>
      <c r="S187" s="138">
        <v>0</v>
      </c>
      <c r="T187" s="139">
        <f t="shared" si="53"/>
        <v>0</v>
      </c>
      <c r="AR187" s="140" t="s">
        <v>197</v>
      </c>
      <c r="AT187" s="140" t="s">
        <v>193</v>
      </c>
      <c r="AU187" s="140" t="s">
        <v>77</v>
      </c>
      <c r="AY187" s="17" t="s">
        <v>191</v>
      </c>
      <c r="BE187" s="141">
        <f t="shared" si="54"/>
        <v>0</v>
      </c>
      <c r="BF187" s="141">
        <f t="shared" si="55"/>
        <v>0</v>
      </c>
      <c r="BG187" s="141">
        <f t="shared" si="56"/>
        <v>0</v>
      </c>
      <c r="BH187" s="141">
        <f t="shared" si="57"/>
        <v>0</v>
      </c>
      <c r="BI187" s="141">
        <f t="shared" si="58"/>
        <v>0</v>
      </c>
      <c r="BJ187" s="17" t="s">
        <v>77</v>
      </c>
      <c r="BK187" s="141">
        <f t="shared" si="59"/>
        <v>0</v>
      </c>
      <c r="BL187" s="17" t="s">
        <v>197</v>
      </c>
      <c r="BM187" s="140" t="s">
        <v>1924</v>
      </c>
    </row>
    <row r="188" spans="2:65" s="1" customFormat="1" ht="23.4" customHeight="1">
      <c r="B188" s="128"/>
      <c r="C188" s="129" t="s">
        <v>1623</v>
      </c>
      <c r="D188" s="129" t="s">
        <v>193</v>
      </c>
      <c r="E188" s="130" t="s">
        <v>1925</v>
      </c>
      <c r="F188" s="131" t="s">
        <v>1926</v>
      </c>
      <c r="G188" s="132" t="s">
        <v>622</v>
      </c>
      <c r="H188" s="133">
        <v>1</v>
      </c>
      <c r="I188" s="134">
        <v>0</v>
      </c>
      <c r="J188" s="134">
        <f t="shared" si="50"/>
        <v>0</v>
      </c>
      <c r="K188" s="135"/>
      <c r="L188" s="29"/>
      <c r="M188" s="136" t="s">
        <v>3</v>
      </c>
      <c r="N188" s="137" t="s">
        <v>40</v>
      </c>
      <c r="O188" s="138">
        <v>0</v>
      </c>
      <c r="P188" s="138">
        <f t="shared" si="51"/>
        <v>0</v>
      </c>
      <c r="Q188" s="138">
        <v>0</v>
      </c>
      <c r="R188" s="138">
        <f t="shared" si="52"/>
        <v>0</v>
      </c>
      <c r="S188" s="138">
        <v>0</v>
      </c>
      <c r="T188" s="139">
        <f t="shared" si="53"/>
        <v>0</v>
      </c>
      <c r="AR188" s="140" t="s">
        <v>197</v>
      </c>
      <c r="AT188" s="140" t="s">
        <v>193</v>
      </c>
      <c r="AU188" s="140" t="s">
        <v>77</v>
      </c>
      <c r="AY188" s="17" t="s">
        <v>191</v>
      </c>
      <c r="BE188" s="141">
        <f t="shared" si="54"/>
        <v>0</v>
      </c>
      <c r="BF188" s="141">
        <f t="shared" si="55"/>
        <v>0</v>
      </c>
      <c r="BG188" s="141">
        <f t="shared" si="56"/>
        <v>0</v>
      </c>
      <c r="BH188" s="141">
        <f t="shared" si="57"/>
        <v>0</v>
      </c>
      <c r="BI188" s="141">
        <f t="shared" si="58"/>
        <v>0</v>
      </c>
      <c r="BJ188" s="17" t="s">
        <v>77</v>
      </c>
      <c r="BK188" s="141">
        <f t="shared" si="59"/>
        <v>0</v>
      </c>
      <c r="BL188" s="17" t="s">
        <v>197</v>
      </c>
      <c r="BM188" s="140" t="s">
        <v>1927</v>
      </c>
    </row>
    <row r="189" spans="2:65" s="1" customFormat="1" ht="23.4" customHeight="1">
      <c r="B189" s="128"/>
      <c r="C189" s="129" t="s">
        <v>1628</v>
      </c>
      <c r="D189" s="129" t="s">
        <v>193</v>
      </c>
      <c r="E189" s="130" t="s">
        <v>1928</v>
      </c>
      <c r="F189" s="131" t="s">
        <v>1929</v>
      </c>
      <c r="G189" s="132" t="s">
        <v>622</v>
      </c>
      <c r="H189" s="133">
        <v>1</v>
      </c>
      <c r="I189" s="134">
        <v>0</v>
      </c>
      <c r="J189" s="134">
        <f t="shared" si="50"/>
        <v>0</v>
      </c>
      <c r="K189" s="135"/>
      <c r="L189" s="29"/>
      <c r="M189" s="136" t="s">
        <v>3</v>
      </c>
      <c r="N189" s="137" t="s">
        <v>40</v>
      </c>
      <c r="O189" s="138">
        <v>0</v>
      </c>
      <c r="P189" s="138">
        <f t="shared" si="51"/>
        <v>0</v>
      </c>
      <c r="Q189" s="138">
        <v>0</v>
      </c>
      <c r="R189" s="138">
        <f t="shared" si="52"/>
        <v>0</v>
      </c>
      <c r="S189" s="138">
        <v>0</v>
      </c>
      <c r="T189" s="139">
        <f t="shared" si="53"/>
        <v>0</v>
      </c>
      <c r="AR189" s="140" t="s">
        <v>197</v>
      </c>
      <c r="AT189" s="140" t="s">
        <v>193</v>
      </c>
      <c r="AU189" s="140" t="s">
        <v>77</v>
      </c>
      <c r="AY189" s="17" t="s">
        <v>191</v>
      </c>
      <c r="BE189" s="141">
        <f t="shared" si="54"/>
        <v>0</v>
      </c>
      <c r="BF189" s="141">
        <f t="shared" si="55"/>
        <v>0</v>
      </c>
      <c r="BG189" s="141">
        <f t="shared" si="56"/>
        <v>0</v>
      </c>
      <c r="BH189" s="141">
        <f t="shared" si="57"/>
        <v>0</v>
      </c>
      <c r="BI189" s="141">
        <f t="shared" si="58"/>
        <v>0</v>
      </c>
      <c r="BJ189" s="17" t="s">
        <v>77</v>
      </c>
      <c r="BK189" s="141">
        <f t="shared" si="59"/>
        <v>0</v>
      </c>
      <c r="BL189" s="17" t="s">
        <v>197</v>
      </c>
      <c r="BM189" s="140" t="s">
        <v>1930</v>
      </c>
    </row>
    <row r="190" spans="2:65" s="1" customFormat="1" ht="23.4" customHeight="1">
      <c r="B190" s="128"/>
      <c r="C190" s="129" t="s">
        <v>1631</v>
      </c>
      <c r="D190" s="129" t="s">
        <v>193</v>
      </c>
      <c r="E190" s="130" t="s">
        <v>1931</v>
      </c>
      <c r="F190" s="131" t="s">
        <v>1932</v>
      </c>
      <c r="G190" s="132" t="s">
        <v>622</v>
      </c>
      <c r="H190" s="133">
        <v>2</v>
      </c>
      <c r="I190" s="134">
        <v>0</v>
      </c>
      <c r="J190" s="134">
        <f t="shared" si="50"/>
        <v>0</v>
      </c>
      <c r="K190" s="135"/>
      <c r="L190" s="29"/>
      <c r="M190" s="136" t="s">
        <v>3</v>
      </c>
      <c r="N190" s="137" t="s">
        <v>40</v>
      </c>
      <c r="O190" s="138">
        <v>0</v>
      </c>
      <c r="P190" s="138">
        <f t="shared" si="51"/>
        <v>0</v>
      </c>
      <c r="Q190" s="138">
        <v>0</v>
      </c>
      <c r="R190" s="138">
        <f t="shared" si="52"/>
        <v>0</v>
      </c>
      <c r="S190" s="138">
        <v>0</v>
      </c>
      <c r="T190" s="139">
        <f t="shared" si="53"/>
        <v>0</v>
      </c>
      <c r="AR190" s="140" t="s">
        <v>197</v>
      </c>
      <c r="AT190" s="140" t="s">
        <v>193</v>
      </c>
      <c r="AU190" s="140" t="s">
        <v>77</v>
      </c>
      <c r="AY190" s="17" t="s">
        <v>191</v>
      </c>
      <c r="BE190" s="141">
        <f t="shared" si="54"/>
        <v>0</v>
      </c>
      <c r="BF190" s="141">
        <f t="shared" si="55"/>
        <v>0</v>
      </c>
      <c r="BG190" s="141">
        <f t="shared" si="56"/>
        <v>0</v>
      </c>
      <c r="BH190" s="141">
        <f t="shared" si="57"/>
        <v>0</v>
      </c>
      <c r="BI190" s="141">
        <f t="shared" si="58"/>
        <v>0</v>
      </c>
      <c r="BJ190" s="17" t="s">
        <v>77</v>
      </c>
      <c r="BK190" s="141">
        <f t="shared" si="59"/>
        <v>0</v>
      </c>
      <c r="BL190" s="17" t="s">
        <v>197</v>
      </c>
      <c r="BM190" s="140" t="s">
        <v>1933</v>
      </c>
    </row>
    <row r="191" spans="2:65" s="1" customFormat="1" ht="23.4" customHeight="1">
      <c r="B191" s="128"/>
      <c r="C191" s="129" t="s">
        <v>1635</v>
      </c>
      <c r="D191" s="129" t="s">
        <v>193</v>
      </c>
      <c r="E191" s="130" t="s">
        <v>1934</v>
      </c>
      <c r="F191" s="131" t="s">
        <v>1935</v>
      </c>
      <c r="G191" s="132" t="s">
        <v>622</v>
      </c>
      <c r="H191" s="133">
        <v>2</v>
      </c>
      <c r="I191" s="134">
        <v>0</v>
      </c>
      <c r="J191" s="134">
        <f t="shared" si="50"/>
        <v>0</v>
      </c>
      <c r="K191" s="135"/>
      <c r="L191" s="29"/>
      <c r="M191" s="180" t="s">
        <v>3</v>
      </c>
      <c r="N191" s="181" t="s">
        <v>40</v>
      </c>
      <c r="O191" s="182">
        <v>0</v>
      </c>
      <c r="P191" s="182">
        <f t="shared" si="51"/>
        <v>0</v>
      </c>
      <c r="Q191" s="182">
        <v>0</v>
      </c>
      <c r="R191" s="182">
        <f t="shared" si="52"/>
        <v>0</v>
      </c>
      <c r="S191" s="182">
        <v>0</v>
      </c>
      <c r="T191" s="183">
        <f t="shared" si="53"/>
        <v>0</v>
      </c>
      <c r="AR191" s="140" t="s">
        <v>197</v>
      </c>
      <c r="AT191" s="140" t="s">
        <v>193</v>
      </c>
      <c r="AU191" s="140" t="s">
        <v>77</v>
      </c>
      <c r="AY191" s="17" t="s">
        <v>191</v>
      </c>
      <c r="BE191" s="141">
        <f t="shared" si="54"/>
        <v>0</v>
      </c>
      <c r="BF191" s="141">
        <f t="shared" si="55"/>
        <v>0</v>
      </c>
      <c r="BG191" s="141">
        <f t="shared" si="56"/>
        <v>0</v>
      </c>
      <c r="BH191" s="141">
        <f t="shared" si="57"/>
        <v>0</v>
      </c>
      <c r="BI191" s="141">
        <f t="shared" si="58"/>
        <v>0</v>
      </c>
      <c r="BJ191" s="17" t="s">
        <v>77</v>
      </c>
      <c r="BK191" s="141">
        <f t="shared" si="59"/>
        <v>0</v>
      </c>
      <c r="BL191" s="17" t="s">
        <v>197</v>
      </c>
      <c r="BM191" s="140" t="s">
        <v>1936</v>
      </c>
    </row>
    <row r="192" spans="2:65" s="1" customFormat="1" ht="6.9" customHeight="1">
      <c r="B192" s="38"/>
      <c r="C192" s="39"/>
      <c r="D192" s="39"/>
      <c r="E192" s="39"/>
      <c r="F192" s="39"/>
      <c r="G192" s="39"/>
      <c r="H192" s="39"/>
      <c r="I192" s="39"/>
      <c r="J192" s="39"/>
      <c r="K192" s="39"/>
      <c r="L192" s="29"/>
    </row>
  </sheetData>
  <autoFilter ref="C84:K191" xr:uid="{00000000-0009-0000-0000-000014000000}"/>
  <mergeCells count="8">
    <mergeCell ref="E75:H75"/>
    <mergeCell ref="E77:H77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40"/>
  <sheetViews>
    <sheetView showGridLines="0" topLeftCell="A61" workbookViewId="0">
      <selection activeCell="I139" sqref="I139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153</v>
      </c>
      <c r="AZ2" s="155" t="s">
        <v>1937</v>
      </c>
      <c r="BA2" s="155" t="s">
        <v>1938</v>
      </c>
      <c r="BB2" s="155" t="s">
        <v>3</v>
      </c>
      <c r="BC2" s="155" t="s">
        <v>1939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247</v>
      </c>
      <c r="BA3" s="155" t="s">
        <v>248</v>
      </c>
      <c r="BB3" s="155" t="s">
        <v>3</v>
      </c>
      <c r="BC3" s="155" t="s">
        <v>1940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244</v>
      </c>
      <c r="BA4" s="155" t="s">
        <v>245</v>
      </c>
      <c r="BB4" s="155" t="s">
        <v>3</v>
      </c>
      <c r="BC4" s="155" t="s">
        <v>1940</v>
      </c>
      <c r="BD4" s="155" t="s">
        <v>79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1941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309" t="s">
        <v>1942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285" t="s">
        <v>3</v>
      </c>
      <c r="F29" s="285"/>
      <c r="G29" s="285"/>
      <c r="H29" s="285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ROUND(J90,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ROUND((SUM(BE90:BE139)),  2)</f>
        <v>0</v>
      </c>
      <c r="I35" s="90">
        <v>0.21</v>
      </c>
      <c r="J35" s="80">
        <f>ROUND(((SUM(BE90:BE139))*I35),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ROUND((SUM(BF90:BF139)),  2)</f>
        <v>0</v>
      </c>
      <c r="I36" s="90">
        <v>0.15</v>
      </c>
      <c r="J36" s="80">
        <f>ROUND(((SUM(BF90:BF139))*I36),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ROUND((SUM(BG90:BG139)),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ROUND((SUM(BH90:BH139)),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ROUND((SUM(BI90:BI139)),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1941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309" t="str">
        <f>E11</f>
        <v xml:space="preserve">SO TÚ 101 - Zpevněné plocha z betonové dlažby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J90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J91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J92</f>
        <v>0</v>
      </c>
      <c r="L65" s="104"/>
    </row>
    <row r="66" spans="2:12" s="9" customFormat="1" ht="19.95" customHeight="1">
      <c r="B66" s="104"/>
      <c r="D66" s="105" t="s">
        <v>259</v>
      </c>
      <c r="E66" s="106"/>
      <c r="F66" s="106"/>
      <c r="G66" s="106"/>
      <c r="H66" s="106"/>
      <c r="I66" s="106"/>
      <c r="J66" s="107">
        <f>J108</f>
        <v>0</v>
      </c>
      <c r="L66" s="104"/>
    </row>
    <row r="67" spans="2:12" s="9" customFormat="1" ht="19.95" customHeight="1">
      <c r="B67" s="104"/>
      <c r="D67" s="105" t="s">
        <v>261</v>
      </c>
      <c r="E67" s="106"/>
      <c r="F67" s="106"/>
      <c r="G67" s="106"/>
      <c r="H67" s="106"/>
      <c r="I67" s="106"/>
      <c r="J67" s="107">
        <f>J126</f>
        <v>0</v>
      </c>
      <c r="L67" s="104"/>
    </row>
    <row r="68" spans="2:12" s="9" customFormat="1" ht="19.95" customHeight="1">
      <c r="B68" s="104"/>
      <c r="D68" s="105" t="s">
        <v>262</v>
      </c>
      <c r="E68" s="106"/>
      <c r="F68" s="106"/>
      <c r="G68" s="106"/>
      <c r="H68" s="106"/>
      <c r="I68" s="106"/>
      <c r="J68" s="107">
        <f>J137</f>
        <v>0</v>
      </c>
      <c r="L68" s="104"/>
    </row>
    <row r="69" spans="2:12" s="1" customFormat="1" ht="21.75" customHeight="1">
      <c r="B69" s="29"/>
      <c r="L69" s="29"/>
    </row>
    <row r="70" spans="2:12" s="1" customFormat="1" ht="6.9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29"/>
    </row>
    <row r="74" spans="2:12" s="1" customFormat="1" ht="6.9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29"/>
    </row>
    <row r="75" spans="2:12" s="1" customFormat="1" ht="24.9" customHeight="1">
      <c r="B75" s="29"/>
      <c r="C75" s="21" t="s">
        <v>176</v>
      </c>
      <c r="L75" s="29"/>
    </row>
    <row r="76" spans="2:12" s="1" customFormat="1" ht="6.9" customHeight="1">
      <c r="B76" s="29"/>
      <c r="L76" s="29"/>
    </row>
    <row r="77" spans="2:12" s="1" customFormat="1" ht="12" customHeight="1">
      <c r="B77" s="29"/>
      <c r="C77" s="26" t="s">
        <v>15</v>
      </c>
      <c r="L77" s="29"/>
    </row>
    <row r="78" spans="2:12" s="1" customFormat="1" ht="16.350000000000001" customHeight="1">
      <c r="B78" s="29"/>
      <c r="E78" s="311" t="str">
        <f>E7</f>
        <v>REVITALIZACE SPORTOVNÍ ZÓNY STREETPARK</v>
      </c>
      <c r="F78" s="312"/>
      <c r="G78" s="312"/>
      <c r="H78" s="312"/>
      <c r="L78" s="29"/>
    </row>
    <row r="79" spans="2:12" ht="12" customHeight="1">
      <c r="B79" s="20"/>
      <c r="C79" s="26" t="s">
        <v>164</v>
      </c>
      <c r="L79" s="20"/>
    </row>
    <row r="80" spans="2:12" s="1" customFormat="1" ht="16.350000000000001" customHeight="1">
      <c r="B80" s="29"/>
      <c r="E80" s="311" t="s">
        <v>1941</v>
      </c>
      <c r="F80" s="313"/>
      <c r="G80" s="313"/>
      <c r="H80" s="313"/>
      <c r="L80" s="29"/>
    </row>
    <row r="81" spans="2:65" s="1" customFormat="1" ht="12" customHeight="1">
      <c r="B81" s="29"/>
      <c r="C81" s="26" t="s">
        <v>254</v>
      </c>
      <c r="L81" s="29"/>
    </row>
    <row r="82" spans="2:65" s="1" customFormat="1" ht="16.350000000000001" customHeight="1">
      <c r="B82" s="29"/>
      <c r="E82" s="309" t="str">
        <f>E11</f>
        <v xml:space="preserve">SO TÚ 101 - Zpevněné plocha z betonové dlažby </v>
      </c>
      <c r="F82" s="313"/>
      <c r="G82" s="313"/>
      <c r="H82" s="313"/>
      <c r="L82" s="29"/>
    </row>
    <row r="83" spans="2:65" s="1" customFormat="1" ht="6.9" customHeight="1">
      <c r="B83" s="29"/>
      <c r="L83" s="29"/>
    </row>
    <row r="84" spans="2:65" s="1" customFormat="1" ht="12" customHeight="1">
      <c r="B84" s="29"/>
      <c r="C84" s="26" t="s">
        <v>19</v>
      </c>
      <c r="F84" s="24" t="str">
        <f>F14</f>
        <v xml:space="preserve"> Žďár nad Sázavou</v>
      </c>
      <c r="I84" s="26" t="s">
        <v>21</v>
      </c>
      <c r="J84" s="46" t="str">
        <f>IF(J14="","",J14)</f>
        <v>26. 9. 2022</v>
      </c>
      <c r="L84" s="29"/>
    </row>
    <row r="85" spans="2:65" s="1" customFormat="1" ht="6.9" customHeight="1">
      <c r="B85" s="29"/>
      <c r="L85" s="29"/>
    </row>
    <row r="86" spans="2:65" s="1" customFormat="1" ht="24.75" customHeight="1">
      <c r="B86" s="29"/>
      <c r="C86" s="26" t="s">
        <v>23</v>
      </c>
      <c r="F86" s="24" t="str">
        <f>E17</f>
        <v>Město Žďár nad Sázavou</v>
      </c>
      <c r="I86" s="26" t="s">
        <v>28</v>
      </c>
      <c r="J86" s="27" t="str">
        <f>E23</f>
        <v>Grimm Architekti s.r.o.</v>
      </c>
      <c r="L86" s="29"/>
    </row>
    <row r="87" spans="2:65" s="1" customFormat="1" ht="15.3" customHeight="1">
      <c r="B87" s="29"/>
      <c r="C87" s="26" t="s">
        <v>27</v>
      </c>
      <c r="F87" s="24" t="str">
        <f>IF(E20="","",E20)</f>
        <v>VZ</v>
      </c>
      <c r="I87" s="26" t="s">
        <v>31</v>
      </c>
      <c r="J87" s="27" t="str">
        <f>E26</f>
        <v xml:space="preserve"> </v>
      </c>
      <c r="L87" s="29"/>
    </row>
    <row r="88" spans="2:65" s="1" customFormat="1" ht="10.35" customHeight="1">
      <c r="B88" s="29"/>
      <c r="L88" s="29"/>
    </row>
    <row r="89" spans="2:65" s="10" customFormat="1" ht="29.25" customHeight="1">
      <c r="B89" s="108"/>
      <c r="C89" s="109" t="s">
        <v>177</v>
      </c>
      <c r="D89" s="110" t="s">
        <v>54</v>
      </c>
      <c r="E89" s="110" t="s">
        <v>50</v>
      </c>
      <c r="F89" s="110" t="s">
        <v>51</v>
      </c>
      <c r="G89" s="110" t="s">
        <v>178</v>
      </c>
      <c r="H89" s="110" t="s">
        <v>179</v>
      </c>
      <c r="I89" s="110" t="s">
        <v>180</v>
      </c>
      <c r="J89" s="111" t="s">
        <v>168</v>
      </c>
      <c r="K89" s="112" t="s">
        <v>181</v>
      </c>
      <c r="L89" s="108"/>
      <c r="M89" s="53" t="s">
        <v>3</v>
      </c>
      <c r="N89" s="54" t="s">
        <v>39</v>
      </c>
      <c r="O89" s="54" t="s">
        <v>182</v>
      </c>
      <c r="P89" s="54" t="s">
        <v>183</v>
      </c>
      <c r="Q89" s="54" t="s">
        <v>184</v>
      </c>
      <c r="R89" s="54" t="s">
        <v>185</v>
      </c>
      <c r="S89" s="54" t="s">
        <v>186</v>
      </c>
      <c r="T89" s="55" t="s">
        <v>187</v>
      </c>
    </row>
    <row r="90" spans="2:65" s="1" customFormat="1" ht="22.8" customHeight="1">
      <c r="B90" s="29"/>
      <c r="C90" s="58" t="s">
        <v>188</v>
      </c>
      <c r="J90" s="113">
        <f>BK90</f>
        <v>0</v>
      </c>
      <c r="L90" s="29"/>
      <c r="M90" s="56"/>
      <c r="N90" s="47"/>
      <c r="O90" s="47"/>
      <c r="P90" s="114">
        <f>P91</f>
        <v>689.79406599999993</v>
      </c>
      <c r="Q90" s="47"/>
      <c r="R90" s="114">
        <f>R91</f>
        <v>464.8577287999999</v>
      </c>
      <c r="S90" s="47"/>
      <c r="T90" s="115">
        <f>T91</f>
        <v>0</v>
      </c>
      <c r="AT90" s="17" t="s">
        <v>68</v>
      </c>
      <c r="AU90" s="17" t="s">
        <v>169</v>
      </c>
      <c r="BK90" s="116">
        <f>BK91</f>
        <v>0</v>
      </c>
    </row>
    <row r="91" spans="2:65" s="11" customFormat="1" ht="25.95" customHeight="1">
      <c r="B91" s="117"/>
      <c r="D91" s="118" t="s">
        <v>68</v>
      </c>
      <c r="E91" s="119" t="s">
        <v>189</v>
      </c>
      <c r="F91" s="119" t="s">
        <v>190</v>
      </c>
      <c r="J91" s="120">
        <f>BK91</f>
        <v>0</v>
      </c>
      <c r="L91" s="117"/>
      <c r="M91" s="121"/>
      <c r="P91" s="122">
        <f>P92+P108+P126+P137</f>
        <v>689.79406599999993</v>
      </c>
      <c r="R91" s="122">
        <f>R92+R108+R126+R137</f>
        <v>464.8577287999999</v>
      </c>
      <c r="T91" s="123">
        <f>T92+T108+T126+T137</f>
        <v>0</v>
      </c>
      <c r="AR91" s="118" t="s">
        <v>77</v>
      </c>
      <c r="AT91" s="124" t="s">
        <v>68</v>
      </c>
      <c r="AU91" s="124" t="s">
        <v>69</v>
      </c>
      <c r="AY91" s="118" t="s">
        <v>191</v>
      </c>
      <c r="BK91" s="125">
        <f>BK92+BK108+BK126+BK137</f>
        <v>0</v>
      </c>
    </row>
    <row r="92" spans="2:65" s="11" customFormat="1" ht="22.8" customHeight="1">
      <c r="B92" s="117"/>
      <c r="D92" s="118" t="s">
        <v>68</v>
      </c>
      <c r="E92" s="126" t="s">
        <v>77</v>
      </c>
      <c r="F92" s="126" t="s">
        <v>192</v>
      </c>
      <c r="J92" s="127">
        <f>BK92</f>
        <v>0</v>
      </c>
      <c r="L92" s="117"/>
      <c r="M92" s="121"/>
      <c r="P92" s="122">
        <f>SUM(P93:P107)</f>
        <v>94.699999999999989</v>
      </c>
      <c r="R92" s="122">
        <f>SUM(R93:R107)</f>
        <v>0</v>
      </c>
      <c r="T92" s="123">
        <f>SUM(T93:T107)</f>
        <v>0</v>
      </c>
      <c r="AR92" s="118" t="s">
        <v>77</v>
      </c>
      <c r="AT92" s="124" t="s">
        <v>68</v>
      </c>
      <c r="AU92" s="124" t="s">
        <v>77</v>
      </c>
      <c r="AY92" s="118" t="s">
        <v>191</v>
      </c>
      <c r="BK92" s="125">
        <f>SUM(BK93:BK107)</f>
        <v>0</v>
      </c>
    </row>
    <row r="93" spans="2:65" s="1" customFormat="1" ht="23.4" customHeight="1">
      <c r="B93" s="128"/>
      <c r="C93" s="129" t="s">
        <v>77</v>
      </c>
      <c r="D93" s="129" t="s">
        <v>193</v>
      </c>
      <c r="E93" s="130" t="s">
        <v>604</v>
      </c>
      <c r="F93" s="131" t="s">
        <v>605</v>
      </c>
      <c r="G93" s="132" t="s">
        <v>268</v>
      </c>
      <c r="H93" s="133">
        <v>766</v>
      </c>
      <c r="I93" s="134">
        <v>0</v>
      </c>
      <c r="J93" s="134">
        <f>ROUND(I93*H93,2)</f>
        <v>0</v>
      </c>
      <c r="K93" s="135"/>
      <c r="L93" s="29"/>
      <c r="M93" s="136" t="s">
        <v>3</v>
      </c>
      <c r="N93" s="137" t="s">
        <v>40</v>
      </c>
      <c r="O93" s="138">
        <v>1.4999999999999999E-2</v>
      </c>
      <c r="P93" s="138">
        <f>O93*H93</f>
        <v>11.49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197</v>
      </c>
      <c r="AT93" s="140" t="s">
        <v>193</v>
      </c>
      <c r="AU93" s="140" t="s">
        <v>79</v>
      </c>
      <c r="AY93" s="17" t="s">
        <v>191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77</v>
      </c>
      <c r="BK93" s="141">
        <f>ROUND(I93*H93,2)</f>
        <v>0</v>
      </c>
      <c r="BL93" s="17" t="s">
        <v>197</v>
      </c>
      <c r="BM93" s="140" t="s">
        <v>1943</v>
      </c>
    </row>
    <row r="94" spans="2:65" s="1" customFormat="1">
      <c r="B94" s="29"/>
      <c r="D94" s="142" t="s">
        <v>199</v>
      </c>
      <c r="F94" s="143" t="s">
        <v>606</v>
      </c>
      <c r="L94" s="29"/>
      <c r="M94" s="144"/>
      <c r="T94" s="50"/>
      <c r="AT94" s="17" t="s">
        <v>199</v>
      </c>
      <c r="AU94" s="17" t="s">
        <v>79</v>
      </c>
    </row>
    <row r="95" spans="2:65" s="12" customFormat="1">
      <c r="B95" s="145"/>
      <c r="D95" s="146" t="s">
        <v>201</v>
      </c>
      <c r="E95" s="147" t="s">
        <v>3</v>
      </c>
      <c r="F95" s="148" t="s">
        <v>1937</v>
      </c>
      <c r="H95" s="149">
        <v>766</v>
      </c>
      <c r="L95" s="145"/>
      <c r="M95" s="150"/>
      <c r="T95" s="151"/>
      <c r="AT95" s="147" t="s">
        <v>201</v>
      </c>
      <c r="AU95" s="147" t="s">
        <v>79</v>
      </c>
      <c r="AV95" s="12" t="s">
        <v>79</v>
      </c>
      <c r="AW95" s="12" t="s">
        <v>30</v>
      </c>
      <c r="AX95" s="12" t="s">
        <v>77</v>
      </c>
      <c r="AY95" s="147" t="s">
        <v>191</v>
      </c>
    </row>
    <row r="96" spans="2:65" s="1" customFormat="1" ht="31.95" customHeight="1">
      <c r="B96" s="128"/>
      <c r="C96" s="129" t="s">
        <v>79</v>
      </c>
      <c r="D96" s="129" t="s">
        <v>193</v>
      </c>
      <c r="E96" s="130" t="s">
        <v>607</v>
      </c>
      <c r="F96" s="131" t="s">
        <v>608</v>
      </c>
      <c r="G96" s="132" t="s">
        <v>275</v>
      </c>
      <c r="H96" s="133">
        <v>314</v>
      </c>
      <c r="I96" s="134">
        <v>0</v>
      </c>
      <c r="J96" s="134">
        <f>ROUND(I96*H96,2)</f>
        <v>0</v>
      </c>
      <c r="K96" s="135"/>
      <c r="L96" s="29"/>
      <c r="M96" s="136" t="s">
        <v>3</v>
      </c>
      <c r="N96" s="137" t="s">
        <v>40</v>
      </c>
      <c r="O96" s="138">
        <v>0.21199999999999999</v>
      </c>
      <c r="P96" s="138">
        <f>O96*H96</f>
        <v>66.567999999999998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197</v>
      </c>
      <c r="AT96" s="140" t="s">
        <v>193</v>
      </c>
      <c r="AU96" s="140" t="s">
        <v>79</v>
      </c>
      <c r="AY96" s="17" t="s">
        <v>191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77</v>
      </c>
      <c r="BK96" s="141">
        <f>ROUND(I96*H96,2)</f>
        <v>0</v>
      </c>
      <c r="BL96" s="17" t="s">
        <v>197</v>
      </c>
      <c r="BM96" s="140" t="s">
        <v>1944</v>
      </c>
    </row>
    <row r="97" spans="2:65" s="1" customFormat="1">
      <c r="B97" s="29"/>
      <c r="D97" s="142" t="s">
        <v>199</v>
      </c>
      <c r="F97" s="143" t="s">
        <v>609</v>
      </c>
      <c r="L97" s="29"/>
      <c r="M97" s="144"/>
      <c r="T97" s="50"/>
      <c r="AT97" s="17" t="s">
        <v>199</v>
      </c>
      <c r="AU97" s="17" t="s">
        <v>79</v>
      </c>
    </row>
    <row r="98" spans="2:65" s="12" customFormat="1">
      <c r="B98" s="145"/>
      <c r="D98" s="146" t="s">
        <v>201</v>
      </c>
      <c r="E98" s="147" t="s">
        <v>3</v>
      </c>
      <c r="F98" s="148" t="s">
        <v>1945</v>
      </c>
      <c r="H98" s="149">
        <v>306.39999999999998</v>
      </c>
      <c r="L98" s="145"/>
      <c r="M98" s="150"/>
      <c r="T98" s="151"/>
      <c r="AT98" s="147" t="s">
        <v>201</v>
      </c>
      <c r="AU98" s="147" t="s">
        <v>79</v>
      </c>
      <c r="AV98" s="12" t="s">
        <v>79</v>
      </c>
      <c r="AW98" s="12" t="s">
        <v>30</v>
      </c>
      <c r="AX98" s="12" t="s">
        <v>69</v>
      </c>
      <c r="AY98" s="147" t="s">
        <v>191</v>
      </c>
    </row>
    <row r="99" spans="2:65" s="12" customFormat="1">
      <c r="B99" s="145"/>
      <c r="D99" s="146" t="s">
        <v>201</v>
      </c>
      <c r="E99" s="147" t="s">
        <v>3</v>
      </c>
      <c r="F99" s="148" t="s">
        <v>1946</v>
      </c>
      <c r="H99" s="149">
        <v>7.6</v>
      </c>
      <c r="L99" s="145"/>
      <c r="M99" s="150"/>
      <c r="T99" s="151"/>
      <c r="AT99" s="147" t="s">
        <v>201</v>
      </c>
      <c r="AU99" s="147" t="s">
        <v>79</v>
      </c>
      <c r="AV99" s="12" t="s">
        <v>79</v>
      </c>
      <c r="AW99" s="12" t="s">
        <v>30</v>
      </c>
      <c r="AX99" s="12" t="s">
        <v>69</v>
      </c>
      <c r="AY99" s="147" t="s">
        <v>191</v>
      </c>
    </row>
    <row r="100" spans="2:65" s="13" customFormat="1">
      <c r="B100" s="156"/>
      <c r="D100" s="146" t="s">
        <v>201</v>
      </c>
      <c r="E100" s="157" t="s">
        <v>247</v>
      </c>
      <c r="F100" s="158" t="s">
        <v>272</v>
      </c>
      <c r="H100" s="159">
        <v>314</v>
      </c>
      <c r="L100" s="156"/>
      <c r="M100" s="160"/>
      <c r="T100" s="161"/>
      <c r="AT100" s="157" t="s">
        <v>201</v>
      </c>
      <c r="AU100" s="157" t="s">
        <v>79</v>
      </c>
      <c r="AV100" s="13" t="s">
        <v>197</v>
      </c>
      <c r="AW100" s="13" t="s">
        <v>30</v>
      </c>
      <c r="AX100" s="13" t="s">
        <v>77</v>
      </c>
      <c r="AY100" s="157" t="s">
        <v>191</v>
      </c>
    </row>
    <row r="101" spans="2:65" s="1" customFormat="1" ht="60.9" customHeight="1">
      <c r="B101" s="128"/>
      <c r="C101" s="129" t="s">
        <v>212</v>
      </c>
      <c r="D101" s="129" t="s">
        <v>193</v>
      </c>
      <c r="E101" s="130" t="s">
        <v>284</v>
      </c>
      <c r="F101" s="131" t="s">
        <v>285</v>
      </c>
      <c r="G101" s="132" t="s">
        <v>275</v>
      </c>
      <c r="H101" s="133">
        <v>314</v>
      </c>
      <c r="I101" s="134">
        <v>0</v>
      </c>
      <c r="J101" s="134">
        <f>ROUND(I101*H101,2)</f>
        <v>0</v>
      </c>
      <c r="K101" s="135"/>
      <c r="L101" s="29"/>
      <c r="M101" s="136" t="s">
        <v>3</v>
      </c>
      <c r="N101" s="137" t="s">
        <v>40</v>
      </c>
      <c r="O101" s="138">
        <v>4.3999999999999997E-2</v>
      </c>
      <c r="P101" s="138">
        <f>O101*H101</f>
        <v>13.815999999999999</v>
      </c>
      <c r="Q101" s="138">
        <v>0</v>
      </c>
      <c r="R101" s="138">
        <f>Q101*H101</f>
        <v>0</v>
      </c>
      <c r="S101" s="138">
        <v>0</v>
      </c>
      <c r="T101" s="139">
        <f>S101*H101</f>
        <v>0</v>
      </c>
      <c r="AR101" s="140" t="s">
        <v>197</v>
      </c>
      <c r="AT101" s="140" t="s">
        <v>193</v>
      </c>
      <c r="AU101" s="140" t="s">
        <v>79</v>
      </c>
      <c r="AY101" s="17" t="s">
        <v>191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7" t="s">
        <v>77</v>
      </c>
      <c r="BK101" s="141">
        <f>ROUND(I101*H101,2)</f>
        <v>0</v>
      </c>
      <c r="BL101" s="17" t="s">
        <v>197</v>
      </c>
      <c r="BM101" s="140" t="s">
        <v>1947</v>
      </c>
    </row>
    <row r="102" spans="2:65" s="1" customFormat="1">
      <c r="B102" s="29"/>
      <c r="D102" s="142" t="s">
        <v>199</v>
      </c>
      <c r="F102" s="143" t="s">
        <v>287</v>
      </c>
      <c r="L102" s="29"/>
      <c r="M102" s="144"/>
      <c r="T102" s="50"/>
      <c r="AT102" s="17" t="s">
        <v>199</v>
      </c>
      <c r="AU102" s="17" t="s">
        <v>79</v>
      </c>
    </row>
    <row r="103" spans="2:65" s="12" customFormat="1">
      <c r="B103" s="145"/>
      <c r="D103" s="146" t="s">
        <v>201</v>
      </c>
      <c r="E103" s="147" t="s">
        <v>3</v>
      </c>
      <c r="F103" s="148" t="s">
        <v>247</v>
      </c>
      <c r="H103" s="149">
        <v>314</v>
      </c>
      <c r="L103" s="145"/>
      <c r="M103" s="150"/>
      <c r="T103" s="151"/>
      <c r="AT103" s="147" t="s">
        <v>201</v>
      </c>
      <c r="AU103" s="147" t="s">
        <v>79</v>
      </c>
      <c r="AV103" s="12" t="s">
        <v>79</v>
      </c>
      <c r="AW103" s="12" t="s">
        <v>30</v>
      </c>
      <c r="AX103" s="12" t="s">
        <v>69</v>
      </c>
      <c r="AY103" s="147" t="s">
        <v>191</v>
      </c>
    </row>
    <row r="104" spans="2:65" s="13" customFormat="1">
      <c r="B104" s="156"/>
      <c r="D104" s="146" t="s">
        <v>201</v>
      </c>
      <c r="E104" s="157" t="s">
        <v>244</v>
      </c>
      <c r="F104" s="158" t="s">
        <v>272</v>
      </c>
      <c r="H104" s="159">
        <v>314</v>
      </c>
      <c r="L104" s="156"/>
      <c r="M104" s="160"/>
      <c r="T104" s="161"/>
      <c r="AT104" s="157" t="s">
        <v>201</v>
      </c>
      <c r="AU104" s="157" t="s">
        <v>79</v>
      </c>
      <c r="AV104" s="13" t="s">
        <v>197</v>
      </c>
      <c r="AW104" s="13" t="s">
        <v>30</v>
      </c>
      <c r="AX104" s="13" t="s">
        <v>77</v>
      </c>
      <c r="AY104" s="157" t="s">
        <v>191</v>
      </c>
    </row>
    <row r="105" spans="2:65" s="1" customFormat="1" ht="36.75" customHeight="1">
      <c r="B105" s="128"/>
      <c r="C105" s="129" t="s">
        <v>197</v>
      </c>
      <c r="D105" s="129" t="s">
        <v>193</v>
      </c>
      <c r="E105" s="130" t="s">
        <v>289</v>
      </c>
      <c r="F105" s="131" t="s">
        <v>290</v>
      </c>
      <c r="G105" s="132" t="s">
        <v>275</v>
      </c>
      <c r="H105" s="133">
        <v>314</v>
      </c>
      <c r="I105" s="134">
        <v>0</v>
      </c>
      <c r="J105" s="134">
        <f>ROUND(I105*H105,2)</f>
        <v>0</v>
      </c>
      <c r="K105" s="135"/>
      <c r="L105" s="29"/>
      <c r="M105" s="136" t="s">
        <v>3</v>
      </c>
      <c r="N105" s="137" t="s">
        <v>40</v>
      </c>
      <c r="O105" s="138">
        <v>8.9999999999999993E-3</v>
      </c>
      <c r="P105" s="138">
        <f>O105*H105</f>
        <v>2.8259999999999996</v>
      </c>
      <c r="Q105" s="138">
        <v>0</v>
      </c>
      <c r="R105" s="138">
        <f>Q105*H105</f>
        <v>0</v>
      </c>
      <c r="S105" s="138">
        <v>0</v>
      </c>
      <c r="T105" s="139">
        <f>S105*H105</f>
        <v>0</v>
      </c>
      <c r="AR105" s="140" t="s">
        <v>197</v>
      </c>
      <c r="AT105" s="140" t="s">
        <v>193</v>
      </c>
      <c r="AU105" s="140" t="s">
        <v>79</v>
      </c>
      <c r="AY105" s="17" t="s">
        <v>191</v>
      </c>
      <c r="BE105" s="141">
        <f>IF(N105="základní",J105,0)</f>
        <v>0</v>
      </c>
      <c r="BF105" s="141">
        <f>IF(N105="snížená",J105,0)</f>
        <v>0</v>
      </c>
      <c r="BG105" s="141">
        <f>IF(N105="zákl. přenesená",J105,0)</f>
        <v>0</v>
      </c>
      <c r="BH105" s="141">
        <f>IF(N105="sníž. přenesená",J105,0)</f>
        <v>0</v>
      </c>
      <c r="BI105" s="141">
        <f>IF(N105="nulová",J105,0)</f>
        <v>0</v>
      </c>
      <c r="BJ105" s="17" t="s">
        <v>77</v>
      </c>
      <c r="BK105" s="141">
        <f>ROUND(I105*H105,2)</f>
        <v>0</v>
      </c>
      <c r="BL105" s="17" t="s">
        <v>197</v>
      </c>
      <c r="BM105" s="140" t="s">
        <v>1948</v>
      </c>
    </row>
    <row r="106" spans="2:65" s="1" customFormat="1">
      <c r="B106" s="29"/>
      <c r="D106" s="142" t="s">
        <v>199</v>
      </c>
      <c r="F106" s="143" t="s">
        <v>292</v>
      </c>
      <c r="L106" s="29"/>
      <c r="M106" s="144"/>
      <c r="T106" s="50"/>
      <c r="AT106" s="17" t="s">
        <v>199</v>
      </c>
      <c r="AU106" s="17" t="s">
        <v>79</v>
      </c>
    </row>
    <row r="107" spans="2:65" s="12" customFormat="1">
      <c r="B107" s="145"/>
      <c r="D107" s="146" t="s">
        <v>201</v>
      </c>
      <c r="E107" s="147" t="s">
        <v>3</v>
      </c>
      <c r="F107" s="148" t="s">
        <v>244</v>
      </c>
      <c r="H107" s="149">
        <v>314</v>
      </c>
      <c r="L107" s="145"/>
      <c r="M107" s="150"/>
      <c r="T107" s="151"/>
      <c r="AT107" s="147" t="s">
        <v>201</v>
      </c>
      <c r="AU107" s="147" t="s">
        <v>79</v>
      </c>
      <c r="AV107" s="12" t="s">
        <v>79</v>
      </c>
      <c r="AW107" s="12" t="s">
        <v>30</v>
      </c>
      <c r="AX107" s="12" t="s">
        <v>77</v>
      </c>
      <c r="AY107" s="147" t="s">
        <v>191</v>
      </c>
    </row>
    <row r="108" spans="2:65" s="11" customFormat="1" ht="22.8" customHeight="1">
      <c r="B108" s="117"/>
      <c r="D108" s="118" t="s">
        <v>68</v>
      </c>
      <c r="E108" s="126" t="s">
        <v>209</v>
      </c>
      <c r="F108" s="126" t="s">
        <v>359</v>
      </c>
      <c r="J108" s="127">
        <f>BK108</f>
        <v>0</v>
      </c>
      <c r="L108" s="117"/>
      <c r="M108" s="121"/>
      <c r="P108" s="122">
        <f>SUM(P109:P125)</f>
        <v>397.55399999999997</v>
      </c>
      <c r="R108" s="122">
        <f>SUM(R109:R125)</f>
        <v>445.45197999999993</v>
      </c>
      <c r="T108" s="123">
        <f>SUM(T109:T125)</f>
        <v>0</v>
      </c>
      <c r="AR108" s="118" t="s">
        <v>77</v>
      </c>
      <c r="AT108" s="124" t="s">
        <v>68</v>
      </c>
      <c r="AU108" s="124" t="s">
        <v>77</v>
      </c>
      <c r="AY108" s="118" t="s">
        <v>191</v>
      </c>
      <c r="BK108" s="125">
        <f>SUM(BK109:BK125)</f>
        <v>0</v>
      </c>
    </row>
    <row r="109" spans="2:65" s="1" customFormat="1" ht="53.7" customHeight="1">
      <c r="B109" s="128"/>
      <c r="C109" s="129" t="s">
        <v>209</v>
      </c>
      <c r="D109" s="129" t="s">
        <v>193</v>
      </c>
      <c r="E109" s="130" t="s">
        <v>1949</v>
      </c>
      <c r="F109" s="131" t="s">
        <v>1950</v>
      </c>
      <c r="G109" s="132" t="s">
        <v>268</v>
      </c>
      <c r="H109" s="133">
        <v>766</v>
      </c>
      <c r="I109" s="134">
        <v>0</v>
      </c>
      <c r="J109" s="134">
        <f>ROUND(I109*H109,2)</f>
        <v>0</v>
      </c>
      <c r="K109" s="135"/>
      <c r="L109" s="29"/>
      <c r="M109" s="136" t="s">
        <v>3</v>
      </c>
      <c r="N109" s="137" t="s">
        <v>40</v>
      </c>
      <c r="O109" s="138">
        <v>1.9E-2</v>
      </c>
      <c r="P109" s="138">
        <f>O109*H109</f>
        <v>14.554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197</v>
      </c>
      <c r="AT109" s="140" t="s">
        <v>193</v>
      </c>
      <c r="AU109" s="140" t="s">
        <v>79</v>
      </c>
      <c r="AY109" s="17" t="s">
        <v>191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7" t="s">
        <v>77</v>
      </c>
      <c r="BK109" s="141">
        <f>ROUND(I109*H109,2)</f>
        <v>0</v>
      </c>
      <c r="BL109" s="17" t="s">
        <v>197</v>
      </c>
      <c r="BM109" s="140" t="s">
        <v>1951</v>
      </c>
    </row>
    <row r="110" spans="2:65" s="1" customFormat="1">
      <c r="B110" s="29"/>
      <c r="D110" s="142" t="s">
        <v>199</v>
      </c>
      <c r="F110" s="143" t="s">
        <v>1952</v>
      </c>
      <c r="L110" s="29"/>
      <c r="M110" s="144"/>
      <c r="T110" s="50"/>
      <c r="AT110" s="17" t="s">
        <v>199</v>
      </c>
      <c r="AU110" s="17" t="s">
        <v>79</v>
      </c>
    </row>
    <row r="111" spans="2:65" s="12" customFormat="1">
      <c r="B111" s="145"/>
      <c r="D111" s="146" t="s">
        <v>201</v>
      </c>
      <c r="E111" s="147" t="s">
        <v>3</v>
      </c>
      <c r="F111" s="148" t="s">
        <v>1937</v>
      </c>
      <c r="H111" s="149">
        <v>766</v>
      </c>
      <c r="L111" s="145"/>
      <c r="M111" s="150"/>
      <c r="T111" s="151"/>
      <c r="AT111" s="147" t="s">
        <v>201</v>
      </c>
      <c r="AU111" s="147" t="s">
        <v>79</v>
      </c>
      <c r="AV111" s="12" t="s">
        <v>79</v>
      </c>
      <c r="AW111" s="12" t="s">
        <v>30</v>
      </c>
      <c r="AX111" s="12" t="s">
        <v>77</v>
      </c>
      <c r="AY111" s="147" t="s">
        <v>191</v>
      </c>
    </row>
    <row r="112" spans="2:65" s="1" customFormat="1" ht="16.350000000000001" customHeight="1">
      <c r="B112" s="128"/>
      <c r="C112" s="167" t="s">
        <v>229</v>
      </c>
      <c r="D112" s="167" t="s">
        <v>483</v>
      </c>
      <c r="E112" s="168" t="s">
        <v>1953</v>
      </c>
      <c r="F112" s="169" t="s">
        <v>1954</v>
      </c>
      <c r="G112" s="170" t="s">
        <v>327</v>
      </c>
      <c r="H112" s="171">
        <v>275.76</v>
      </c>
      <c r="I112" s="172">
        <v>0</v>
      </c>
      <c r="J112" s="172">
        <f>ROUND(I112*H112,2)</f>
        <v>0</v>
      </c>
      <c r="K112" s="173"/>
      <c r="L112" s="174"/>
      <c r="M112" s="175" t="s">
        <v>3</v>
      </c>
      <c r="N112" s="176" t="s">
        <v>40</v>
      </c>
      <c r="O112" s="138">
        <v>0</v>
      </c>
      <c r="P112" s="138">
        <f>O112*H112</f>
        <v>0</v>
      </c>
      <c r="Q112" s="138">
        <v>1</v>
      </c>
      <c r="R112" s="138">
        <f>Q112*H112</f>
        <v>275.76</v>
      </c>
      <c r="S112" s="138">
        <v>0</v>
      </c>
      <c r="T112" s="139">
        <f>S112*H112</f>
        <v>0</v>
      </c>
      <c r="AR112" s="140" t="s">
        <v>239</v>
      </c>
      <c r="AT112" s="140" t="s">
        <v>483</v>
      </c>
      <c r="AU112" s="140" t="s">
        <v>79</v>
      </c>
      <c r="AY112" s="17" t="s">
        <v>191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77</v>
      </c>
      <c r="BK112" s="141">
        <f>ROUND(I112*H112,2)</f>
        <v>0</v>
      </c>
      <c r="BL112" s="17" t="s">
        <v>197</v>
      </c>
      <c r="BM112" s="140" t="s">
        <v>1955</v>
      </c>
    </row>
    <row r="113" spans="2:65" s="12" customFormat="1">
      <c r="B113" s="145"/>
      <c r="D113" s="146" t="s">
        <v>201</v>
      </c>
      <c r="F113" s="148" t="s">
        <v>1956</v>
      </c>
      <c r="H113" s="149">
        <v>275.76</v>
      </c>
      <c r="L113" s="145"/>
      <c r="M113" s="150"/>
      <c r="T113" s="151"/>
      <c r="AT113" s="147" t="s">
        <v>201</v>
      </c>
      <c r="AU113" s="147" t="s">
        <v>79</v>
      </c>
      <c r="AV113" s="12" t="s">
        <v>79</v>
      </c>
      <c r="AW113" s="12" t="s">
        <v>4</v>
      </c>
      <c r="AX113" s="12" t="s">
        <v>77</v>
      </c>
      <c r="AY113" s="147" t="s">
        <v>191</v>
      </c>
    </row>
    <row r="114" spans="2:65" s="1" customFormat="1" ht="75.3" customHeight="1">
      <c r="B114" s="128"/>
      <c r="C114" s="129" t="s">
        <v>235</v>
      </c>
      <c r="D114" s="129" t="s">
        <v>193</v>
      </c>
      <c r="E114" s="130" t="s">
        <v>1957</v>
      </c>
      <c r="F114" s="131" t="s">
        <v>1958</v>
      </c>
      <c r="G114" s="132" t="s">
        <v>268</v>
      </c>
      <c r="H114" s="133">
        <v>766</v>
      </c>
      <c r="I114" s="134">
        <v>0</v>
      </c>
      <c r="J114" s="134">
        <f>ROUND(I114*H114,2)</f>
        <v>0</v>
      </c>
      <c r="K114" s="135"/>
      <c r="L114" s="29"/>
      <c r="M114" s="136" t="s">
        <v>3</v>
      </c>
      <c r="N114" s="137" t="s">
        <v>40</v>
      </c>
      <c r="O114" s="138">
        <v>0.5</v>
      </c>
      <c r="P114" s="138">
        <f>O114*H114</f>
        <v>383</v>
      </c>
      <c r="Q114" s="138">
        <v>8.9219999999999994E-2</v>
      </c>
      <c r="R114" s="138">
        <f>Q114*H114</f>
        <v>68.342519999999993</v>
      </c>
      <c r="S114" s="138">
        <v>0</v>
      </c>
      <c r="T114" s="139">
        <f>S114*H114</f>
        <v>0</v>
      </c>
      <c r="AR114" s="140" t="s">
        <v>197</v>
      </c>
      <c r="AT114" s="140" t="s">
        <v>193</v>
      </c>
      <c r="AU114" s="140" t="s">
        <v>79</v>
      </c>
      <c r="AY114" s="17" t="s">
        <v>191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7" t="s">
        <v>77</v>
      </c>
      <c r="BK114" s="141">
        <f>ROUND(I114*H114,2)</f>
        <v>0</v>
      </c>
      <c r="BL114" s="17" t="s">
        <v>197</v>
      </c>
      <c r="BM114" s="140" t="s">
        <v>1959</v>
      </c>
    </row>
    <row r="115" spans="2:65" s="1" customFormat="1">
      <c r="B115" s="29"/>
      <c r="D115" s="142" t="s">
        <v>199</v>
      </c>
      <c r="F115" s="143" t="s">
        <v>1960</v>
      </c>
      <c r="L115" s="29"/>
      <c r="M115" s="144"/>
      <c r="T115" s="50"/>
      <c r="AT115" s="17" t="s">
        <v>199</v>
      </c>
      <c r="AU115" s="17" t="s">
        <v>79</v>
      </c>
    </row>
    <row r="116" spans="2:65" s="12" customFormat="1">
      <c r="B116" s="145"/>
      <c r="D116" s="146" t="s">
        <v>201</v>
      </c>
      <c r="E116" s="147" t="s">
        <v>3</v>
      </c>
      <c r="F116" s="148" t="s">
        <v>1961</v>
      </c>
      <c r="H116" s="149">
        <v>187</v>
      </c>
      <c r="L116" s="145"/>
      <c r="M116" s="150"/>
      <c r="T116" s="151"/>
      <c r="AT116" s="147" t="s">
        <v>201</v>
      </c>
      <c r="AU116" s="147" t="s">
        <v>79</v>
      </c>
      <c r="AV116" s="12" t="s">
        <v>79</v>
      </c>
      <c r="AW116" s="12" t="s">
        <v>30</v>
      </c>
      <c r="AX116" s="12" t="s">
        <v>69</v>
      </c>
      <c r="AY116" s="147" t="s">
        <v>191</v>
      </c>
    </row>
    <row r="117" spans="2:65" s="12" customFormat="1">
      <c r="B117" s="145"/>
      <c r="D117" s="146" t="s">
        <v>201</v>
      </c>
      <c r="E117" s="147" t="s">
        <v>3</v>
      </c>
      <c r="F117" s="148" t="s">
        <v>1962</v>
      </c>
      <c r="H117" s="149">
        <v>18</v>
      </c>
      <c r="L117" s="145"/>
      <c r="M117" s="150"/>
      <c r="T117" s="151"/>
      <c r="AT117" s="147" t="s">
        <v>201</v>
      </c>
      <c r="AU117" s="147" t="s">
        <v>79</v>
      </c>
      <c r="AV117" s="12" t="s">
        <v>79</v>
      </c>
      <c r="AW117" s="12" t="s">
        <v>30</v>
      </c>
      <c r="AX117" s="12" t="s">
        <v>69</v>
      </c>
      <c r="AY117" s="147" t="s">
        <v>191</v>
      </c>
    </row>
    <row r="118" spans="2:65" s="12" customFormat="1">
      <c r="B118" s="145"/>
      <c r="D118" s="146" t="s">
        <v>201</v>
      </c>
      <c r="E118" s="147" t="s">
        <v>3</v>
      </c>
      <c r="F118" s="148" t="s">
        <v>1963</v>
      </c>
      <c r="H118" s="149">
        <v>168</v>
      </c>
      <c r="L118" s="145"/>
      <c r="M118" s="150"/>
      <c r="T118" s="151"/>
      <c r="AT118" s="147" t="s">
        <v>201</v>
      </c>
      <c r="AU118" s="147" t="s">
        <v>79</v>
      </c>
      <c r="AV118" s="12" t="s">
        <v>79</v>
      </c>
      <c r="AW118" s="12" t="s">
        <v>30</v>
      </c>
      <c r="AX118" s="12" t="s">
        <v>69</v>
      </c>
      <c r="AY118" s="147" t="s">
        <v>191</v>
      </c>
    </row>
    <row r="119" spans="2:65" s="12" customFormat="1">
      <c r="B119" s="145"/>
      <c r="D119" s="146" t="s">
        <v>201</v>
      </c>
      <c r="E119" s="147" t="s">
        <v>3</v>
      </c>
      <c r="F119" s="148" t="s">
        <v>1964</v>
      </c>
      <c r="H119" s="149">
        <v>145</v>
      </c>
      <c r="L119" s="145"/>
      <c r="M119" s="150"/>
      <c r="T119" s="151"/>
      <c r="AT119" s="147" t="s">
        <v>201</v>
      </c>
      <c r="AU119" s="147" t="s">
        <v>79</v>
      </c>
      <c r="AV119" s="12" t="s">
        <v>79</v>
      </c>
      <c r="AW119" s="12" t="s">
        <v>30</v>
      </c>
      <c r="AX119" s="12" t="s">
        <v>69</v>
      </c>
      <c r="AY119" s="147" t="s">
        <v>191</v>
      </c>
    </row>
    <row r="120" spans="2:65" s="12" customFormat="1">
      <c r="B120" s="145"/>
      <c r="D120" s="146" t="s">
        <v>201</v>
      </c>
      <c r="E120" s="147" t="s">
        <v>3</v>
      </c>
      <c r="F120" s="148" t="s">
        <v>1965</v>
      </c>
      <c r="H120" s="149">
        <v>40</v>
      </c>
      <c r="L120" s="145"/>
      <c r="M120" s="150"/>
      <c r="T120" s="151"/>
      <c r="AT120" s="147" t="s">
        <v>201</v>
      </c>
      <c r="AU120" s="147" t="s">
        <v>79</v>
      </c>
      <c r="AV120" s="12" t="s">
        <v>79</v>
      </c>
      <c r="AW120" s="12" t="s">
        <v>30</v>
      </c>
      <c r="AX120" s="12" t="s">
        <v>69</v>
      </c>
      <c r="AY120" s="147" t="s">
        <v>191</v>
      </c>
    </row>
    <row r="121" spans="2:65" s="12" customFormat="1">
      <c r="B121" s="145"/>
      <c r="D121" s="146" t="s">
        <v>201</v>
      </c>
      <c r="E121" s="147" t="s">
        <v>3</v>
      </c>
      <c r="F121" s="148" t="s">
        <v>1966</v>
      </c>
      <c r="H121" s="149">
        <v>10</v>
      </c>
      <c r="L121" s="145"/>
      <c r="M121" s="150"/>
      <c r="T121" s="151"/>
      <c r="AT121" s="147" t="s">
        <v>201</v>
      </c>
      <c r="AU121" s="147" t="s">
        <v>79</v>
      </c>
      <c r="AV121" s="12" t="s">
        <v>79</v>
      </c>
      <c r="AW121" s="12" t="s">
        <v>30</v>
      </c>
      <c r="AX121" s="12" t="s">
        <v>69</v>
      </c>
      <c r="AY121" s="147" t="s">
        <v>191</v>
      </c>
    </row>
    <row r="122" spans="2:65" s="12" customFormat="1">
      <c r="B122" s="145"/>
      <c r="D122" s="146" t="s">
        <v>201</v>
      </c>
      <c r="E122" s="147" t="s">
        <v>3</v>
      </c>
      <c r="F122" s="148" t="s">
        <v>1967</v>
      </c>
      <c r="H122" s="149">
        <v>198</v>
      </c>
      <c r="L122" s="145"/>
      <c r="M122" s="150"/>
      <c r="T122" s="151"/>
      <c r="AT122" s="147" t="s">
        <v>201</v>
      </c>
      <c r="AU122" s="147" t="s">
        <v>79</v>
      </c>
      <c r="AV122" s="12" t="s">
        <v>79</v>
      </c>
      <c r="AW122" s="12" t="s">
        <v>30</v>
      </c>
      <c r="AX122" s="12" t="s">
        <v>69</v>
      </c>
      <c r="AY122" s="147" t="s">
        <v>191</v>
      </c>
    </row>
    <row r="123" spans="2:65" s="13" customFormat="1">
      <c r="B123" s="156"/>
      <c r="D123" s="146" t="s">
        <v>201</v>
      </c>
      <c r="E123" s="157" t="s">
        <v>1937</v>
      </c>
      <c r="F123" s="158" t="s">
        <v>272</v>
      </c>
      <c r="H123" s="159">
        <v>766</v>
      </c>
      <c r="L123" s="156"/>
      <c r="M123" s="160"/>
      <c r="T123" s="161"/>
      <c r="AT123" s="157" t="s">
        <v>201</v>
      </c>
      <c r="AU123" s="157" t="s">
        <v>79</v>
      </c>
      <c r="AV123" s="13" t="s">
        <v>197</v>
      </c>
      <c r="AW123" s="13" t="s">
        <v>30</v>
      </c>
      <c r="AX123" s="13" t="s">
        <v>77</v>
      </c>
      <c r="AY123" s="157" t="s">
        <v>191</v>
      </c>
    </row>
    <row r="124" spans="2:65" s="1" customFormat="1" ht="21" customHeight="1">
      <c r="B124" s="128"/>
      <c r="C124" s="167" t="s">
        <v>239</v>
      </c>
      <c r="D124" s="167" t="s">
        <v>483</v>
      </c>
      <c r="E124" s="168" t="s">
        <v>1968</v>
      </c>
      <c r="F124" s="169" t="s">
        <v>1969</v>
      </c>
      <c r="G124" s="170" t="s">
        <v>268</v>
      </c>
      <c r="H124" s="171">
        <v>773.66</v>
      </c>
      <c r="I124" s="172">
        <v>0</v>
      </c>
      <c r="J124" s="172">
        <f>ROUND(I124*H124,2)</f>
        <v>0</v>
      </c>
      <c r="K124" s="173"/>
      <c r="L124" s="174"/>
      <c r="M124" s="175" t="s">
        <v>3</v>
      </c>
      <c r="N124" s="176" t="s">
        <v>40</v>
      </c>
      <c r="O124" s="138">
        <v>0</v>
      </c>
      <c r="P124" s="138">
        <f>O124*H124</f>
        <v>0</v>
      </c>
      <c r="Q124" s="138">
        <v>0.13100000000000001</v>
      </c>
      <c r="R124" s="138">
        <f>Q124*H124</f>
        <v>101.34945999999999</v>
      </c>
      <c r="S124" s="138">
        <v>0</v>
      </c>
      <c r="T124" s="139">
        <f>S124*H124</f>
        <v>0</v>
      </c>
      <c r="AR124" s="140" t="s">
        <v>239</v>
      </c>
      <c r="AT124" s="140" t="s">
        <v>483</v>
      </c>
      <c r="AU124" s="140" t="s">
        <v>79</v>
      </c>
      <c r="AY124" s="17" t="s">
        <v>191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7" t="s">
        <v>77</v>
      </c>
      <c r="BK124" s="141">
        <f>ROUND(I124*H124,2)</f>
        <v>0</v>
      </c>
      <c r="BL124" s="17" t="s">
        <v>197</v>
      </c>
      <c r="BM124" s="140" t="s">
        <v>1970</v>
      </c>
    </row>
    <row r="125" spans="2:65" s="12" customFormat="1">
      <c r="B125" s="145"/>
      <c r="D125" s="146" t="s">
        <v>201</v>
      </c>
      <c r="F125" s="148" t="s">
        <v>1971</v>
      </c>
      <c r="H125" s="149">
        <v>773.66</v>
      </c>
      <c r="L125" s="145"/>
      <c r="M125" s="150"/>
      <c r="T125" s="151"/>
      <c r="AT125" s="147" t="s">
        <v>201</v>
      </c>
      <c r="AU125" s="147" t="s">
        <v>79</v>
      </c>
      <c r="AV125" s="12" t="s">
        <v>79</v>
      </c>
      <c r="AW125" s="12" t="s">
        <v>4</v>
      </c>
      <c r="AX125" s="12" t="s">
        <v>77</v>
      </c>
      <c r="AY125" s="147" t="s">
        <v>191</v>
      </c>
    </row>
    <row r="126" spans="2:65" s="11" customFormat="1" ht="22.8" customHeight="1">
      <c r="B126" s="117"/>
      <c r="D126" s="118" t="s">
        <v>68</v>
      </c>
      <c r="E126" s="126" t="s">
        <v>311</v>
      </c>
      <c r="F126" s="126" t="s">
        <v>409</v>
      </c>
      <c r="J126" s="127">
        <f>BK126</f>
        <v>0</v>
      </c>
      <c r="L126" s="117"/>
      <c r="M126" s="121"/>
      <c r="P126" s="122">
        <f>SUM(P127:P136)</f>
        <v>12.991440000000001</v>
      </c>
      <c r="R126" s="122">
        <f>SUM(R127:R136)</f>
        <v>19.405748799999998</v>
      </c>
      <c r="T126" s="123">
        <f>SUM(T127:T136)</f>
        <v>0</v>
      </c>
      <c r="AR126" s="118" t="s">
        <v>77</v>
      </c>
      <c r="AT126" s="124" t="s">
        <v>68</v>
      </c>
      <c r="AU126" s="124" t="s">
        <v>77</v>
      </c>
      <c r="AY126" s="118" t="s">
        <v>191</v>
      </c>
      <c r="BK126" s="125">
        <f>SUM(BK127:BK136)</f>
        <v>0</v>
      </c>
    </row>
    <row r="127" spans="2:65" s="1" customFormat="1" ht="42.75" customHeight="1">
      <c r="B127" s="128"/>
      <c r="C127" s="129" t="s">
        <v>311</v>
      </c>
      <c r="D127" s="129" t="s">
        <v>193</v>
      </c>
      <c r="E127" s="130" t="s">
        <v>758</v>
      </c>
      <c r="F127" s="131" t="s">
        <v>759</v>
      </c>
      <c r="G127" s="132" t="s">
        <v>196</v>
      </c>
      <c r="H127" s="133">
        <v>38</v>
      </c>
      <c r="I127" s="134">
        <v>0</v>
      </c>
      <c r="J127" s="134">
        <f>ROUND(I127*H127,2)</f>
        <v>0</v>
      </c>
      <c r="K127" s="135"/>
      <c r="L127" s="29"/>
      <c r="M127" s="136" t="s">
        <v>3</v>
      </c>
      <c r="N127" s="137" t="s">
        <v>40</v>
      </c>
      <c r="O127" s="138">
        <v>0.14000000000000001</v>
      </c>
      <c r="P127" s="138">
        <f>O127*H127</f>
        <v>5.32</v>
      </c>
      <c r="Q127" s="138">
        <v>0.10095</v>
      </c>
      <c r="R127" s="138">
        <f>Q127*H127</f>
        <v>3.8361000000000001</v>
      </c>
      <c r="S127" s="138">
        <v>0</v>
      </c>
      <c r="T127" s="139">
        <f>S127*H127</f>
        <v>0</v>
      </c>
      <c r="AR127" s="140" t="s">
        <v>197</v>
      </c>
      <c r="AT127" s="140" t="s">
        <v>193</v>
      </c>
      <c r="AU127" s="140" t="s">
        <v>79</v>
      </c>
      <c r="AY127" s="17" t="s">
        <v>191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7" t="s">
        <v>77</v>
      </c>
      <c r="BK127" s="141">
        <f>ROUND(I127*H127,2)</f>
        <v>0</v>
      </c>
      <c r="BL127" s="17" t="s">
        <v>197</v>
      </c>
      <c r="BM127" s="140" t="s">
        <v>1972</v>
      </c>
    </row>
    <row r="128" spans="2:65" s="1" customFormat="1">
      <c r="B128" s="29"/>
      <c r="D128" s="142" t="s">
        <v>199</v>
      </c>
      <c r="F128" s="143" t="s">
        <v>761</v>
      </c>
      <c r="L128" s="29"/>
      <c r="M128" s="144"/>
      <c r="T128" s="50"/>
      <c r="AT128" s="17" t="s">
        <v>199</v>
      </c>
      <c r="AU128" s="17" t="s">
        <v>79</v>
      </c>
    </row>
    <row r="129" spans="2:65" s="12" customFormat="1">
      <c r="B129" s="145"/>
      <c r="D129" s="146" t="s">
        <v>201</v>
      </c>
      <c r="E129" s="147" t="s">
        <v>3</v>
      </c>
      <c r="F129" s="148" t="s">
        <v>1973</v>
      </c>
      <c r="H129" s="149">
        <v>38</v>
      </c>
      <c r="L129" s="145"/>
      <c r="M129" s="150"/>
      <c r="T129" s="151"/>
      <c r="AT129" s="147" t="s">
        <v>201</v>
      </c>
      <c r="AU129" s="147" t="s">
        <v>79</v>
      </c>
      <c r="AV129" s="12" t="s">
        <v>79</v>
      </c>
      <c r="AW129" s="12" t="s">
        <v>30</v>
      </c>
      <c r="AX129" s="12" t="s">
        <v>69</v>
      </c>
      <c r="AY129" s="147" t="s">
        <v>191</v>
      </c>
    </row>
    <row r="130" spans="2:65" s="13" customFormat="1">
      <c r="B130" s="156"/>
      <c r="D130" s="146" t="s">
        <v>201</v>
      </c>
      <c r="E130" s="157" t="s">
        <v>3</v>
      </c>
      <c r="F130" s="158" t="s">
        <v>272</v>
      </c>
      <c r="H130" s="159">
        <v>38</v>
      </c>
      <c r="L130" s="156"/>
      <c r="M130" s="160"/>
      <c r="T130" s="161"/>
      <c r="AT130" s="157" t="s">
        <v>201</v>
      </c>
      <c r="AU130" s="157" t="s">
        <v>79</v>
      </c>
      <c r="AV130" s="13" t="s">
        <v>197</v>
      </c>
      <c r="AW130" s="13" t="s">
        <v>30</v>
      </c>
      <c r="AX130" s="13" t="s">
        <v>77</v>
      </c>
      <c r="AY130" s="157" t="s">
        <v>191</v>
      </c>
    </row>
    <row r="131" spans="2:65" s="1" customFormat="1" ht="16.350000000000001" customHeight="1">
      <c r="B131" s="128"/>
      <c r="C131" s="167" t="s">
        <v>318</v>
      </c>
      <c r="D131" s="167" t="s">
        <v>483</v>
      </c>
      <c r="E131" s="168" t="s">
        <v>763</v>
      </c>
      <c r="F131" s="169" t="s">
        <v>764</v>
      </c>
      <c r="G131" s="170" t="s">
        <v>196</v>
      </c>
      <c r="H131" s="171">
        <v>77.52</v>
      </c>
      <c r="I131" s="172">
        <v>0</v>
      </c>
      <c r="J131" s="172">
        <f>ROUND(I131*H131,2)</f>
        <v>0</v>
      </c>
      <c r="K131" s="173"/>
      <c r="L131" s="174"/>
      <c r="M131" s="175" t="s">
        <v>3</v>
      </c>
      <c r="N131" s="176" t="s">
        <v>40</v>
      </c>
      <c r="O131" s="138">
        <v>0</v>
      </c>
      <c r="P131" s="138">
        <f>O131*H131</f>
        <v>0</v>
      </c>
      <c r="Q131" s="138">
        <v>4.5999999999999999E-2</v>
      </c>
      <c r="R131" s="138">
        <f>Q131*H131</f>
        <v>3.5659199999999998</v>
      </c>
      <c r="S131" s="138">
        <v>0</v>
      </c>
      <c r="T131" s="139">
        <f>S131*H131</f>
        <v>0</v>
      </c>
      <c r="AR131" s="140" t="s">
        <v>239</v>
      </c>
      <c r="AT131" s="140" t="s">
        <v>483</v>
      </c>
      <c r="AU131" s="140" t="s">
        <v>79</v>
      </c>
      <c r="AY131" s="17" t="s">
        <v>191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7" t="s">
        <v>77</v>
      </c>
      <c r="BK131" s="141">
        <f>ROUND(I131*H131,2)</f>
        <v>0</v>
      </c>
      <c r="BL131" s="17" t="s">
        <v>197</v>
      </c>
      <c r="BM131" s="140" t="s">
        <v>1974</v>
      </c>
    </row>
    <row r="132" spans="2:65" s="12" customFormat="1">
      <c r="B132" s="145"/>
      <c r="D132" s="146" t="s">
        <v>201</v>
      </c>
      <c r="F132" s="148" t="s">
        <v>1975</v>
      </c>
      <c r="H132" s="149">
        <v>77.52</v>
      </c>
      <c r="L132" s="145"/>
      <c r="M132" s="150"/>
      <c r="T132" s="151"/>
      <c r="AT132" s="147" t="s">
        <v>201</v>
      </c>
      <c r="AU132" s="147" t="s">
        <v>79</v>
      </c>
      <c r="AV132" s="12" t="s">
        <v>79</v>
      </c>
      <c r="AW132" s="12" t="s">
        <v>4</v>
      </c>
      <c r="AX132" s="12" t="s">
        <v>77</v>
      </c>
      <c r="AY132" s="147" t="s">
        <v>191</v>
      </c>
    </row>
    <row r="133" spans="2:65" s="1" customFormat="1" ht="23.4" customHeight="1">
      <c r="B133" s="128"/>
      <c r="C133" s="129" t="s">
        <v>324</v>
      </c>
      <c r="D133" s="129" t="s">
        <v>193</v>
      </c>
      <c r="E133" s="130" t="s">
        <v>719</v>
      </c>
      <c r="F133" s="131" t="s">
        <v>720</v>
      </c>
      <c r="G133" s="132" t="s">
        <v>275</v>
      </c>
      <c r="H133" s="133">
        <v>5.32</v>
      </c>
      <c r="I133" s="134">
        <v>0</v>
      </c>
      <c r="J133" s="134">
        <f>ROUND(I133*H133,2)</f>
        <v>0</v>
      </c>
      <c r="K133" s="135"/>
      <c r="L133" s="29"/>
      <c r="M133" s="136" t="s">
        <v>3</v>
      </c>
      <c r="N133" s="137" t="s">
        <v>40</v>
      </c>
      <c r="O133" s="138">
        <v>1.4419999999999999</v>
      </c>
      <c r="P133" s="138">
        <f>O133*H133</f>
        <v>7.6714400000000005</v>
      </c>
      <c r="Q133" s="138">
        <v>2.2563399999999998</v>
      </c>
      <c r="R133" s="138">
        <f>Q133*H133</f>
        <v>12.003728799999999</v>
      </c>
      <c r="S133" s="138">
        <v>0</v>
      </c>
      <c r="T133" s="139">
        <f>S133*H133</f>
        <v>0</v>
      </c>
      <c r="AR133" s="140" t="s">
        <v>197</v>
      </c>
      <c r="AT133" s="140" t="s">
        <v>193</v>
      </c>
      <c r="AU133" s="140" t="s">
        <v>79</v>
      </c>
      <c r="AY133" s="17" t="s">
        <v>191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7" t="s">
        <v>77</v>
      </c>
      <c r="BK133" s="141">
        <f>ROUND(I133*H133,2)</f>
        <v>0</v>
      </c>
      <c r="BL133" s="17" t="s">
        <v>197</v>
      </c>
      <c r="BM133" s="140" t="s">
        <v>1976</v>
      </c>
    </row>
    <row r="134" spans="2:65" s="1" customFormat="1">
      <c r="B134" s="29"/>
      <c r="D134" s="142" t="s">
        <v>199</v>
      </c>
      <c r="F134" s="143" t="s">
        <v>722</v>
      </c>
      <c r="L134" s="29"/>
      <c r="M134" s="144"/>
      <c r="T134" s="50"/>
      <c r="AT134" s="17" t="s">
        <v>199</v>
      </c>
      <c r="AU134" s="17" t="s">
        <v>79</v>
      </c>
    </row>
    <row r="135" spans="2:65" s="12" customFormat="1">
      <c r="B135" s="145"/>
      <c r="D135" s="146" t="s">
        <v>201</v>
      </c>
      <c r="E135" s="147" t="s">
        <v>3</v>
      </c>
      <c r="F135" s="148" t="s">
        <v>1977</v>
      </c>
      <c r="H135" s="149">
        <v>5.32</v>
      </c>
      <c r="L135" s="145"/>
      <c r="M135" s="150"/>
      <c r="T135" s="151"/>
      <c r="AT135" s="147" t="s">
        <v>201</v>
      </c>
      <c r="AU135" s="147" t="s">
        <v>79</v>
      </c>
      <c r="AV135" s="12" t="s">
        <v>79</v>
      </c>
      <c r="AW135" s="12" t="s">
        <v>30</v>
      </c>
      <c r="AX135" s="12" t="s">
        <v>69</v>
      </c>
      <c r="AY135" s="147" t="s">
        <v>191</v>
      </c>
    </row>
    <row r="136" spans="2:65" s="13" customFormat="1">
      <c r="B136" s="156"/>
      <c r="D136" s="146" t="s">
        <v>201</v>
      </c>
      <c r="E136" s="157" t="s">
        <v>3</v>
      </c>
      <c r="F136" s="158" t="s">
        <v>272</v>
      </c>
      <c r="H136" s="159">
        <v>5.32</v>
      </c>
      <c r="L136" s="156"/>
      <c r="M136" s="160"/>
      <c r="T136" s="161"/>
      <c r="AT136" s="157" t="s">
        <v>201</v>
      </c>
      <c r="AU136" s="157" t="s">
        <v>79</v>
      </c>
      <c r="AV136" s="13" t="s">
        <v>197</v>
      </c>
      <c r="AW136" s="13" t="s">
        <v>30</v>
      </c>
      <c r="AX136" s="13" t="s">
        <v>77</v>
      </c>
      <c r="AY136" s="157" t="s">
        <v>191</v>
      </c>
    </row>
    <row r="137" spans="2:65" s="11" customFormat="1" ht="22.8" customHeight="1">
      <c r="B137" s="117"/>
      <c r="D137" s="118" t="s">
        <v>68</v>
      </c>
      <c r="E137" s="126" t="s">
        <v>464</v>
      </c>
      <c r="F137" s="126" t="s">
        <v>465</v>
      </c>
      <c r="J137" s="127">
        <f>BK137</f>
        <v>0</v>
      </c>
      <c r="L137" s="117"/>
      <c r="M137" s="121"/>
      <c r="P137" s="122">
        <f>SUM(P138:P139)</f>
        <v>184.54862600000001</v>
      </c>
      <c r="R137" s="122">
        <f>SUM(R138:R139)</f>
        <v>0</v>
      </c>
      <c r="T137" s="123">
        <f>SUM(T138:T139)</f>
        <v>0</v>
      </c>
      <c r="AR137" s="118" t="s">
        <v>77</v>
      </c>
      <c r="AT137" s="124" t="s">
        <v>68</v>
      </c>
      <c r="AU137" s="124" t="s">
        <v>77</v>
      </c>
      <c r="AY137" s="118" t="s">
        <v>191</v>
      </c>
      <c r="BK137" s="125">
        <f>SUM(BK138:BK139)</f>
        <v>0</v>
      </c>
    </row>
    <row r="138" spans="2:65" s="1" customFormat="1" ht="36.75" customHeight="1">
      <c r="B138" s="128"/>
      <c r="C138" s="129" t="s">
        <v>331</v>
      </c>
      <c r="D138" s="129" t="s">
        <v>193</v>
      </c>
      <c r="E138" s="130" t="s">
        <v>1978</v>
      </c>
      <c r="F138" s="131" t="s">
        <v>1979</v>
      </c>
      <c r="G138" s="132" t="s">
        <v>327</v>
      </c>
      <c r="H138" s="133">
        <v>464.858</v>
      </c>
      <c r="I138" s="134">
        <v>0</v>
      </c>
      <c r="J138" s="134">
        <f>ROUND(I138*H138,2)</f>
        <v>0</v>
      </c>
      <c r="K138" s="135"/>
      <c r="L138" s="29"/>
      <c r="M138" s="136" t="s">
        <v>3</v>
      </c>
      <c r="N138" s="137" t="s">
        <v>40</v>
      </c>
      <c r="O138" s="138">
        <v>0.39700000000000002</v>
      </c>
      <c r="P138" s="138">
        <f>O138*H138</f>
        <v>184.54862600000001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197</v>
      </c>
      <c r="AT138" s="140" t="s">
        <v>193</v>
      </c>
      <c r="AU138" s="140" t="s">
        <v>79</v>
      </c>
      <c r="AY138" s="17" t="s">
        <v>191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7" t="s">
        <v>77</v>
      </c>
      <c r="BK138" s="141">
        <f>ROUND(I138*H138,2)</f>
        <v>0</v>
      </c>
      <c r="BL138" s="17" t="s">
        <v>197</v>
      </c>
      <c r="BM138" s="140" t="s">
        <v>1980</v>
      </c>
    </row>
    <row r="139" spans="2:65" s="1" customFormat="1">
      <c r="B139" s="29"/>
      <c r="D139" s="142" t="s">
        <v>199</v>
      </c>
      <c r="F139" s="143" t="s">
        <v>1981</v>
      </c>
      <c r="L139" s="29"/>
      <c r="M139" s="152"/>
      <c r="N139" s="153"/>
      <c r="O139" s="153"/>
      <c r="P139" s="153"/>
      <c r="Q139" s="153"/>
      <c r="R139" s="153"/>
      <c r="S139" s="153"/>
      <c r="T139" s="154"/>
      <c r="AT139" s="17" t="s">
        <v>199</v>
      </c>
      <c r="AU139" s="17" t="s">
        <v>79</v>
      </c>
    </row>
    <row r="140" spans="2:65" s="1" customFormat="1" ht="6.9" customHeight="1"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29"/>
    </row>
  </sheetData>
  <autoFilter ref="C89:K139" xr:uid="{00000000-0009-0000-0000-000016000000}"/>
  <mergeCells count="11">
    <mergeCell ref="E82:H82"/>
    <mergeCell ref="E7:H7"/>
    <mergeCell ref="E9:H9"/>
    <mergeCell ref="E11:H11"/>
    <mergeCell ref="E29:H29"/>
    <mergeCell ref="E50:H50"/>
    <mergeCell ref="L2:V2"/>
    <mergeCell ref="E52:H52"/>
    <mergeCell ref="E54:H54"/>
    <mergeCell ref="E78:H78"/>
    <mergeCell ref="E80:H80"/>
  </mergeCells>
  <hyperlinks>
    <hyperlink ref="F94" r:id="rId1" xr:uid="{00000000-0004-0000-1600-000000000000}"/>
    <hyperlink ref="F97" r:id="rId2" xr:uid="{00000000-0004-0000-1600-000001000000}"/>
    <hyperlink ref="F102" r:id="rId3" xr:uid="{00000000-0004-0000-1600-000002000000}"/>
    <hyperlink ref="F106" r:id="rId4" xr:uid="{00000000-0004-0000-1600-000003000000}"/>
    <hyperlink ref="F110" r:id="rId5" xr:uid="{00000000-0004-0000-1600-000004000000}"/>
    <hyperlink ref="F115" r:id="rId6" xr:uid="{00000000-0004-0000-1600-000005000000}"/>
    <hyperlink ref="F128" r:id="rId7" xr:uid="{00000000-0004-0000-1600-000006000000}"/>
    <hyperlink ref="F134" r:id="rId8" xr:uid="{00000000-0004-0000-1600-000007000000}"/>
    <hyperlink ref="F139" r:id="rId9" xr:uid="{00000000-0004-0000-16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36"/>
  <sheetViews>
    <sheetView showGridLines="0" topLeftCell="A91" workbookViewId="0">
      <selection activeCell="AB121" sqref="AB121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155</v>
      </c>
      <c r="AZ2" s="155" t="s">
        <v>1937</v>
      </c>
      <c r="BA2" s="155" t="s">
        <v>1938</v>
      </c>
      <c r="BB2" s="155" t="s">
        <v>3</v>
      </c>
      <c r="BC2" s="155" t="s">
        <v>1982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55" t="s">
        <v>247</v>
      </c>
      <c r="BA3" s="155" t="s">
        <v>248</v>
      </c>
      <c r="BB3" s="155" t="s">
        <v>3</v>
      </c>
      <c r="BC3" s="155" t="s">
        <v>1983</v>
      </c>
      <c r="BD3" s="155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  <c r="AZ4" s="155" t="s">
        <v>244</v>
      </c>
      <c r="BA4" s="155" t="s">
        <v>245</v>
      </c>
      <c r="BB4" s="155" t="s">
        <v>3</v>
      </c>
      <c r="BC4" s="155" t="s">
        <v>1983</v>
      </c>
      <c r="BD4" s="155" t="s">
        <v>79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1941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309" t="s">
        <v>1984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285" t="s">
        <v>3</v>
      </c>
      <c r="F29" s="285"/>
      <c r="G29" s="285"/>
      <c r="H29" s="285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ROUND(J90,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ROUND((SUM(BE90:BE135)),  2)</f>
        <v>0</v>
      </c>
      <c r="I35" s="90">
        <v>0.21</v>
      </c>
      <c r="J35" s="80">
        <f>ROUND(((SUM(BE90:BE135))*I35),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ROUND((SUM(BF90:BF135)),  2)</f>
        <v>0</v>
      </c>
      <c r="I36" s="90">
        <v>0.15</v>
      </c>
      <c r="J36" s="80">
        <f>ROUND(((SUM(BF90:BF135))*I36),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ROUND((SUM(BG90:BG135)),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ROUND((SUM(BH90:BH135)),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ROUND((SUM(BI90:BI135)),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1941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309" t="str">
        <f>E11</f>
        <v xml:space="preserve">SO TÚ 102 - Zpevněné plocha z betonové dlažby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J90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J91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J92</f>
        <v>0</v>
      </c>
      <c r="L65" s="104"/>
    </row>
    <row r="66" spans="2:12" s="9" customFormat="1" ht="19.95" customHeight="1">
      <c r="B66" s="104"/>
      <c r="D66" s="105" t="s">
        <v>259</v>
      </c>
      <c r="E66" s="106"/>
      <c r="F66" s="106"/>
      <c r="G66" s="106"/>
      <c r="H66" s="106"/>
      <c r="I66" s="106"/>
      <c r="J66" s="107">
        <f>J108</f>
        <v>0</v>
      </c>
      <c r="L66" s="104"/>
    </row>
    <row r="67" spans="2:12" s="9" customFormat="1" ht="19.95" customHeight="1">
      <c r="B67" s="104"/>
      <c r="D67" s="105" t="s">
        <v>261</v>
      </c>
      <c r="E67" s="106"/>
      <c r="F67" s="106"/>
      <c r="G67" s="106"/>
      <c r="H67" s="106"/>
      <c r="I67" s="106"/>
      <c r="J67" s="107">
        <f>J122</f>
        <v>0</v>
      </c>
      <c r="L67" s="104"/>
    </row>
    <row r="68" spans="2:12" s="9" customFormat="1" ht="19.95" customHeight="1">
      <c r="B68" s="104"/>
      <c r="D68" s="105" t="s">
        <v>262</v>
      </c>
      <c r="E68" s="106"/>
      <c r="F68" s="106"/>
      <c r="G68" s="106"/>
      <c r="H68" s="106"/>
      <c r="I68" s="106"/>
      <c r="J68" s="107">
        <f>J133</f>
        <v>0</v>
      </c>
      <c r="L68" s="104"/>
    </row>
    <row r="69" spans="2:12" s="1" customFormat="1" ht="21.75" customHeight="1">
      <c r="B69" s="29"/>
      <c r="L69" s="29"/>
    </row>
    <row r="70" spans="2:12" s="1" customFormat="1" ht="6.9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29"/>
    </row>
    <row r="74" spans="2:12" s="1" customFormat="1" ht="6.9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29"/>
    </row>
    <row r="75" spans="2:12" s="1" customFormat="1" ht="24.9" customHeight="1">
      <c r="B75" s="29"/>
      <c r="C75" s="21" t="s">
        <v>176</v>
      </c>
      <c r="L75" s="29"/>
    </row>
    <row r="76" spans="2:12" s="1" customFormat="1" ht="6.9" customHeight="1">
      <c r="B76" s="29"/>
      <c r="L76" s="29"/>
    </row>
    <row r="77" spans="2:12" s="1" customFormat="1" ht="12" customHeight="1">
      <c r="B77" s="29"/>
      <c r="C77" s="26" t="s">
        <v>15</v>
      </c>
      <c r="L77" s="29"/>
    </row>
    <row r="78" spans="2:12" s="1" customFormat="1" ht="16.350000000000001" customHeight="1">
      <c r="B78" s="29"/>
      <c r="E78" s="311" t="str">
        <f>E7</f>
        <v>REVITALIZACE SPORTOVNÍ ZÓNY STREETPARK</v>
      </c>
      <c r="F78" s="312"/>
      <c r="G78" s="312"/>
      <c r="H78" s="312"/>
      <c r="L78" s="29"/>
    </row>
    <row r="79" spans="2:12" ht="12" customHeight="1">
      <c r="B79" s="20"/>
      <c r="C79" s="26" t="s">
        <v>164</v>
      </c>
      <c r="L79" s="20"/>
    </row>
    <row r="80" spans="2:12" s="1" customFormat="1" ht="16.350000000000001" customHeight="1">
      <c r="B80" s="29"/>
      <c r="E80" s="311" t="s">
        <v>1941</v>
      </c>
      <c r="F80" s="313"/>
      <c r="G80" s="313"/>
      <c r="H80" s="313"/>
      <c r="L80" s="29"/>
    </row>
    <row r="81" spans="2:65" s="1" customFormat="1" ht="12" customHeight="1">
      <c r="B81" s="29"/>
      <c r="C81" s="26" t="s">
        <v>254</v>
      </c>
      <c r="L81" s="29"/>
    </row>
    <row r="82" spans="2:65" s="1" customFormat="1" ht="16.350000000000001" customHeight="1">
      <c r="B82" s="29"/>
      <c r="E82" s="309" t="str">
        <f>E11</f>
        <v xml:space="preserve">SO TÚ 102 - Zpevněné plocha z betonové dlažby </v>
      </c>
      <c r="F82" s="313"/>
      <c r="G82" s="313"/>
      <c r="H82" s="313"/>
      <c r="L82" s="29"/>
    </row>
    <row r="83" spans="2:65" s="1" customFormat="1" ht="6.9" customHeight="1">
      <c r="B83" s="29"/>
      <c r="L83" s="29"/>
    </row>
    <row r="84" spans="2:65" s="1" customFormat="1" ht="12" customHeight="1">
      <c r="B84" s="29"/>
      <c r="C84" s="26" t="s">
        <v>19</v>
      </c>
      <c r="F84" s="24" t="str">
        <f>F14</f>
        <v xml:space="preserve"> Žďár nad Sázavou</v>
      </c>
      <c r="I84" s="26" t="s">
        <v>21</v>
      </c>
      <c r="J84" s="46" t="str">
        <f>IF(J14="","",J14)</f>
        <v>26. 9. 2022</v>
      </c>
      <c r="L84" s="29"/>
    </row>
    <row r="85" spans="2:65" s="1" customFormat="1" ht="6.9" customHeight="1">
      <c r="B85" s="29"/>
      <c r="L85" s="29"/>
    </row>
    <row r="86" spans="2:65" s="1" customFormat="1" ht="24.75" customHeight="1">
      <c r="B86" s="29"/>
      <c r="C86" s="26" t="s">
        <v>23</v>
      </c>
      <c r="F86" s="24" t="str">
        <f>E17</f>
        <v>Město Žďár nad Sázavou</v>
      </c>
      <c r="I86" s="26" t="s">
        <v>28</v>
      </c>
      <c r="J86" s="27" t="str">
        <f>E23</f>
        <v>Grimm Architekti s.r.o.</v>
      </c>
      <c r="L86" s="29"/>
    </row>
    <row r="87" spans="2:65" s="1" customFormat="1" ht="15.3" customHeight="1">
      <c r="B87" s="29"/>
      <c r="C87" s="26" t="s">
        <v>27</v>
      </c>
      <c r="F87" s="24" t="str">
        <f>IF(E20="","",E20)</f>
        <v>VZ</v>
      </c>
      <c r="I87" s="26" t="s">
        <v>31</v>
      </c>
      <c r="J87" s="27" t="str">
        <f>E26</f>
        <v xml:space="preserve"> </v>
      </c>
      <c r="L87" s="29"/>
    </row>
    <row r="88" spans="2:65" s="1" customFormat="1" ht="10.35" customHeight="1">
      <c r="B88" s="29"/>
      <c r="L88" s="29"/>
    </row>
    <row r="89" spans="2:65" s="10" customFormat="1" ht="29.25" customHeight="1">
      <c r="B89" s="108"/>
      <c r="C89" s="109" t="s">
        <v>177</v>
      </c>
      <c r="D89" s="110" t="s">
        <v>54</v>
      </c>
      <c r="E89" s="110" t="s">
        <v>50</v>
      </c>
      <c r="F89" s="110" t="s">
        <v>51</v>
      </c>
      <c r="G89" s="110" t="s">
        <v>178</v>
      </c>
      <c r="H89" s="110" t="s">
        <v>179</v>
      </c>
      <c r="I89" s="110" t="s">
        <v>180</v>
      </c>
      <c r="J89" s="111" t="s">
        <v>168</v>
      </c>
      <c r="K89" s="112" t="s">
        <v>181</v>
      </c>
      <c r="L89" s="108"/>
      <c r="M89" s="53" t="s">
        <v>3</v>
      </c>
      <c r="N89" s="54" t="s">
        <v>39</v>
      </c>
      <c r="O89" s="54" t="s">
        <v>182</v>
      </c>
      <c r="P89" s="54" t="s">
        <v>183</v>
      </c>
      <c r="Q89" s="54" t="s">
        <v>184</v>
      </c>
      <c r="R89" s="54" t="s">
        <v>185</v>
      </c>
      <c r="S89" s="54" t="s">
        <v>186</v>
      </c>
      <c r="T89" s="55" t="s">
        <v>187</v>
      </c>
    </row>
    <row r="90" spans="2:65" s="1" customFormat="1" ht="22.8" customHeight="1">
      <c r="B90" s="29"/>
      <c r="C90" s="58" t="s">
        <v>188</v>
      </c>
      <c r="J90" s="113">
        <f>BK90</f>
        <v>0</v>
      </c>
      <c r="L90" s="29"/>
      <c r="M90" s="56"/>
      <c r="N90" s="47"/>
      <c r="O90" s="47"/>
      <c r="P90" s="114">
        <f>P91</f>
        <v>425.91202899999996</v>
      </c>
      <c r="Q90" s="47"/>
      <c r="R90" s="114">
        <f>R91</f>
        <v>307.4170196</v>
      </c>
      <c r="S90" s="47"/>
      <c r="T90" s="115">
        <f>T91</f>
        <v>0</v>
      </c>
      <c r="AT90" s="17" t="s">
        <v>68</v>
      </c>
      <c r="AU90" s="17" t="s">
        <v>169</v>
      </c>
      <c r="BK90" s="116">
        <f>BK91</f>
        <v>0</v>
      </c>
    </row>
    <row r="91" spans="2:65" s="11" customFormat="1" ht="25.95" customHeight="1">
      <c r="B91" s="117"/>
      <c r="D91" s="118" t="s">
        <v>68</v>
      </c>
      <c r="E91" s="119" t="s">
        <v>189</v>
      </c>
      <c r="F91" s="119" t="s">
        <v>190</v>
      </c>
      <c r="J91" s="120">
        <f>BK91</f>
        <v>0</v>
      </c>
      <c r="L91" s="117"/>
      <c r="M91" s="121"/>
      <c r="P91" s="122">
        <f>P92+P108+P122+P133</f>
        <v>425.91202899999996</v>
      </c>
      <c r="R91" s="122">
        <f>R92+R108+R122+R133</f>
        <v>307.4170196</v>
      </c>
      <c r="T91" s="123">
        <f>T92+T108+T122+T133</f>
        <v>0</v>
      </c>
      <c r="AR91" s="118" t="s">
        <v>77</v>
      </c>
      <c r="AT91" s="124" t="s">
        <v>68</v>
      </c>
      <c r="AU91" s="124" t="s">
        <v>69</v>
      </c>
      <c r="AY91" s="118" t="s">
        <v>191</v>
      </c>
      <c r="BK91" s="125">
        <f>BK92+BK108+BK122+BK133</f>
        <v>0</v>
      </c>
    </row>
    <row r="92" spans="2:65" s="11" customFormat="1" ht="22.8" customHeight="1">
      <c r="B92" s="117"/>
      <c r="D92" s="118" t="s">
        <v>68</v>
      </c>
      <c r="E92" s="126" t="s">
        <v>77</v>
      </c>
      <c r="F92" s="126" t="s">
        <v>192</v>
      </c>
      <c r="J92" s="127">
        <f>BK92</f>
        <v>0</v>
      </c>
      <c r="L92" s="117"/>
      <c r="M92" s="121"/>
      <c r="P92" s="122">
        <f>SUM(P93:P107)</f>
        <v>35.857999999999997</v>
      </c>
      <c r="R92" s="122">
        <f>SUM(R93:R107)</f>
        <v>0</v>
      </c>
      <c r="T92" s="123">
        <f>SUM(T93:T107)</f>
        <v>0</v>
      </c>
      <c r="AR92" s="118" t="s">
        <v>77</v>
      </c>
      <c r="AT92" s="124" t="s">
        <v>68</v>
      </c>
      <c r="AU92" s="124" t="s">
        <v>77</v>
      </c>
      <c r="AY92" s="118" t="s">
        <v>191</v>
      </c>
      <c r="BK92" s="125">
        <f>SUM(BK93:BK107)</f>
        <v>0</v>
      </c>
    </row>
    <row r="93" spans="2:65" s="1" customFormat="1" ht="23.4" customHeight="1">
      <c r="B93" s="128"/>
      <c r="C93" s="129" t="s">
        <v>77</v>
      </c>
      <c r="D93" s="129" t="s">
        <v>193</v>
      </c>
      <c r="E93" s="130" t="s">
        <v>604</v>
      </c>
      <c r="F93" s="131" t="s">
        <v>605</v>
      </c>
      <c r="G93" s="132" t="s">
        <v>268</v>
      </c>
      <c r="H93" s="133">
        <v>479</v>
      </c>
      <c r="I93" s="134">
        <v>0</v>
      </c>
      <c r="J93" s="134">
        <f>ROUND(I93*H93,2)</f>
        <v>0</v>
      </c>
      <c r="K93" s="135"/>
      <c r="L93" s="29"/>
      <c r="M93" s="136" t="s">
        <v>3</v>
      </c>
      <c r="N93" s="137" t="s">
        <v>40</v>
      </c>
      <c r="O93" s="138">
        <v>1.4999999999999999E-2</v>
      </c>
      <c r="P93" s="138">
        <f>O93*H93</f>
        <v>7.1849999999999996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197</v>
      </c>
      <c r="AT93" s="140" t="s">
        <v>193</v>
      </c>
      <c r="AU93" s="140" t="s">
        <v>79</v>
      </c>
      <c r="AY93" s="17" t="s">
        <v>191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77</v>
      </c>
      <c r="BK93" s="141">
        <f>ROUND(I93*H93,2)</f>
        <v>0</v>
      </c>
      <c r="BL93" s="17" t="s">
        <v>197</v>
      </c>
      <c r="BM93" s="140" t="s">
        <v>1985</v>
      </c>
    </row>
    <row r="94" spans="2:65" s="1" customFormat="1">
      <c r="B94" s="29"/>
      <c r="D94" s="142" t="s">
        <v>199</v>
      </c>
      <c r="F94" s="143" t="s">
        <v>606</v>
      </c>
      <c r="L94" s="29"/>
      <c r="M94" s="144"/>
      <c r="T94" s="50"/>
      <c r="AT94" s="17" t="s">
        <v>199</v>
      </c>
      <c r="AU94" s="17" t="s">
        <v>79</v>
      </c>
    </row>
    <row r="95" spans="2:65" s="12" customFormat="1">
      <c r="B95" s="145"/>
      <c r="D95" s="146" t="s">
        <v>201</v>
      </c>
      <c r="E95" s="147" t="s">
        <v>3</v>
      </c>
      <c r="F95" s="148" t="s">
        <v>1937</v>
      </c>
      <c r="H95" s="149">
        <v>479</v>
      </c>
      <c r="L95" s="145"/>
      <c r="M95" s="150"/>
      <c r="T95" s="151"/>
      <c r="AT95" s="147" t="s">
        <v>201</v>
      </c>
      <c r="AU95" s="147" t="s">
        <v>79</v>
      </c>
      <c r="AV95" s="12" t="s">
        <v>79</v>
      </c>
      <c r="AW95" s="12" t="s">
        <v>30</v>
      </c>
      <c r="AX95" s="12" t="s">
        <v>77</v>
      </c>
      <c r="AY95" s="147" t="s">
        <v>191</v>
      </c>
    </row>
    <row r="96" spans="2:65" s="1" customFormat="1" ht="31.95" customHeight="1">
      <c r="B96" s="128"/>
      <c r="C96" s="129" t="s">
        <v>79</v>
      </c>
      <c r="D96" s="129" t="s">
        <v>193</v>
      </c>
      <c r="E96" s="130" t="s">
        <v>607</v>
      </c>
      <c r="F96" s="131" t="s">
        <v>608</v>
      </c>
      <c r="G96" s="132" t="s">
        <v>275</v>
      </c>
      <c r="H96" s="133">
        <v>108.2</v>
      </c>
      <c r="I96" s="134">
        <v>0</v>
      </c>
      <c r="J96" s="134">
        <f>ROUND(I96*H96,2)</f>
        <v>0</v>
      </c>
      <c r="K96" s="135"/>
      <c r="L96" s="29"/>
      <c r="M96" s="136" t="s">
        <v>3</v>
      </c>
      <c r="N96" s="137" t="s">
        <v>40</v>
      </c>
      <c r="O96" s="138">
        <v>0.21199999999999999</v>
      </c>
      <c r="P96" s="138">
        <f>O96*H96</f>
        <v>22.938400000000001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197</v>
      </c>
      <c r="AT96" s="140" t="s">
        <v>193</v>
      </c>
      <c r="AU96" s="140" t="s">
        <v>79</v>
      </c>
      <c r="AY96" s="17" t="s">
        <v>191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77</v>
      </c>
      <c r="BK96" s="141">
        <f>ROUND(I96*H96,2)</f>
        <v>0</v>
      </c>
      <c r="BL96" s="17" t="s">
        <v>197</v>
      </c>
      <c r="BM96" s="140" t="s">
        <v>1986</v>
      </c>
    </row>
    <row r="97" spans="2:65" s="1" customFormat="1">
      <c r="B97" s="29"/>
      <c r="D97" s="142" t="s">
        <v>199</v>
      </c>
      <c r="F97" s="143" t="s">
        <v>609</v>
      </c>
      <c r="L97" s="29"/>
      <c r="M97" s="144"/>
      <c r="T97" s="50"/>
      <c r="AT97" s="17" t="s">
        <v>199</v>
      </c>
      <c r="AU97" s="17" t="s">
        <v>79</v>
      </c>
    </row>
    <row r="98" spans="2:65" s="12" customFormat="1">
      <c r="B98" s="145"/>
      <c r="D98" s="146" t="s">
        <v>201</v>
      </c>
      <c r="E98" s="147" t="s">
        <v>3</v>
      </c>
      <c r="F98" s="148" t="s">
        <v>1987</v>
      </c>
      <c r="H98" s="149">
        <v>95.8</v>
      </c>
      <c r="L98" s="145"/>
      <c r="M98" s="150"/>
      <c r="T98" s="151"/>
      <c r="AT98" s="147" t="s">
        <v>201</v>
      </c>
      <c r="AU98" s="147" t="s">
        <v>79</v>
      </c>
      <c r="AV98" s="12" t="s">
        <v>79</v>
      </c>
      <c r="AW98" s="12" t="s">
        <v>30</v>
      </c>
      <c r="AX98" s="12" t="s">
        <v>69</v>
      </c>
      <c r="AY98" s="147" t="s">
        <v>191</v>
      </c>
    </row>
    <row r="99" spans="2:65" s="12" customFormat="1">
      <c r="B99" s="145"/>
      <c r="D99" s="146" t="s">
        <v>201</v>
      </c>
      <c r="E99" s="147" t="s">
        <v>3</v>
      </c>
      <c r="F99" s="148" t="s">
        <v>1988</v>
      </c>
      <c r="H99" s="149">
        <v>12.4</v>
      </c>
      <c r="L99" s="145"/>
      <c r="M99" s="150"/>
      <c r="T99" s="151"/>
      <c r="AT99" s="147" t="s">
        <v>201</v>
      </c>
      <c r="AU99" s="147" t="s">
        <v>79</v>
      </c>
      <c r="AV99" s="12" t="s">
        <v>79</v>
      </c>
      <c r="AW99" s="12" t="s">
        <v>30</v>
      </c>
      <c r="AX99" s="12" t="s">
        <v>69</v>
      </c>
      <c r="AY99" s="147" t="s">
        <v>191</v>
      </c>
    </row>
    <row r="100" spans="2:65" s="13" customFormat="1">
      <c r="B100" s="156"/>
      <c r="D100" s="146" t="s">
        <v>201</v>
      </c>
      <c r="E100" s="157" t="s">
        <v>247</v>
      </c>
      <c r="F100" s="158" t="s">
        <v>272</v>
      </c>
      <c r="H100" s="159">
        <v>108.2</v>
      </c>
      <c r="L100" s="156"/>
      <c r="M100" s="160"/>
      <c r="T100" s="161"/>
      <c r="AT100" s="157" t="s">
        <v>201</v>
      </c>
      <c r="AU100" s="157" t="s">
        <v>79</v>
      </c>
      <c r="AV100" s="13" t="s">
        <v>197</v>
      </c>
      <c r="AW100" s="13" t="s">
        <v>30</v>
      </c>
      <c r="AX100" s="13" t="s">
        <v>77</v>
      </c>
      <c r="AY100" s="157" t="s">
        <v>191</v>
      </c>
    </row>
    <row r="101" spans="2:65" s="1" customFormat="1" ht="60.9" customHeight="1">
      <c r="B101" s="128"/>
      <c r="C101" s="129" t="s">
        <v>212</v>
      </c>
      <c r="D101" s="129" t="s">
        <v>193</v>
      </c>
      <c r="E101" s="130" t="s">
        <v>284</v>
      </c>
      <c r="F101" s="131" t="s">
        <v>285</v>
      </c>
      <c r="G101" s="132" t="s">
        <v>275</v>
      </c>
      <c r="H101" s="133">
        <v>108.2</v>
      </c>
      <c r="I101" s="134">
        <v>0</v>
      </c>
      <c r="J101" s="134">
        <f>ROUND(I101*H101,2)</f>
        <v>0</v>
      </c>
      <c r="K101" s="135"/>
      <c r="L101" s="29"/>
      <c r="M101" s="136" t="s">
        <v>3</v>
      </c>
      <c r="N101" s="137" t="s">
        <v>40</v>
      </c>
      <c r="O101" s="138">
        <v>4.3999999999999997E-2</v>
      </c>
      <c r="P101" s="138">
        <f>O101*H101</f>
        <v>4.7607999999999997</v>
      </c>
      <c r="Q101" s="138">
        <v>0</v>
      </c>
      <c r="R101" s="138">
        <f>Q101*H101</f>
        <v>0</v>
      </c>
      <c r="S101" s="138">
        <v>0</v>
      </c>
      <c r="T101" s="139">
        <f>S101*H101</f>
        <v>0</v>
      </c>
      <c r="AR101" s="140" t="s">
        <v>197</v>
      </c>
      <c r="AT101" s="140" t="s">
        <v>193</v>
      </c>
      <c r="AU101" s="140" t="s">
        <v>79</v>
      </c>
      <c r="AY101" s="17" t="s">
        <v>191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7" t="s">
        <v>77</v>
      </c>
      <c r="BK101" s="141">
        <f>ROUND(I101*H101,2)</f>
        <v>0</v>
      </c>
      <c r="BL101" s="17" t="s">
        <v>197</v>
      </c>
      <c r="BM101" s="140" t="s">
        <v>1989</v>
      </c>
    </row>
    <row r="102" spans="2:65" s="1" customFormat="1">
      <c r="B102" s="29"/>
      <c r="D102" s="142" t="s">
        <v>199</v>
      </c>
      <c r="F102" s="143" t="s">
        <v>287</v>
      </c>
      <c r="L102" s="29"/>
      <c r="M102" s="144"/>
      <c r="T102" s="50"/>
      <c r="AT102" s="17" t="s">
        <v>199</v>
      </c>
      <c r="AU102" s="17" t="s">
        <v>79</v>
      </c>
    </row>
    <row r="103" spans="2:65" s="12" customFormat="1">
      <c r="B103" s="145"/>
      <c r="D103" s="146" t="s">
        <v>201</v>
      </c>
      <c r="E103" s="147" t="s">
        <v>3</v>
      </c>
      <c r="F103" s="148" t="s">
        <v>247</v>
      </c>
      <c r="H103" s="149">
        <v>108.2</v>
      </c>
      <c r="L103" s="145"/>
      <c r="M103" s="150"/>
      <c r="T103" s="151"/>
      <c r="AT103" s="147" t="s">
        <v>201</v>
      </c>
      <c r="AU103" s="147" t="s">
        <v>79</v>
      </c>
      <c r="AV103" s="12" t="s">
        <v>79</v>
      </c>
      <c r="AW103" s="12" t="s">
        <v>30</v>
      </c>
      <c r="AX103" s="12" t="s">
        <v>69</v>
      </c>
      <c r="AY103" s="147" t="s">
        <v>191</v>
      </c>
    </row>
    <row r="104" spans="2:65" s="13" customFormat="1">
      <c r="B104" s="156"/>
      <c r="D104" s="146" t="s">
        <v>201</v>
      </c>
      <c r="E104" s="157" t="s">
        <v>244</v>
      </c>
      <c r="F104" s="158" t="s">
        <v>272</v>
      </c>
      <c r="H104" s="159">
        <v>108.2</v>
      </c>
      <c r="L104" s="156"/>
      <c r="M104" s="160"/>
      <c r="T104" s="161"/>
      <c r="AT104" s="157" t="s">
        <v>201</v>
      </c>
      <c r="AU104" s="157" t="s">
        <v>79</v>
      </c>
      <c r="AV104" s="13" t="s">
        <v>197</v>
      </c>
      <c r="AW104" s="13" t="s">
        <v>30</v>
      </c>
      <c r="AX104" s="13" t="s">
        <v>77</v>
      </c>
      <c r="AY104" s="157" t="s">
        <v>191</v>
      </c>
    </row>
    <row r="105" spans="2:65" s="1" customFormat="1" ht="36.75" customHeight="1">
      <c r="B105" s="128"/>
      <c r="C105" s="129" t="s">
        <v>197</v>
      </c>
      <c r="D105" s="129" t="s">
        <v>193</v>
      </c>
      <c r="E105" s="130" t="s">
        <v>289</v>
      </c>
      <c r="F105" s="131" t="s">
        <v>290</v>
      </c>
      <c r="G105" s="132" t="s">
        <v>275</v>
      </c>
      <c r="H105" s="133">
        <v>108.2</v>
      </c>
      <c r="I105" s="134">
        <v>0</v>
      </c>
      <c r="J105" s="134">
        <f>ROUND(I105*H105,2)</f>
        <v>0</v>
      </c>
      <c r="K105" s="135"/>
      <c r="L105" s="29"/>
      <c r="M105" s="136" t="s">
        <v>3</v>
      </c>
      <c r="N105" s="137" t="s">
        <v>40</v>
      </c>
      <c r="O105" s="138">
        <v>8.9999999999999993E-3</v>
      </c>
      <c r="P105" s="138">
        <f>O105*H105</f>
        <v>0.9738</v>
      </c>
      <c r="Q105" s="138">
        <v>0</v>
      </c>
      <c r="R105" s="138">
        <f>Q105*H105</f>
        <v>0</v>
      </c>
      <c r="S105" s="138">
        <v>0</v>
      </c>
      <c r="T105" s="139">
        <f>S105*H105</f>
        <v>0</v>
      </c>
      <c r="AR105" s="140" t="s">
        <v>197</v>
      </c>
      <c r="AT105" s="140" t="s">
        <v>193</v>
      </c>
      <c r="AU105" s="140" t="s">
        <v>79</v>
      </c>
      <c r="AY105" s="17" t="s">
        <v>191</v>
      </c>
      <c r="BE105" s="141">
        <f>IF(N105="základní",J105,0)</f>
        <v>0</v>
      </c>
      <c r="BF105" s="141">
        <f>IF(N105="snížená",J105,0)</f>
        <v>0</v>
      </c>
      <c r="BG105" s="141">
        <f>IF(N105="zákl. přenesená",J105,0)</f>
        <v>0</v>
      </c>
      <c r="BH105" s="141">
        <f>IF(N105="sníž. přenesená",J105,0)</f>
        <v>0</v>
      </c>
      <c r="BI105" s="141">
        <f>IF(N105="nulová",J105,0)</f>
        <v>0</v>
      </c>
      <c r="BJ105" s="17" t="s">
        <v>77</v>
      </c>
      <c r="BK105" s="141">
        <f>ROUND(I105*H105,2)</f>
        <v>0</v>
      </c>
      <c r="BL105" s="17" t="s">
        <v>197</v>
      </c>
      <c r="BM105" s="140" t="s">
        <v>1990</v>
      </c>
    </row>
    <row r="106" spans="2:65" s="1" customFormat="1">
      <c r="B106" s="29"/>
      <c r="D106" s="142" t="s">
        <v>199</v>
      </c>
      <c r="F106" s="143" t="s">
        <v>292</v>
      </c>
      <c r="L106" s="29"/>
      <c r="M106" s="144"/>
      <c r="T106" s="50"/>
      <c r="AT106" s="17" t="s">
        <v>199</v>
      </c>
      <c r="AU106" s="17" t="s">
        <v>79</v>
      </c>
    </row>
    <row r="107" spans="2:65" s="12" customFormat="1">
      <c r="B107" s="145"/>
      <c r="D107" s="146" t="s">
        <v>201</v>
      </c>
      <c r="E107" s="147" t="s">
        <v>3</v>
      </c>
      <c r="F107" s="148" t="s">
        <v>244</v>
      </c>
      <c r="H107" s="149">
        <v>108.2</v>
      </c>
      <c r="L107" s="145"/>
      <c r="M107" s="150"/>
      <c r="T107" s="151"/>
      <c r="AT107" s="147" t="s">
        <v>201</v>
      </c>
      <c r="AU107" s="147" t="s">
        <v>79</v>
      </c>
      <c r="AV107" s="12" t="s">
        <v>79</v>
      </c>
      <c r="AW107" s="12" t="s">
        <v>30</v>
      </c>
      <c r="AX107" s="12" t="s">
        <v>77</v>
      </c>
      <c r="AY107" s="147" t="s">
        <v>191</v>
      </c>
    </row>
    <row r="108" spans="2:65" s="11" customFormat="1" ht="22.8" customHeight="1">
      <c r="B108" s="117"/>
      <c r="D108" s="118" t="s">
        <v>68</v>
      </c>
      <c r="E108" s="126" t="s">
        <v>209</v>
      </c>
      <c r="F108" s="126" t="s">
        <v>359</v>
      </c>
      <c r="J108" s="127">
        <f>BK108</f>
        <v>0</v>
      </c>
      <c r="L108" s="117"/>
      <c r="M108" s="121"/>
      <c r="P108" s="122">
        <f>SUM(P109:P121)</f>
        <v>248.601</v>
      </c>
      <c r="R108" s="122">
        <f>SUM(R109:R121)</f>
        <v>278.55286999999998</v>
      </c>
      <c r="T108" s="123">
        <f>SUM(T109:T121)</f>
        <v>0</v>
      </c>
      <c r="AR108" s="118" t="s">
        <v>77</v>
      </c>
      <c r="AT108" s="124" t="s">
        <v>68</v>
      </c>
      <c r="AU108" s="124" t="s">
        <v>77</v>
      </c>
      <c r="AY108" s="118" t="s">
        <v>191</v>
      </c>
      <c r="BK108" s="125">
        <f>SUM(BK109:BK121)</f>
        <v>0</v>
      </c>
    </row>
    <row r="109" spans="2:65" s="1" customFormat="1" ht="53.7" customHeight="1">
      <c r="B109" s="128"/>
      <c r="C109" s="129" t="s">
        <v>209</v>
      </c>
      <c r="D109" s="129" t="s">
        <v>193</v>
      </c>
      <c r="E109" s="130" t="s">
        <v>1949</v>
      </c>
      <c r="F109" s="131" t="s">
        <v>1950</v>
      </c>
      <c r="G109" s="132" t="s">
        <v>268</v>
      </c>
      <c r="H109" s="133">
        <v>479</v>
      </c>
      <c r="I109" s="134">
        <v>0</v>
      </c>
      <c r="J109" s="134">
        <f>ROUND(I109*H109,2)</f>
        <v>0</v>
      </c>
      <c r="K109" s="135"/>
      <c r="L109" s="29"/>
      <c r="M109" s="136" t="s">
        <v>3</v>
      </c>
      <c r="N109" s="137" t="s">
        <v>40</v>
      </c>
      <c r="O109" s="138">
        <v>1.9E-2</v>
      </c>
      <c r="P109" s="138">
        <f>O109*H109</f>
        <v>9.1009999999999991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197</v>
      </c>
      <c r="AT109" s="140" t="s">
        <v>193</v>
      </c>
      <c r="AU109" s="140" t="s">
        <v>79</v>
      </c>
      <c r="AY109" s="17" t="s">
        <v>191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7" t="s">
        <v>77</v>
      </c>
      <c r="BK109" s="141">
        <f>ROUND(I109*H109,2)</f>
        <v>0</v>
      </c>
      <c r="BL109" s="17" t="s">
        <v>197</v>
      </c>
      <c r="BM109" s="140" t="s">
        <v>1991</v>
      </c>
    </row>
    <row r="110" spans="2:65" s="1" customFormat="1">
      <c r="B110" s="29"/>
      <c r="D110" s="142" t="s">
        <v>199</v>
      </c>
      <c r="F110" s="143" t="s">
        <v>1952</v>
      </c>
      <c r="L110" s="29"/>
      <c r="M110" s="144"/>
      <c r="T110" s="50"/>
      <c r="AT110" s="17" t="s">
        <v>199</v>
      </c>
      <c r="AU110" s="17" t="s">
        <v>79</v>
      </c>
    </row>
    <row r="111" spans="2:65" s="12" customFormat="1">
      <c r="B111" s="145"/>
      <c r="D111" s="146" t="s">
        <v>201</v>
      </c>
      <c r="E111" s="147" t="s">
        <v>3</v>
      </c>
      <c r="F111" s="148" t="s">
        <v>1937</v>
      </c>
      <c r="H111" s="149">
        <v>479</v>
      </c>
      <c r="L111" s="145"/>
      <c r="M111" s="150"/>
      <c r="T111" s="151"/>
      <c r="AT111" s="147" t="s">
        <v>201</v>
      </c>
      <c r="AU111" s="147" t="s">
        <v>79</v>
      </c>
      <c r="AV111" s="12" t="s">
        <v>79</v>
      </c>
      <c r="AW111" s="12" t="s">
        <v>30</v>
      </c>
      <c r="AX111" s="12" t="s">
        <v>77</v>
      </c>
      <c r="AY111" s="147" t="s">
        <v>191</v>
      </c>
    </row>
    <row r="112" spans="2:65" s="1" customFormat="1" ht="16.350000000000001" customHeight="1">
      <c r="B112" s="128"/>
      <c r="C112" s="167" t="s">
        <v>229</v>
      </c>
      <c r="D112" s="167" t="s">
        <v>483</v>
      </c>
      <c r="E112" s="168" t="s">
        <v>1953</v>
      </c>
      <c r="F112" s="169" t="s">
        <v>1954</v>
      </c>
      <c r="G112" s="170" t="s">
        <v>327</v>
      </c>
      <c r="H112" s="171">
        <v>172.44</v>
      </c>
      <c r="I112" s="172">
        <v>0</v>
      </c>
      <c r="J112" s="172">
        <f>ROUND(I112*H112,2)</f>
        <v>0</v>
      </c>
      <c r="K112" s="173"/>
      <c r="L112" s="174"/>
      <c r="M112" s="175" t="s">
        <v>3</v>
      </c>
      <c r="N112" s="176" t="s">
        <v>40</v>
      </c>
      <c r="O112" s="138">
        <v>0</v>
      </c>
      <c r="P112" s="138">
        <f>O112*H112</f>
        <v>0</v>
      </c>
      <c r="Q112" s="138">
        <v>1</v>
      </c>
      <c r="R112" s="138">
        <f>Q112*H112</f>
        <v>172.44</v>
      </c>
      <c r="S112" s="138">
        <v>0</v>
      </c>
      <c r="T112" s="139">
        <f>S112*H112</f>
        <v>0</v>
      </c>
      <c r="AR112" s="140" t="s">
        <v>239</v>
      </c>
      <c r="AT112" s="140" t="s">
        <v>483</v>
      </c>
      <c r="AU112" s="140" t="s">
        <v>79</v>
      </c>
      <c r="AY112" s="17" t="s">
        <v>191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77</v>
      </c>
      <c r="BK112" s="141">
        <f>ROUND(I112*H112,2)</f>
        <v>0</v>
      </c>
      <c r="BL112" s="17" t="s">
        <v>197</v>
      </c>
      <c r="BM112" s="140" t="s">
        <v>1992</v>
      </c>
    </row>
    <row r="113" spans="2:65" s="12" customFormat="1">
      <c r="B113" s="145"/>
      <c r="D113" s="146" t="s">
        <v>201</v>
      </c>
      <c r="F113" s="148" t="s">
        <v>1993</v>
      </c>
      <c r="H113" s="149">
        <v>172.44</v>
      </c>
      <c r="L113" s="145"/>
      <c r="M113" s="150"/>
      <c r="T113" s="151"/>
      <c r="AT113" s="147" t="s">
        <v>201</v>
      </c>
      <c r="AU113" s="147" t="s">
        <v>79</v>
      </c>
      <c r="AV113" s="12" t="s">
        <v>79</v>
      </c>
      <c r="AW113" s="12" t="s">
        <v>4</v>
      </c>
      <c r="AX113" s="12" t="s">
        <v>77</v>
      </c>
      <c r="AY113" s="147" t="s">
        <v>191</v>
      </c>
    </row>
    <row r="114" spans="2:65" s="1" customFormat="1" ht="75.3" customHeight="1">
      <c r="B114" s="128"/>
      <c r="C114" s="129" t="s">
        <v>235</v>
      </c>
      <c r="D114" s="129" t="s">
        <v>193</v>
      </c>
      <c r="E114" s="130" t="s">
        <v>1957</v>
      </c>
      <c r="F114" s="131" t="s">
        <v>1958</v>
      </c>
      <c r="G114" s="132" t="s">
        <v>268</v>
      </c>
      <c r="H114" s="133">
        <v>479</v>
      </c>
      <c r="I114" s="134">
        <v>0</v>
      </c>
      <c r="J114" s="134">
        <f>ROUND(I114*H114,2)</f>
        <v>0</v>
      </c>
      <c r="K114" s="135"/>
      <c r="L114" s="29"/>
      <c r="M114" s="136" t="s">
        <v>3</v>
      </c>
      <c r="N114" s="137" t="s">
        <v>40</v>
      </c>
      <c r="O114" s="138">
        <v>0.5</v>
      </c>
      <c r="P114" s="138">
        <f>O114*H114</f>
        <v>239.5</v>
      </c>
      <c r="Q114" s="138">
        <v>8.9219999999999994E-2</v>
      </c>
      <c r="R114" s="138">
        <f>Q114*H114</f>
        <v>42.736379999999997</v>
      </c>
      <c r="S114" s="138">
        <v>0</v>
      </c>
      <c r="T114" s="139">
        <f>S114*H114</f>
        <v>0</v>
      </c>
      <c r="AR114" s="140" t="s">
        <v>197</v>
      </c>
      <c r="AT114" s="140" t="s">
        <v>193</v>
      </c>
      <c r="AU114" s="140" t="s">
        <v>79</v>
      </c>
      <c r="AY114" s="17" t="s">
        <v>191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7" t="s">
        <v>77</v>
      </c>
      <c r="BK114" s="141">
        <f>ROUND(I114*H114,2)</f>
        <v>0</v>
      </c>
      <c r="BL114" s="17" t="s">
        <v>197</v>
      </c>
      <c r="BM114" s="140" t="s">
        <v>1994</v>
      </c>
    </row>
    <row r="115" spans="2:65" s="1" customFormat="1">
      <c r="B115" s="29"/>
      <c r="D115" s="142" t="s">
        <v>199</v>
      </c>
      <c r="F115" s="143" t="s">
        <v>1960</v>
      </c>
      <c r="L115" s="29"/>
      <c r="M115" s="144"/>
      <c r="T115" s="50"/>
      <c r="AT115" s="17" t="s">
        <v>199</v>
      </c>
      <c r="AU115" s="17" t="s">
        <v>79</v>
      </c>
    </row>
    <row r="116" spans="2:65" s="12" customFormat="1">
      <c r="B116" s="145"/>
      <c r="D116" s="146" t="s">
        <v>201</v>
      </c>
      <c r="E116" s="147" t="s">
        <v>3</v>
      </c>
      <c r="F116" s="148" t="s">
        <v>1995</v>
      </c>
      <c r="H116" s="149">
        <v>350</v>
      </c>
      <c r="L116" s="145"/>
      <c r="M116" s="150"/>
      <c r="T116" s="151"/>
      <c r="AT116" s="147" t="s">
        <v>201</v>
      </c>
      <c r="AU116" s="147" t="s">
        <v>79</v>
      </c>
      <c r="AV116" s="12" t="s">
        <v>79</v>
      </c>
      <c r="AW116" s="12" t="s">
        <v>30</v>
      </c>
      <c r="AX116" s="12" t="s">
        <v>69</v>
      </c>
      <c r="AY116" s="147" t="s">
        <v>191</v>
      </c>
    </row>
    <row r="117" spans="2:65" s="12" customFormat="1">
      <c r="B117" s="145"/>
      <c r="D117" s="146" t="s">
        <v>201</v>
      </c>
      <c r="E117" s="147" t="s">
        <v>3</v>
      </c>
      <c r="F117" s="148" t="s">
        <v>1996</v>
      </c>
      <c r="H117" s="149">
        <v>114</v>
      </c>
      <c r="L117" s="145"/>
      <c r="M117" s="150"/>
      <c r="T117" s="151"/>
      <c r="AT117" s="147" t="s">
        <v>201</v>
      </c>
      <c r="AU117" s="147" t="s">
        <v>79</v>
      </c>
      <c r="AV117" s="12" t="s">
        <v>79</v>
      </c>
      <c r="AW117" s="12" t="s">
        <v>30</v>
      </c>
      <c r="AX117" s="12" t="s">
        <v>69</v>
      </c>
      <c r="AY117" s="147" t="s">
        <v>191</v>
      </c>
    </row>
    <row r="118" spans="2:65" s="12" customFormat="1">
      <c r="B118" s="145"/>
      <c r="D118" s="146" t="s">
        <v>201</v>
      </c>
      <c r="E118" s="147" t="s">
        <v>3</v>
      </c>
      <c r="F118" s="148" t="s">
        <v>1997</v>
      </c>
      <c r="H118" s="149">
        <v>15</v>
      </c>
      <c r="L118" s="145"/>
      <c r="M118" s="150"/>
      <c r="T118" s="151"/>
      <c r="AT118" s="147" t="s">
        <v>201</v>
      </c>
      <c r="AU118" s="147" t="s">
        <v>79</v>
      </c>
      <c r="AV118" s="12" t="s">
        <v>79</v>
      </c>
      <c r="AW118" s="12" t="s">
        <v>30</v>
      </c>
      <c r="AX118" s="12" t="s">
        <v>69</v>
      </c>
      <c r="AY118" s="147" t="s">
        <v>191</v>
      </c>
    </row>
    <row r="119" spans="2:65" s="13" customFormat="1">
      <c r="B119" s="156"/>
      <c r="D119" s="146" t="s">
        <v>201</v>
      </c>
      <c r="E119" s="157" t="s">
        <v>1937</v>
      </c>
      <c r="F119" s="158" t="s">
        <v>272</v>
      </c>
      <c r="H119" s="159">
        <v>479</v>
      </c>
      <c r="L119" s="156"/>
      <c r="M119" s="160"/>
      <c r="T119" s="161"/>
      <c r="AT119" s="157" t="s">
        <v>201</v>
      </c>
      <c r="AU119" s="157" t="s">
        <v>79</v>
      </c>
      <c r="AV119" s="13" t="s">
        <v>197</v>
      </c>
      <c r="AW119" s="13" t="s">
        <v>30</v>
      </c>
      <c r="AX119" s="13" t="s">
        <v>77</v>
      </c>
      <c r="AY119" s="157" t="s">
        <v>191</v>
      </c>
    </row>
    <row r="120" spans="2:65" s="1" customFormat="1" ht="21" customHeight="1">
      <c r="B120" s="128"/>
      <c r="C120" s="167" t="s">
        <v>239</v>
      </c>
      <c r="D120" s="167" t="s">
        <v>483</v>
      </c>
      <c r="E120" s="168" t="s">
        <v>1968</v>
      </c>
      <c r="F120" s="169" t="s">
        <v>1969</v>
      </c>
      <c r="G120" s="170" t="s">
        <v>268</v>
      </c>
      <c r="H120" s="171">
        <v>483.79</v>
      </c>
      <c r="I120" s="172">
        <v>0</v>
      </c>
      <c r="J120" s="172">
        <f>ROUND(I120*H120,2)</f>
        <v>0</v>
      </c>
      <c r="K120" s="173"/>
      <c r="L120" s="174"/>
      <c r="M120" s="175" t="s">
        <v>3</v>
      </c>
      <c r="N120" s="176" t="s">
        <v>40</v>
      </c>
      <c r="O120" s="138">
        <v>0</v>
      </c>
      <c r="P120" s="138">
        <f>O120*H120</f>
        <v>0</v>
      </c>
      <c r="Q120" s="138">
        <v>0.13100000000000001</v>
      </c>
      <c r="R120" s="138">
        <f>Q120*H120</f>
        <v>63.376490000000004</v>
      </c>
      <c r="S120" s="138">
        <v>0</v>
      </c>
      <c r="T120" s="139">
        <f>S120*H120</f>
        <v>0</v>
      </c>
      <c r="AR120" s="140" t="s">
        <v>239</v>
      </c>
      <c r="AT120" s="140" t="s">
        <v>483</v>
      </c>
      <c r="AU120" s="140" t="s">
        <v>79</v>
      </c>
      <c r="AY120" s="17" t="s">
        <v>191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7" t="s">
        <v>77</v>
      </c>
      <c r="BK120" s="141">
        <f>ROUND(I120*H120,2)</f>
        <v>0</v>
      </c>
      <c r="BL120" s="17" t="s">
        <v>197</v>
      </c>
      <c r="BM120" s="140" t="s">
        <v>1998</v>
      </c>
    </row>
    <row r="121" spans="2:65" s="12" customFormat="1">
      <c r="B121" s="145"/>
      <c r="D121" s="146" t="s">
        <v>201</v>
      </c>
      <c r="F121" s="148" t="s">
        <v>1999</v>
      </c>
      <c r="H121" s="149">
        <v>483.79</v>
      </c>
      <c r="L121" s="145"/>
      <c r="M121" s="150"/>
      <c r="T121" s="151"/>
      <c r="AT121" s="147" t="s">
        <v>201</v>
      </c>
      <c r="AU121" s="147" t="s">
        <v>79</v>
      </c>
      <c r="AV121" s="12" t="s">
        <v>79</v>
      </c>
      <c r="AW121" s="12" t="s">
        <v>4</v>
      </c>
      <c r="AX121" s="12" t="s">
        <v>77</v>
      </c>
      <c r="AY121" s="147" t="s">
        <v>191</v>
      </c>
    </row>
    <row r="122" spans="2:65" s="11" customFormat="1" ht="22.8" customHeight="1">
      <c r="B122" s="117"/>
      <c r="D122" s="118" t="s">
        <v>68</v>
      </c>
      <c r="E122" s="126" t="s">
        <v>311</v>
      </c>
      <c r="F122" s="126" t="s">
        <v>409</v>
      </c>
      <c r="J122" s="127">
        <f>BK122</f>
        <v>0</v>
      </c>
      <c r="L122" s="117"/>
      <c r="M122" s="121"/>
      <c r="P122" s="122">
        <f>SUM(P123:P132)</f>
        <v>19.408480000000001</v>
      </c>
      <c r="R122" s="122">
        <f>SUM(R123:R132)</f>
        <v>28.864149599999998</v>
      </c>
      <c r="T122" s="123">
        <f>SUM(T123:T132)</f>
        <v>0</v>
      </c>
      <c r="AR122" s="118" t="s">
        <v>77</v>
      </c>
      <c r="AT122" s="124" t="s">
        <v>68</v>
      </c>
      <c r="AU122" s="124" t="s">
        <v>77</v>
      </c>
      <c r="AY122" s="118" t="s">
        <v>191</v>
      </c>
      <c r="BK122" s="125">
        <f>SUM(BK123:BK132)</f>
        <v>0</v>
      </c>
    </row>
    <row r="123" spans="2:65" s="1" customFormat="1" ht="42.75" customHeight="1">
      <c r="B123" s="128"/>
      <c r="C123" s="129" t="s">
        <v>311</v>
      </c>
      <c r="D123" s="129" t="s">
        <v>193</v>
      </c>
      <c r="E123" s="130" t="s">
        <v>758</v>
      </c>
      <c r="F123" s="131" t="s">
        <v>759</v>
      </c>
      <c r="G123" s="132" t="s">
        <v>196</v>
      </c>
      <c r="H123" s="133">
        <v>62</v>
      </c>
      <c r="I123" s="134">
        <v>0</v>
      </c>
      <c r="J123" s="134">
        <f>ROUND(I123*H123,2)</f>
        <v>0</v>
      </c>
      <c r="K123" s="135"/>
      <c r="L123" s="29"/>
      <c r="M123" s="136" t="s">
        <v>3</v>
      </c>
      <c r="N123" s="137" t="s">
        <v>40</v>
      </c>
      <c r="O123" s="138">
        <v>0.14000000000000001</v>
      </c>
      <c r="P123" s="138">
        <f>O123*H123</f>
        <v>8.6800000000000015</v>
      </c>
      <c r="Q123" s="138">
        <v>0.10095</v>
      </c>
      <c r="R123" s="138">
        <f>Q123*H123</f>
        <v>6.2588999999999997</v>
      </c>
      <c r="S123" s="138">
        <v>0</v>
      </c>
      <c r="T123" s="139">
        <f>S123*H123</f>
        <v>0</v>
      </c>
      <c r="AR123" s="140" t="s">
        <v>197</v>
      </c>
      <c r="AT123" s="140" t="s">
        <v>193</v>
      </c>
      <c r="AU123" s="140" t="s">
        <v>79</v>
      </c>
      <c r="AY123" s="17" t="s">
        <v>191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7" t="s">
        <v>77</v>
      </c>
      <c r="BK123" s="141">
        <f>ROUND(I123*H123,2)</f>
        <v>0</v>
      </c>
      <c r="BL123" s="17" t="s">
        <v>197</v>
      </c>
      <c r="BM123" s="140" t="s">
        <v>2000</v>
      </c>
    </row>
    <row r="124" spans="2:65" s="1" customFormat="1">
      <c r="B124" s="29"/>
      <c r="D124" s="142" t="s">
        <v>199</v>
      </c>
      <c r="F124" s="143" t="s">
        <v>761</v>
      </c>
      <c r="L124" s="29"/>
      <c r="M124" s="144"/>
      <c r="T124" s="50"/>
      <c r="AT124" s="17" t="s">
        <v>199</v>
      </c>
      <c r="AU124" s="17" t="s">
        <v>79</v>
      </c>
    </row>
    <row r="125" spans="2:65" s="12" customFormat="1">
      <c r="B125" s="145"/>
      <c r="D125" s="146" t="s">
        <v>201</v>
      </c>
      <c r="E125" s="147" t="s">
        <v>3</v>
      </c>
      <c r="F125" s="148" t="s">
        <v>1511</v>
      </c>
      <c r="H125" s="149">
        <v>62</v>
      </c>
      <c r="L125" s="145"/>
      <c r="M125" s="150"/>
      <c r="T125" s="151"/>
      <c r="AT125" s="147" t="s">
        <v>201</v>
      </c>
      <c r="AU125" s="147" t="s">
        <v>79</v>
      </c>
      <c r="AV125" s="12" t="s">
        <v>79</v>
      </c>
      <c r="AW125" s="12" t="s">
        <v>30</v>
      </c>
      <c r="AX125" s="12" t="s">
        <v>69</v>
      </c>
      <c r="AY125" s="147" t="s">
        <v>191</v>
      </c>
    </row>
    <row r="126" spans="2:65" s="13" customFormat="1">
      <c r="B126" s="156"/>
      <c r="D126" s="146" t="s">
        <v>201</v>
      </c>
      <c r="E126" s="157" t="s">
        <v>3</v>
      </c>
      <c r="F126" s="158" t="s">
        <v>272</v>
      </c>
      <c r="H126" s="159">
        <v>62</v>
      </c>
      <c r="L126" s="156"/>
      <c r="M126" s="160"/>
      <c r="T126" s="161"/>
      <c r="AT126" s="157" t="s">
        <v>201</v>
      </c>
      <c r="AU126" s="157" t="s">
        <v>79</v>
      </c>
      <c r="AV126" s="13" t="s">
        <v>197</v>
      </c>
      <c r="AW126" s="13" t="s">
        <v>30</v>
      </c>
      <c r="AX126" s="13" t="s">
        <v>77</v>
      </c>
      <c r="AY126" s="157" t="s">
        <v>191</v>
      </c>
    </row>
    <row r="127" spans="2:65" s="1" customFormat="1" ht="16.350000000000001" customHeight="1">
      <c r="B127" s="128"/>
      <c r="C127" s="167" t="s">
        <v>318</v>
      </c>
      <c r="D127" s="167" t="s">
        <v>483</v>
      </c>
      <c r="E127" s="168" t="s">
        <v>763</v>
      </c>
      <c r="F127" s="169" t="s">
        <v>764</v>
      </c>
      <c r="G127" s="170" t="s">
        <v>196</v>
      </c>
      <c r="H127" s="171">
        <v>126.48</v>
      </c>
      <c r="I127" s="172">
        <v>0</v>
      </c>
      <c r="J127" s="172">
        <f>ROUND(I127*H127,2)</f>
        <v>0</v>
      </c>
      <c r="K127" s="173"/>
      <c r="L127" s="174"/>
      <c r="M127" s="175" t="s">
        <v>3</v>
      </c>
      <c r="N127" s="176" t="s">
        <v>40</v>
      </c>
      <c r="O127" s="138">
        <v>0</v>
      </c>
      <c r="P127" s="138">
        <f>O127*H127</f>
        <v>0</v>
      </c>
      <c r="Q127" s="138">
        <v>4.5999999999999999E-2</v>
      </c>
      <c r="R127" s="138">
        <f>Q127*H127</f>
        <v>5.8180800000000001</v>
      </c>
      <c r="S127" s="138">
        <v>0</v>
      </c>
      <c r="T127" s="139">
        <f>S127*H127</f>
        <v>0</v>
      </c>
      <c r="AR127" s="140" t="s">
        <v>239</v>
      </c>
      <c r="AT127" s="140" t="s">
        <v>483</v>
      </c>
      <c r="AU127" s="140" t="s">
        <v>79</v>
      </c>
      <c r="AY127" s="17" t="s">
        <v>191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7" t="s">
        <v>77</v>
      </c>
      <c r="BK127" s="141">
        <f>ROUND(I127*H127,2)</f>
        <v>0</v>
      </c>
      <c r="BL127" s="17" t="s">
        <v>197</v>
      </c>
      <c r="BM127" s="140" t="s">
        <v>2001</v>
      </c>
    </row>
    <row r="128" spans="2:65" s="12" customFormat="1">
      <c r="B128" s="145"/>
      <c r="D128" s="146" t="s">
        <v>201</v>
      </c>
      <c r="F128" s="148" t="s">
        <v>2002</v>
      </c>
      <c r="H128" s="149">
        <v>126.48</v>
      </c>
      <c r="L128" s="145"/>
      <c r="M128" s="150"/>
      <c r="T128" s="151"/>
      <c r="AT128" s="147" t="s">
        <v>201</v>
      </c>
      <c r="AU128" s="147" t="s">
        <v>79</v>
      </c>
      <c r="AV128" s="12" t="s">
        <v>79</v>
      </c>
      <c r="AW128" s="12" t="s">
        <v>4</v>
      </c>
      <c r="AX128" s="12" t="s">
        <v>77</v>
      </c>
      <c r="AY128" s="147" t="s">
        <v>191</v>
      </c>
    </row>
    <row r="129" spans="2:65" s="1" customFormat="1" ht="23.4" customHeight="1">
      <c r="B129" s="128"/>
      <c r="C129" s="129" t="s">
        <v>324</v>
      </c>
      <c r="D129" s="129" t="s">
        <v>193</v>
      </c>
      <c r="E129" s="130" t="s">
        <v>719</v>
      </c>
      <c r="F129" s="131" t="s">
        <v>720</v>
      </c>
      <c r="G129" s="132" t="s">
        <v>275</v>
      </c>
      <c r="H129" s="133">
        <v>7.44</v>
      </c>
      <c r="I129" s="134">
        <v>0</v>
      </c>
      <c r="J129" s="134">
        <f>ROUND(I129*H129,2)</f>
        <v>0</v>
      </c>
      <c r="K129" s="135"/>
      <c r="L129" s="29"/>
      <c r="M129" s="136" t="s">
        <v>3</v>
      </c>
      <c r="N129" s="137" t="s">
        <v>40</v>
      </c>
      <c r="O129" s="138">
        <v>1.4419999999999999</v>
      </c>
      <c r="P129" s="138">
        <f>O129*H129</f>
        <v>10.728479999999999</v>
      </c>
      <c r="Q129" s="138">
        <v>2.2563399999999998</v>
      </c>
      <c r="R129" s="138">
        <f>Q129*H129</f>
        <v>16.787169599999999</v>
      </c>
      <c r="S129" s="138">
        <v>0</v>
      </c>
      <c r="T129" s="139">
        <f>S129*H129</f>
        <v>0</v>
      </c>
      <c r="AR129" s="140" t="s">
        <v>197</v>
      </c>
      <c r="AT129" s="140" t="s">
        <v>193</v>
      </c>
      <c r="AU129" s="140" t="s">
        <v>79</v>
      </c>
      <c r="AY129" s="17" t="s">
        <v>191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7" t="s">
        <v>77</v>
      </c>
      <c r="BK129" s="141">
        <f>ROUND(I129*H129,2)</f>
        <v>0</v>
      </c>
      <c r="BL129" s="17" t="s">
        <v>197</v>
      </c>
      <c r="BM129" s="140" t="s">
        <v>2003</v>
      </c>
    </row>
    <row r="130" spans="2:65" s="1" customFormat="1">
      <c r="B130" s="29"/>
      <c r="D130" s="142" t="s">
        <v>199</v>
      </c>
      <c r="F130" s="143" t="s">
        <v>722</v>
      </c>
      <c r="L130" s="29"/>
      <c r="M130" s="144"/>
      <c r="T130" s="50"/>
      <c r="AT130" s="17" t="s">
        <v>199</v>
      </c>
      <c r="AU130" s="17" t="s">
        <v>79</v>
      </c>
    </row>
    <row r="131" spans="2:65" s="12" customFormat="1">
      <c r="B131" s="145"/>
      <c r="D131" s="146" t="s">
        <v>201</v>
      </c>
      <c r="E131" s="147" t="s">
        <v>3</v>
      </c>
      <c r="F131" s="148" t="s">
        <v>2004</v>
      </c>
      <c r="H131" s="149">
        <v>7.44</v>
      </c>
      <c r="L131" s="145"/>
      <c r="M131" s="150"/>
      <c r="T131" s="151"/>
      <c r="AT131" s="147" t="s">
        <v>201</v>
      </c>
      <c r="AU131" s="147" t="s">
        <v>79</v>
      </c>
      <c r="AV131" s="12" t="s">
        <v>79</v>
      </c>
      <c r="AW131" s="12" t="s">
        <v>30</v>
      </c>
      <c r="AX131" s="12" t="s">
        <v>69</v>
      </c>
      <c r="AY131" s="147" t="s">
        <v>191</v>
      </c>
    </row>
    <row r="132" spans="2:65" s="13" customFormat="1">
      <c r="B132" s="156"/>
      <c r="D132" s="146" t="s">
        <v>201</v>
      </c>
      <c r="E132" s="157" t="s">
        <v>3</v>
      </c>
      <c r="F132" s="158" t="s">
        <v>272</v>
      </c>
      <c r="H132" s="159">
        <v>7.44</v>
      </c>
      <c r="L132" s="156"/>
      <c r="M132" s="160"/>
      <c r="T132" s="161"/>
      <c r="AT132" s="157" t="s">
        <v>201</v>
      </c>
      <c r="AU132" s="157" t="s">
        <v>79</v>
      </c>
      <c r="AV132" s="13" t="s">
        <v>197</v>
      </c>
      <c r="AW132" s="13" t="s">
        <v>30</v>
      </c>
      <c r="AX132" s="13" t="s">
        <v>77</v>
      </c>
      <c r="AY132" s="157" t="s">
        <v>191</v>
      </c>
    </row>
    <row r="133" spans="2:65" s="11" customFormat="1" ht="22.8" customHeight="1">
      <c r="B133" s="117"/>
      <c r="D133" s="118" t="s">
        <v>68</v>
      </c>
      <c r="E133" s="126" t="s">
        <v>464</v>
      </c>
      <c r="F133" s="126" t="s">
        <v>465</v>
      </c>
      <c r="J133" s="127">
        <f>BK133</f>
        <v>0</v>
      </c>
      <c r="L133" s="117"/>
      <c r="M133" s="121"/>
      <c r="P133" s="122">
        <f>SUM(P134:P135)</f>
        <v>122.04454899999999</v>
      </c>
      <c r="R133" s="122">
        <f>SUM(R134:R135)</f>
        <v>0</v>
      </c>
      <c r="T133" s="123">
        <f>SUM(T134:T135)</f>
        <v>0</v>
      </c>
      <c r="AR133" s="118" t="s">
        <v>77</v>
      </c>
      <c r="AT133" s="124" t="s">
        <v>68</v>
      </c>
      <c r="AU133" s="124" t="s">
        <v>77</v>
      </c>
      <c r="AY133" s="118" t="s">
        <v>191</v>
      </c>
      <c r="BK133" s="125">
        <f>SUM(BK134:BK135)</f>
        <v>0</v>
      </c>
    </row>
    <row r="134" spans="2:65" s="1" customFormat="1" ht="36.75" customHeight="1">
      <c r="B134" s="128"/>
      <c r="C134" s="129" t="s">
        <v>331</v>
      </c>
      <c r="D134" s="129" t="s">
        <v>193</v>
      </c>
      <c r="E134" s="130" t="s">
        <v>1978</v>
      </c>
      <c r="F134" s="131" t="s">
        <v>1979</v>
      </c>
      <c r="G134" s="132" t="s">
        <v>327</v>
      </c>
      <c r="H134" s="133">
        <v>307.41699999999997</v>
      </c>
      <c r="I134" s="134">
        <v>0</v>
      </c>
      <c r="J134" s="134">
        <f>ROUND(I134*H134,2)</f>
        <v>0</v>
      </c>
      <c r="K134" s="135"/>
      <c r="L134" s="29"/>
      <c r="M134" s="136" t="s">
        <v>3</v>
      </c>
      <c r="N134" s="137" t="s">
        <v>40</v>
      </c>
      <c r="O134" s="138">
        <v>0.39700000000000002</v>
      </c>
      <c r="P134" s="138">
        <f>O134*H134</f>
        <v>122.04454899999999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197</v>
      </c>
      <c r="AT134" s="140" t="s">
        <v>193</v>
      </c>
      <c r="AU134" s="140" t="s">
        <v>79</v>
      </c>
      <c r="AY134" s="17" t="s">
        <v>191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7" t="s">
        <v>77</v>
      </c>
      <c r="BK134" s="141">
        <f>ROUND(I134*H134,2)</f>
        <v>0</v>
      </c>
      <c r="BL134" s="17" t="s">
        <v>197</v>
      </c>
      <c r="BM134" s="140" t="s">
        <v>2005</v>
      </c>
    </row>
    <row r="135" spans="2:65" s="1" customFormat="1">
      <c r="B135" s="29"/>
      <c r="D135" s="142" t="s">
        <v>199</v>
      </c>
      <c r="F135" s="143" t="s">
        <v>1981</v>
      </c>
      <c r="L135" s="29"/>
      <c r="M135" s="152"/>
      <c r="N135" s="153"/>
      <c r="O135" s="153"/>
      <c r="P135" s="153"/>
      <c r="Q135" s="153"/>
      <c r="R135" s="153"/>
      <c r="S135" s="153"/>
      <c r="T135" s="154"/>
      <c r="AT135" s="17" t="s">
        <v>199</v>
      </c>
      <c r="AU135" s="17" t="s">
        <v>79</v>
      </c>
    </row>
    <row r="136" spans="2:65" s="1" customFormat="1" ht="6.9" customHeight="1"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29"/>
    </row>
  </sheetData>
  <autoFilter ref="C89:K135" xr:uid="{00000000-0009-0000-0000-000017000000}"/>
  <mergeCells count="11">
    <mergeCell ref="E82:H82"/>
    <mergeCell ref="E7:H7"/>
    <mergeCell ref="E9:H9"/>
    <mergeCell ref="E11:H11"/>
    <mergeCell ref="E29:H29"/>
    <mergeCell ref="E50:H50"/>
    <mergeCell ref="L2:V2"/>
    <mergeCell ref="E52:H52"/>
    <mergeCell ref="E54:H54"/>
    <mergeCell ref="E78:H78"/>
    <mergeCell ref="E80:H80"/>
  </mergeCells>
  <hyperlinks>
    <hyperlink ref="F94" r:id="rId1" xr:uid="{00000000-0004-0000-1700-000000000000}"/>
    <hyperlink ref="F97" r:id="rId2" xr:uid="{00000000-0004-0000-1700-000001000000}"/>
    <hyperlink ref="F102" r:id="rId3" xr:uid="{00000000-0004-0000-1700-000002000000}"/>
    <hyperlink ref="F106" r:id="rId4" xr:uid="{00000000-0004-0000-1700-000003000000}"/>
    <hyperlink ref="F110" r:id="rId5" xr:uid="{00000000-0004-0000-1700-000004000000}"/>
    <hyperlink ref="F115" r:id="rId6" xr:uid="{00000000-0004-0000-1700-000005000000}"/>
    <hyperlink ref="F124" r:id="rId7" xr:uid="{00000000-0004-0000-1700-000006000000}"/>
    <hyperlink ref="F130" r:id="rId8" xr:uid="{00000000-0004-0000-1700-000007000000}"/>
    <hyperlink ref="F135" r:id="rId9" xr:uid="{00000000-0004-0000-17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04"/>
  <sheetViews>
    <sheetView showGridLines="0" topLeftCell="A61" workbookViewId="0">
      <selection activeCell="I101" sqref="I101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158</v>
      </c>
      <c r="AZ2" s="155" t="s">
        <v>1841</v>
      </c>
      <c r="BA2" s="155" t="s">
        <v>2006</v>
      </c>
      <c r="BB2" s="155" t="s">
        <v>3</v>
      </c>
      <c r="BC2" s="155" t="s">
        <v>2007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1941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309" t="s">
        <v>2008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285" t="s">
        <v>3</v>
      </c>
      <c r="F29" s="285"/>
      <c r="G29" s="285"/>
      <c r="H29" s="285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ROUND(J87,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ROUND((SUM(BE87:BE103)),  2)</f>
        <v>0</v>
      </c>
      <c r="I35" s="90">
        <v>0.21</v>
      </c>
      <c r="J35" s="80">
        <f>ROUND(((SUM(BE87:BE103))*I35),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ROUND((SUM(BF87:BF103)),  2)</f>
        <v>0</v>
      </c>
      <c r="I36" s="90">
        <v>0.15</v>
      </c>
      <c r="J36" s="80">
        <f>ROUND(((SUM(BF87:BF103))*I36),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ROUND((SUM(BG87:BG103)),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ROUND((SUM(BH87:BH103)),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ROUND((SUM(BI87:BI103)),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1941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309" t="str">
        <f>E11</f>
        <v xml:space="preserve">SO TÚ 201 - Terénní úpravy, plocha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J87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J88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J89</f>
        <v>0</v>
      </c>
      <c r="L65" s="104"/>
    </row>
    <row r="66" spans="2:12" s="1" customFormat="1" ht="21.75" customHeight="1">
      <c r="B66" s="29"/>
      <c r="L66" s="29"/>
    </row>
    <row r="67" spans="2:12" s="1" customFormat="1" ht="6.9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9"/>
    </row>
    <row r="71" spans="2:12" s="1" customFormat="1" ht="6.9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29"/>
    </row>
    <row r="72" spans="2:12" s="1" customFormat="1" ht="24.9" customHeight="1">
      <c r="B72" s="29"/>
      <c r="C72" s="21" t="s">
        <v>176</v>
      </c>
      <c r="L72" s="29"/>
    </row>
    <row r="73" spans="2:12" s="1" customFormat="1" ht="6.9" customHeight="1">
      <c r="B73" s="29"/>
      <c r="L73" s="29"/>
    </row>
    <row r="74" spans="2:12" s="1" customFormat="1" ht="12" customHeight="1">
      <c r="B74" s="29"/>
      <c r="C74" s="26" t="s">
        <v>15</v>
      </c>
      <c r="L74" s="29"/>
    </row>
    <row r="75" spans="2:12" s="1" customFormat="1" ht="16.350000000000001" customHeight="1">
      <c r="B75" s="29"/>
      <c r="E75" s="311" t="str">
        <f>E7</f>
        <v>REVITALIZACE SPORTOVNÍ ZÓNY STREETPARK</v>
      </c>
      <c r="F75" s="312"/>
      <c r="G75" s="312"/>
      <c r="H75" s="312"/>
      <c r="L75" s="29"/>
    </row>
    <row r="76" spans="2:12" ht="12" customHeight="1">
      <c r="B76" s="20"/>
      <c r="C76" s="26" t="s">
        <v>164</v>
      </c>
      <c r="L76" s="20"/>
    </row>
    <row r="77" spans="2:12" s="1" customFormat="1" ht="16.350000000000001" customHeight="1">
      <c r="B77" s="29"/>
      <c r="E77" s="311" t="s">
        <v>1941</v>
      </c>
      <c r="F77" s="313"/>
      <c r="G77" s="313"/>
      <c r="H77" s="313"/>
      <c r="L77" s="29"/>
    </row>
    <row r="78" spans="2:12" s="1" customFormat="1" ht="12" customHeight="1">
      <c r="B78" s="29"/>
      <c r="C78" s="26" t="s">
        <v>254</v>
      </c>
      <c r="L78" s="29"/>
    </row>
    <row r="79" spans="2:12" s="1" customFormat="1" ht="16.350000000000001" customHeight="1">
      <c r="B79" s="29"/>
      <c r="E79" s="309" t="str">
        <f>E11</f>
        <v xml:space="preserve">SO TÚ 201 - Terénní úpravy, plocha </v>
      </c>
      <c r="F79" s="313"/>
      <c r="G79" s="313"/>
      <c r="H79" s="313"/>
      <c r="L79" s="29"/>
    </row>
    <row r="80" spans="2:12" s="1" customFormat="1" ht="6.9" customHeight="1">
      <c r="B80" s="29"/>
      <c r="L80" s="29"/>
    </row>
    <row r="81" spans="2:65" s="1" customFormat="1" ht="12" customHeight="1">
      <c r="B81" s="29"/>
      <c r="C81" s="26" t="s">
        <v>19</v>
      </c>
      <c r="F81" s="24" t="str">
        <f>F14</f>
        <v xml:space="preserve"> Žďár nad Sázavou</v>
      </c>
      <c r="I81" s="26" t="s">
        <v>21</v>
      </c>
      <c r="J81" s="46" t="str">
        <f>IF(J14="","",J14)</f>
        <v>26. 9. 2022</v>
      </c>
      <c r="L81" s="29"/>
    </row>
    <row r="82" spans="2:65" s="1" customFormat="1" ht="6.9" customHeight="1">
      <c r="B82" s="29"/>
      <c r="L82" s="29"/>
    </row>
    <row r="83" spans="2:65" s="1" customFormat="1" ht="24.75" customHeight="1">
      <c r="B83" s="29"/>
      <c r="C83" s="26" t="s">
        <v>23</v>
      </c>
      <c r="F83" s="24" t="str">
        <f>E17</f>
        <v>Město Žďár nad Sázavou</v>
      </c>
      <c r="I83" s="26" t="s">
        <v>28</v>
      </c>
      <c r="J83" s="27" t="str">
        <f>E23</f>
        <v>Grimm Architekti s.r.o.</v>
      </c>
      <c r="L83" s="29"/>
    </row>
    <row r="84" spans="2:65" s="1" customFormat="1" ht="15.3" customHeight="1">
      <c r="B84" s="29"/>
      <c r="C84" s="26" t="s">
        <v>27</v>
      </c>
      <c r="F84" s="24" t="str">
        <f>IF(E20="","",E20)</f>
        <v>VZ</v>
      </c>
      <c r="I84" s="26" t="s">
        <v>31</v>
      </c>
      <c r="J84" s="27" t="str">
        <f>E26</f>
        <v xml:space="preserve"> </v>
      </c>
      <c r="L84" s="29"/>
    </row>
    <row r="85" spans="2:65" s="1" customFormat="1" ht="10.35" customHeight="1">
      <c r="B85" s="29"/>
      <c r="L85" s="29"/>
    </row>
    <row r="86" spans="2:65" s="10" customFormat="1" ht="29.25" customHeight="1">
      <c r="B86" s="108"/>
      <c r="C86" s="109" t="s">
        <v>177</v>
      </c>
      <c r="D86" s="110" t="s">
        <v>54</v>
      </c>
      <c r="E86" s="110" t="s">
        <v>50</v>
      </c>
      <c r="F86" s="110" t="s">
        <v>51</v>
      </c>
      <c r="G86" s="110" t="s">
        <v>178</v>
      </c>
      <c r="H86" s="110" t="s">
        <v>179</v>
      </c>
      <c r="I86" s="110" t="s">
        <v>180</v>
      </c>
      <c r="J86" s="111" t="s">
        <v>168</v>
      </c>
      <c r="K86" s="112" t="s">
        <v>181</v>
      </c>
      <c r="L86" s="108"/>
      <c r="M86" s="53" t="s">
        <v>3</v>
      </c>
      <c r="N86" s="54" t="s">
        <v>39</v>
      </c>
      <c r="O86" s="54" t="s">
        <v>182</v>
      </c>
      <c r="P86" s="54" t="s">
        <v>183</v>
      </c>
      <c r="Q86" s="54" t="s">
        <v>184</v>
      </c>
      <c r="R86" s="54" t="s">
        <v>185</v>
      </c>
      <c r="S86" s="54" t="s">
        <v>186</v>
      </c>
      <c r="T86" s="55" t="s">
        <v>187</v>
      </c>
    </row>
    <row r="87" spans="2:65" s="1" customFormat="1" ht="22.8" customHeight="1">
      <c r="B87" s="29"/>
      <c r="C87" s="58" t="s">
        <v>188</v>
      </c>
      <c r="J87" s="113">
        <f>BK87</f>
        <v>0</v>
      </c>
      <c r="L87" s="29"/>
      <c r="M87" s="56"/>
      <c r="N87" s="47"/>
      <c r="O87" s="47"/>
      <c r="P87" s="114">
        <f>P88</f>
        <v>402.45799999999997</v>
      </c>
      <c r="Q87" s="47"/>
      <c r="R87" s="114">
        <f>R88</f>
        <v>0</v>
      </c>
      <c r="S87" s="47"/>
      <c r="T87" s="115">
        <f>T88</f>
        <v>0</v>
      </c>
      <c r="AT87" s="17" t="s">
        <v>68</v>
      </c>
      <c r="AU87" s="17" t="s">
        <v>169</v>
      </c>
      <c r="BK87" s="116">
        <f>BK88</f>
        <v>0</v>
      </c>
    </row>
    <row r="88" spans="2:65" s="11" customFormat="1" ht="25.95" customHeight="1">
      <c r="B88" s="117"/>
      <c r="D88" s="118" t="s">
        <v>68</v>
      </c>
      <c r="E88" s="119" t="s">
        <v>189</v>
      </c>
      <c r="F88" s="119" t="s">
        <v>190</v>
      </c>
      <c r="J88" s="120">
        <f>BK88</f>
        <v>0</v>
      </c>
      <c r="L88" s="117"/>
      <c r="M88" s="121"/>
      <c r="P88" s="122">
        <f>P89</f>
        <v>402.45799999999997</v>
      </c>
      <c r="R88" s="122">
        <f>R89</f>
        <v>0</v>
      </c>
      <c r="T88" s="123">
        <f>T89</f>
        <v>0</v>
      </c>
      <c r="AR88" s="118" t="s">
        <v>77</v>
      </c>
      <c r="AT88" s="124" t="s">
        <v>68</v>
      </c>
      <c r="AU88" s="124" t="s">
        <v>69</v>
      </c>
      <c r="AY88" s="118" t="s">
        <v>191</v>
      </c>
      <c r="BK88" s="125">
        <f>BK89</f>
        <v>0</v>
      </c>
    </row>
    <row r="89" spans="2:65" s="11" customFormat="1" ht="22.8" customHeight="1">
      <c r="B89" s="117"/>
      <c r="D89" s="118" t="s">
        <v>68</v>
      </c>
      <c r="E89" s="126" t="s">
        <v>77</v>
      </c>
      <c r="F89" s="126" t="s">
        <v>192</v>
      </c>
      <c r="J89" s="127">
        <f>BK89</f>
        <v>0</v>
      </c>
      <c r="L89" s="117"/>
      <c r="M89" s="121"/>
      <c r="P89" s="122">
        <f>SUM(P90:P103)</f>
        <v>402.45799999999997</v>
      </c>
      <c r="R89" s="122">
        <f>SUM(R90:R103)</f>
        <v>0</v>
      </c>
      <c r="T89" s="123">
        <f>SUM(T90:T103)</f>
        <v>0</v>
      </c>
      <c r="AR89" s="118" t="s">
        <v>77</v>
      </c>
      <c r="AT89" s="124" t="s">
        <v>68</v>
      </c>
      <c r="AU89" s="124" t="s">
        <v>77</v>
      </c>
      <c r="AY89" s="118" t="s">
        <v>191</v>
      </c>
      <c r="BK89" s="125">
        <f>SUM(BK90:BK103)</f>
        <v>0</v>
      </c>
    </row>
    <row r="90" spans="2:65" s="1" customFormat="1" ht="60.9" customHeight="1">
      <c r="B90" s="128"/>
      <c r="C90" s="129" t="s">
        <v>77</v>
      </c>
      <c r="D90" s="129" t="s">
        <v>193</v>
      </c>
      <c r="E90" s="130" t="s">
        <v>284</v>
      </c>
      <c r="F90" s="131" t="s">
        <v>285</v>
      </c>
      <c r="G90" s="132" t="s">
        <v>275</v>
      </c>
      <c r="H90" s="133">
        <v>374</v>
      </c>
      <c r="I90" s="134">
        <v>0</v>
      </c>
      <c r="J90" s="134">
        <f>ROUND(I90*H90,2)</f>
        <v>0</v>
      </c>
      <c r="K90" s="135"/>
      <c r="L90" s="29"/>
      <c r="M90" s="136" t="s">
        <v>3</v>
      </c>
      <c r="N90" s="137" t="s">
        <v>40</v>
      </c>
      <c r="O90" s="138">
        <v>4.3999999999999997E-2</v>
      </c>
      <c r="P90" s="138">
        <f>O90*H90</f>
        <v>16.456</v>
      </c>
      <c r="Q90" s="138">
        <v>0</v>
      </c>
      <c r="R90" s="138">
        <f>Q90*H90</f>
        <v>0</v>
      </c>
      <c r="S90" s="138">
        <v>0</v>
      </c>
      <c r="T90" s="139">
        <f>S90*H90</f>
        <v>0</v>
      </c>
      <c r="AR90" s="140" t="s">
        <v>197</v>
      </c>
      <c r="AT90" s="140" t="s">
        <v>193</v>
      </c>
      <c r="AU90" s="140" t="s">
        <v>79</v>
      </c>
      <c r="AY90" s="17" t="s">
        <v>191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7" t="s">
        <v>77</v>
      </c>
      <c r="BK90" s="141">
        <f>ROUND(I90*H90,2)</f>
        <v>0</v>
      </c>
      <c r="BL90" s="17" t="s">
        <v>197</v>
      </c>
      <c r="BM90" s="140" t="s">
        <v>2009</v>
      </c>
    </row>
    <row r="91" spans="2:65" s="1" customFormat="1">
      <c r="B91" s="29"/>
      <c r="D91" s="142" t="s">
        <v>199</v>
      </c>
      <c r="F91" s="143" t="s">
        <v>287</v>
      </c>
      <c r="L91" s="29"/>
      <c r="M91" s="144"/>
      <c r="T91" s="50"/>
      <c r="AT91" s="17" t="s">
        <v>199</v>
      </c>
      <c r="AU91" s="17" t="s">
        <v>79</v>
      </c>
    </row>
    <row r="92" spans="2:65" s="12" customFormat="1">
      <c r="B92" s="145"/>
      <c r="D92" s="146" t="s">
        <v>201</v>
      </c>
      <c r="E92" s="147" t="s">
        <v>3</v>
      </c>
      <c r="F92" s="148" t="s">
        <v>1841</v>
      </c>
      <c r="H92" s="149">
        <v>374</v>
      </c>
      <c r="L92" s="145"/>
      <c r="M92" s="150"/>
      <c r="T92" s="151"/>
      <c r="AT92" s="147" t="s">
        <v>201</v>
      </c>
      <c r="AU92" s="147" t="s">
        <v>79</v>
      </c>
      <c r="AV92" s="12" t="s">
        <v>79</v>
      </c>
      <c r="AW92" s="12" t="s">
        <v>30</v>
      </c>
      <c r="AX92" s="12" t="s">
        <v>77</v>
      </c>
      <c r="AY92" s="147" t="s">
        <v>191</v>
      </c>
    </row>
    <row r="93" spans="2:65" s="1" customFormat="1" ht="42.75" customHeight="1">
      <c r="B93" s="128"/>
      <c r="C93" s="129" t="s">
        <v>79</v>
      </c>
      <c r="D93" s="129" t="s">
        <v>193</v>
      </c>
      <c r="E93" s="130" t="s">
        <v>2010</v>
      </c>
      <c r="F93" s="131" t="s">
        <v>2011</v>
      </c>
      <c r="G93" s="132" t="s">
        <v>275</v>
      </c>
      <c r="H93" s="133">
        <v>374</v>
      </c>
      <c r="I93" s="134">
        <v>0</v>
      </c>
      <c r="J93" s="134">
        <f>ROUND(I93*H93,2)</f>
        <v>0</v>
      </c>
      <c r="K93" s="135"/>
      <c r="L93" s="29"/>
      <c r="M93" s="136" t="s">
        <v>3</v>
      </c>
      <c r="N93" s="137" t="s">
        <v>40</v>
      </c>
      <c r="O93" s="138">
        <v>7.1999999999999995E-2</v>
      </c>
      <c r="P93" s="138">
        <f>O93*H93</f>
        <v>26.927999999999997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197</v>
      </c>
      <c r="AT93" s="140" t="s">
        <v>193</v>
      </c>
      <c r="AU93" s="140" t="s">
        <v>79</v>
      </c>
      <c r="AY93" s="17" t="s">
        <v>191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77</v>
      </c>
      <c r="BK93" s="141">
        <f>ROUND(I93*H93,2)</f>
        <v>0</v>
      </c>
      <c r="BL93" s="17" t="s">
        <v>197</v>
      </c>
      <c r="BM93" s="140" t="s">
        <v>2012</v>
      </c>
    </row>
    <row r="94" spans="2:65" s="1" customFormat="1">
      <c r="B94" s="29"/>
      <c r="D94" s="142" t="s">
        <v>199</v>
      </c>
      <c r="F94" s="143" t="s">
        <v>2013</v>
      </c>
      <c r="L94" s="29"/>
      <c r="M94" s="144"/>
      <c r="T94" s="50"/>
      <c r="AT94" s="17" t="s">
        <v>199</v>
      </c>
      <c r="AU94" s="17" t="s">
        <v>79</v>
      </c>
    </row>
    <row r="95" spans="2:65" s="12" customFormat="1">
      <c r="B95" s="145"/>
      <c r="D95" s="146" t="s">
        <v>201</v>
      </c>
      <c r="E95" s="147" t="s">
        <v>3</v>
      </c>
      <c r="F95" s="148" t="s">
        <v>1841</v>
      </c>
      <c r="H95" s="149">
        <v>374</v>
      </c>
      <c r="L95" s="145"/>
      <c r="M95" s="150"/>
      <c r="T95" s="151"/>
      <c r="AT95" s="147" t="s">
        <v>201</v>
      </c>
      <c r="AU95" s="147" t="s">
        <v>79</v>
      </c>
      <c r="AV95" s="12" t="s">
        <v>79</v>
      </c>
      <c r="AW95" s="12" t="s">
        <v>30</v>
      </c>
      <c r="AX95" s="12" t="s">
        <v>77</v>
      </c>
      <c r="AY95" s="147" t="s">
        <v>191</v>
      </c>
    </row>
    <row r="96" spans="2:65" s="1" customFormat="1" ht="42.75" customHeight="1">
      <c r="B96" s="128"/>
      <c r="C96" s="129" t="s">
        <v>212</v>
      </c>
      <c r="D96" s="129" t="s">
        <v>193</v>
      </c>
      <c r="E96" s="130" t="s">
        <v>802</v>
      </c>
      <c r="F96" s="131" t="s">
        <v>803</v>
      </c>
      <c r="G96" s="132" t="s">
        <v>275</v>
      </c>
      <c r="H96" s="133">
        <v>374</v>
      </c>
      <c r="I96" s="134">
        <v>0</v>
      </c>
      <c r="J96" s="134">
        <f>ROUND(I96*H96,2)</f>
        <v>0</v>
      </c>
      <c r="K96" s="135"/>
      <c r="L96" s="29"/>
      <c r="M96" s="136" t="s">
        <v>3</v>
      </c>
      <c r="N96" s="137" t="s">
        <v>40</v>
      </c>
      <c r="O96" s="138">
        <v>0.13100000000000001</v>
      </c>
      <c r="P96" s="138">
        <f>O96*H96</f>
        <v>48.994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197</v>
      </c>
      <c r="AT96" s="140" t="s">
        <v>193</v>
      </c>
      <c r="AU96" s="140" t="s">
        <v>79</v>
      </c>
      <c r="AY96" s="17" t="s">
        <v>191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77</v>
      </c>
      <c r="BK96" s="141">
        <f>ROUND(I96*H96,2)</f>
        <v>0</v>
      </c>
      <c r="BL96" s="17" t="s">
        <v>197</v>
      </c>
      <c r="BM96" s="140" t="s">
        <v>2014</v>
      </c>
    </row>
    <row r="97" spans="2:65" s="1" customFormat="1">
      <c r="B97" s="29"/>
      <c r="D97" s="142" t="s">
        <v>199</v>
      </c>
      <c r="F97" s="143" t="s">
        <v>805</v>
      </c>
      <c r="L97" s="29"/>
      <c r="M97" s="144"/>
      <c r="T97" s="50"/>
      <c r="AT97" s="17" t="s">
        <v>199</v>
      </c>
      <c r="AU97" s="17" t="s">
        <v>79</v>
      </c>
    </row>
    <row r="98" spans="2:65" s="12" customFormat="1">
      <c r="B98" s="145"/>
      <c r="D98" s="146" t="s">
        <v>201</v>
      </c>
      <c r="E98" s="147" t="s">
        <v>3</v>
      </c>
      <c r="F98" s="148" t="s">
        <v>2015</v>
      </c>
      <c r="H98" s="149">
        <v>374</v>
      </c>
      <c r="L98" s="145"/>
      <c r="M98" s="150"/>
      <c r="T98" s="151"/>
      <c r="AT98" s="147" t="s">
        <v>201</v>
      </c>
      <c r="AU98" s="147" t="s">
        <v>79</v>
      </c>
      <c r="AV98" s="12" t="s">
        <v>79</v>
      </c>
      <c r="AW98" s="12" t="s">
        <v>30</v>
      </c>
      <c r="AX98" s="12" t="s">
        <v>69</v>
      </c>
      <c r="AY98" s="147" t="s">
        <v>191</v>
      </c>
    </row>
    <row r="99" spans="2:65" s="13" customFormat="1">
      <c r="B99" s="156"/>
      <c r="D99" s="146" t="s">
        <v>201</v>
      </c>
      <c r="E99" s="157" t="s">
        <v>1841</v>
      </c>
      <c r="F99" s="158" t="s">
        <v>272</v>
      </c>
      <c r="H99" s="159">
        <v>374</v>
      </c>
      <c r="L99" s="156"/>
      <c r="M99" s="160"/>
      <c r="T99" s="161"/>
      <c r="AT99" s="157" t="s">
        <v>201</v>
      </c>
      <c r="AU99" s="157" t="s">
        <v>79</v>
      </c>
      <c r="AV99" s="13" t="s">
        <v>197</v>
      </c>
      <c r="AW99" s="13" t="s">
        <v>30</v>
      </c>
      <c r="AX99" s="13" t="s">
        <v>77</v>
      </c>
      <c r="AY99" s="157" t="s">
        <v>191</v>
      </c>
    </row>
    <row r="100" spans="2:65" s="1" customFormat="1" ht="42.75" customHeight="1">
      <c r="B100" s="128"/>
      <c r="C100" s="129" t="s">
        <v>197</v>
      </c>
      <c r="D100" s="129" t="s">
        <v>193</v>
      </c>
      <c r="E100" s="130" t="s">
        <v>2016</v>
      </c>
      <c r="F100" s="131" t="s">
        <v>2017</v>
      </c>
      <c r="G100" s="132" t="s">
        <v>268</v>
      </c>
      <c r="H100" s="133">
        <v>680</v>
      </c>
      <c r="I100" s="134">
        <v>0</v>
      </c>
      <c r="J100" s="134">
        <f>ROUND(I100*H100,2)</f>
        <v>0</v>
      </c>
      <c r="K100" s="135"/>
      <c r="L100" s="29"/>
      <c r="M100" s="136" t="s">
        <v>3</v>
      </c>
      <c r="N100" s="137" t="s">
        <v>40</v>
      </c>
      <c r="O100" s="138">
        <v>0.45600000000000002</v>
      </c>
      <c r="P100" s="138">
        <f>O100*H100</f>
        <v>310.08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197</v>
      </c>
      <c r="AT100" s="140" t="s">
        <v>193</v>
      </c>
      <c r="AU100" s="140" t="s">
        <v>79</v>
      </c>
      <c r="AY100" s="17" t="s">
        <v>191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77</v>
      </c>
      <c r="BK100" s="141">
        <f>ROUND(I100*H100,2)</f>
        <v>0</v>
      </c>
      <c r="BL100" s="17" t="s">
        <v>197</v>
      </c>
      <c r="BM100" s="140" t="s">
        <v>2018</v>
      </c>
    </row>
    <row r="101" spans="2:65" s="1" customFormat="1">
      <c r="B101" s="29"/>
      <c r="D101" s="142" t="s">
        <v>199</v>
      </c>
      <c r="F101" s="143" t="s">
        <v>2019</v>
      </c>
      <c r="L101" s="29"/>
      <c r="M101" s="144"/>
      <c r="T101" s="50"/>
      <c r="AT101" s="17" t="s">
        <v>199</v>
      </c>
      <c r="AU101" s="17" t="s">
        <v>79</v>
      </c>
    </row>
    <row r="102" spans="2:65" s="12" customFormat="1">
      <c r="B102" s="145"/>
      <c r="D102" s="146" t="s">
        <v>201</v>
      </c>
      <c r="E102" s="147" t="s">
        <v>3</v>
      </c>
      <c r="F102" s="148" t="s">
        <v>2020</v>
      </c>
      <c r="H102" s="149">
        <v>680</v>
      </c>
      <c r="L102" s="145"/>
      <c r="M102" s="150"/>
      <c r="T102" s="151"/>
      <c r="AT102" s="147" t="s">
        <v>201</v>
      </c>
      <c r="AU102" s="147" t="s">
        <v>79</v>
      </c>
      <c r="AV102" s="12" t="s">
        <v>79</v>
      </c>
      <c r="AW102" s="12" t="s">
        <v>30</v>
      </c>
      <c r="AX102" s="12" t="s">
        <v>69</v>
      </c>
      <c r="AY102" s="147" t="s">
        <v>191</v>
      </c>
    </row>
    <row r="103" spans="2:65" s="13" customFormat="1">
      <c r="B103" s="156"/>
      <c r="D103" s="146" t="s">
        <v>201</v>
      </c>
      <c r="E103" s="157" t="s">
        <v>3</v>
      </c>
      <c r="F103" s="158" t="s">
        <v>272</v>
      </c>
      <c r="H103" s="159">
        <v>680</v>
      </c>
      <c r="L103" s="156"/>
      <c r="M103" s="177"/>
      <c r="N103" s="178"/>
      <c r="O103" s="178"/>
      <c r="P103" s="178"/>
      <c r="Q103" s="178"/>
      <c r="R103" s="178"/>
      <c r="S103" s="178"/>
      <c r="T103" s="179"/>
      <c r="AT103" s="157" t="s">
        <v>201</v>
      </c>
      <c r="AU103" s="157" t="s">
        <v>79</v>
      </c>
      <c r="AV103" s="13" t="s">
        <v>197</v>
      </c>
      <c r="AW103" s="13" t="s">
        <v>30</v>
      </c>
      <c r="AX103" s="13" t="s">
        <v>77</v>
      </c>
      <c r="AY103" s="157" t="s">
        <v>191</v>
      </c>
    </row>
    <row r="104" spans="2:65" s="1" customFormat="1" ht="6.9" customHeight="1"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29"/>
    </row>
  </sheetData>
  <autoFilter ref="C86:K103" xr:uid="{00000000-0009-0000-0000-000018000000}"/>
  <mergeCells count="11">
    <mergeCell ref="E79:H79"/>
    <mergeCell ref="E7:H7"/>
    <mergeCell ref="E9:H9"/>
    <mergeCell ref="E11:H11"/>
    <mergeCell ref="E29:H29"/>
    <mergeCell ref="E50:H50"/>
    <mergeCell ref="L2:V2"/>
    <mergeCell ref="E52:H52"/>
    <mergeCell ref="E54:H54"/>
    <mergeCell ref="E75:H75"/>
    <mergeCell ref="E77:H77"/>
  </mergeCells>
  <hyperlinks>
    <hyperlink ref="F91" r:id="rId1" xr:uid="{00000000-0004-0000-1800-000000000000}"/>
    <hyperlink ref="F94" r:id="rId2" xr:uid="{00000000-0004-0000-1800-000001000000}"/>
    <hyperlink ref="F97" r:id="rId3" xr:uid="{00000000-0004-0000-1800-000002000000}"/>
    <hyperlink ref="F101" r:id="rId4" xr:uid="{00000000-0004-0000-18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04"/>
  <sheetViews>
    <sheetView showGridLines="0" topLeftCell="A51" workbookViewId="0">
      <selection activeCell="I101" sqref="I101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160</v>
      </c>
      <c r="AZ2" s="155" t="s">
        <v>1841</v>
      </c>
      <c r="BA2" s="155" t="s">
        <v>2006</v>
      </c>
      <c r="BB2" s="155" t="s">
        <v>3</v>
      </c>
      <c r="BC2" s="155" t="s">
        <v>2021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1941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309" t="s">
        <v>2022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285" t="s">
        <v>3</v>
      </c>
      <c r="F29" s="285"/>
      <c r="G29" s="285"/>
      <c r="H29" s="285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ROUND(J87,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ROUND((SUM(BE87:BE103)),  2)</f>
        <v>0</v>
      </c>
      <c r="I35" s="90">
        <v>0.21</v>
      </c>
      <c r="J35" s="80">
        <f>ROUND(((SUM(BE87:BE103))*I35),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ROUND((SUM(BF87:BF103)),  2)</f>
        <v>0</v>
      </c>
      <c r="I36" s="90">
        <v>0.15</v>
      </c>
      <c r="J36" s="80">
        <f>ROUND(((SUM(BF87:BF103))*I36),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ROUND((SUM(BG87:BG103)),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ROUND((SUM(BH87:BH103)),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ROUND((SUM(BI87:BI103)),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1941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309" t="str">
        <f>E11</f>
        <v xml:space="preserve">SO TÚ 202 - Terénní úpravy, plocha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J87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J88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J89</f>
        <v>0</v>
      </c>
      <c r="L65" s="104"/>
    </row>
    <row r="66" spans="2:12" s="1" customFormat="1" ht="21.75" customHeight="1">
      <c r="B66" s="29"/>
      <c r="L66" s="29"/>
    </row>
    <row r="67" spans="2:12" s="1" customFormat="1" ht="6.9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9"/>
    </row>
    <row r="71" spans="2:12" s="1" customFormat="1" ht="6.9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29"/>
    </row>
    <row r="72" spans="2:12" s="1" customFormat="1" ht="24.9" customHeight="1">
      <c r="B72" s="29"/>
      <c r="C72" s="21" t="s">
        <v>176</v>
      </c>
      <c r="L72" s="29"/>
    </row>
    <row r="73" spans="2:12" s="1" customFormat="1" ht="6.9" customHeight="1">
      <c r="B73" s="29"/>
      <c r="L73" s="29"/>
    </row>
    <row r="74" spans="2:12" s="1" customFormat="1" ht="12" customHeight="1">
      <c r="B74" s="29"/>
      <c r="C74" s="26" t="s">
        <v>15</v>
      </c>
      <c r="L74" s="29"/>
    </row>
    <row r="75" spans="2:12" s="1" customFormat="1" ht="16.350000000000001" customHeight="1">
      <c r="B75" s="29"/>
      <c r="E75" s="311" t="str">
        <f>E7</f>
        <v>REVITALIZACE SPORTOVNÍ ZÓNY STREETPARK</v>
      </c>
      <c r="F75" s="312"/>
      <c r="G75" s="312"/>
      <c r="H75" s="312"/>
      <c r="L75" s="29"/>
    </row>
    <row r="76" spans="2:12" ht="12" customHeight="1">
      <c r="B76" s="20"/>
      <c r="C76" s="26" t="s">
        <v>164</v>
      </c>
      <c r="L76" s="20"/>
    </row>
    <row r="77" spans="2:12" s="1" customFormat="1" ht="16.350000000000001" customHeight="1">
      <c r="B77" s="29"/>
      <c r="E77" s="311" t="s">
        <v>1941</v>
      </c>
      <c r="F77" s="313"/>
      <c r="G77" s="313"/>
      <c r="H77" s="313"/>
      <c r="L77" s="29"/>
    </row>
    <row r="78" spans="2:12" s="1" customFormat="1" ht="12" customHeight="1">
      <c r="B78" s="29"/>
      <c r="C78" s="26" t="s">
        <v>254</v>
      </c>
      <c r="L78" s="29"/>
    </row>
    <row r="79" spans="2:12" s="1" customFormat="1" ht="16.350000000000001" customHeight="1">
      <c r="B79" s="29"/>
      <c r="E79" s="309" t="str">
        <f>E11</f>
        <v xml:space="preserve">SO TÚ 202 - Terénní úpravy, plocha </v>
      </c>
      <c r="F79" s="313"/>
      <c r="G79" s="313"/>
      <c r="H79" s="313"/>
      <c r="L79" s="29"/>
    </row>
    <row r="80" spans="2:12" s="1" customFormat="1" ht="6.9" customHeight="1">
      <c r="B80" s="29"/>
      <c r="L80" s="29"/>
    </row>
    <row r="81" spans="2:65" s="1" customFormat="1" ht="12" customHeight="1">
      <c r="B81" s="29"/>
      <c r="C81" s="26" t="s">
        <v>19</v>
      </c>
      <c r="F81" s="24" t="str">
        <f>F14</f>
        <v xml:space="preserve"> Žďár nad Sázavou</v>
      </c>
      <c r="I81" s="26" t="s">
        <v>21</v>
      </c>
      <c r="J81" s="46" t="str">
        <f>IF(J14="","",J14)</f>
        <v>26. 9. 2022</v>
      </c>
      <c r="L81" s="29"/>
    </row>
    <row r="82" spans="2:65" s="1" customFormat="1" ht="6.9" customHeight="1">
      <c r="B82" s="29"/>
      <c r="L82" s="29"/>
    </row>
    <row r="83" spans="2:65" s="1" customFormat="1" ht="24.75" customHeight="1">
      <c r="B83" s="29"/>
      <c r="C83" s="26" t="s">
        <v>23</v>
      </c>
      <c r="F83" s="24" t="str">
        <f>E17</f>
        <v>Město Žďár nad Sázavou</v>
      </c>
      <c r="I83" s="26" t="s">
        <v>28</v>
      </c>
      <c r="J83" s="27" t="str">
        <f>E23</f>
        <v>Grimm Architekti s.r.o.</v>
      </c>
      <c r="L83" s="29"/>
    </row>
    <row r="84" spans="2:65" s="1" customFormat="1" ht="15.3" customHeight="1">
      <c r="B84" s="29"/>
      <c r="C84" s="26" t="s">
        <v>27</v>
      </c>
      <c r="F84" s="24" t="str">
        <f>IF(E20="","",E20)</f>
        <v>VZ</v>
      </c>
      <c r="I84" s="26" t="s">
        <v>31</v>
      </c>
      <c r="J84" s="27" t="str">
        <f>E26</f>
        <v xml:space="preserve"> </v>
      </c>
      <c r="L84" s="29"/>
    </row>
    <row r="85" spans="2:65" s="1" customFormat="1" ht="10.35" customHeight="1">
      <c r="B85" s="29"/>
      <c r="L85" s="29"/>
    </row>
    <row r="86" spans="2:65" s="10" customFormat="1" ht="29.25" customHeight="1">
      <c r="B86" s="108"/>
      <c r="C86" s="109" t="s">
        <v>177</v>
      </c>
      <c r="D86" s="110" t="s">
        <v>54</v>
      </c>
      <c r="E86" s="110" t="s">
        <v>50</v>
      </c>
      <c r="F86" s="110" t="s">
        <v>51</v>
      </c>
      <c r="G86" s="110" t="s">
        <v>178</v>
      </c>
      <c r="H86" s="110" t="s">
        <v>179</v>
      </c>
      <c r="I86" s="110" t="s">
        <v>180</v>
      </c>
      <c r="J86" s="111" t="s">
        <v>168</v>
      </c>
      <c r="K86" s="112" t="s">
        <v>181</v>
      </c>
      <c r="L86" s="108"/>
      <c r="M86" s="53" t="s">
        <v>3</v>
      </c>
      <c r="N86" s="54" t="s">
        <v>39</v>
      </c>
      <c r="O86" s="54" t="s">
        <v>182</v>
      </c>
      <c r="P86" s="54" t="s">
        <v>183</v>
      </c>
      <c r="Q86" s="54" t="s">
        <v>184</v>
      </c>
      <c r="R86" s="54" t="s">
        <v>185</v>
      </c>
      <c r="S86" s="54" t="s">
        <v>186</v>
      </c>
      <c r="T86" s="55" t="s">
        <v>187</v>
      </c>
    </row>
    <row r="87" spans="2:65" s="1" customFormat="1" ht="22.8" customHeight="1">
      <c r="B87" s="29"/>
      <c r="C87" s="58" t="s">
        <v>188</v>
      </c>
      <c r="J87" s="113">
        <f>BK87</f>
        <v>0</v>
      </c>
      <c r="L87" s="29"/>
      <c r="M87" s="56"/>
      <c r="N87" s="47"/>
      <c r="O87" s="47"/>
      <c r="P87" s="114">
        <f>P88</f>
        <v>274.61840000000001</v>
      </c>
      <c r="Q87" s="47"/>
      <c r="R87" s="114">
        <f>R88</f>
        <v>0</v>
      </c>
      <c r="S87" s="47"/>
      <c r="T87" s="115">
        <f>T88</f>
        <v>0</v>
      </c>
      <c r="AT87" s="17" t="s">
        <v>68</v>
      </c>
      <c r="AU87" s="17" t="s">
        <v>169</v>
      </c>
      <c r="BK87" s="116">
        <f>BK88</f>
        <v>0</v>
      </c>
    </row>
    <row r="88" spans="2:65" s="11" customFormat="1" ht="25.95" customHeight="1">
      <c r="B88" s="117"/>
      <c r="D88" s="118" t="s">
        <v>68</v>
      </c>
      <c r="E88" s="119" t="s">
        <v>189</v>
      </c>
      <c r="F88" s="119" t="s">
        <v>190</v>
      </c>
      <c r="J88" s="120">
        <f>BK88</f>
        <v>0</v>
      </c>
      <c r="L88" s="117"/>
      <c r="M88" s="121"/>
      <c r="P88" s="122">
        <f>P89</f>
        <v>274.61840000000001</v>
      </c>
      <c r="R88" s="122">
        <f>R89</f>
        <v>0</v>
      </c>
      <c r="T88" s="123">
        <f>T89</f>
        <v>0</v>
      </c>
      <c r="AR88" s="118" t="s">
        <v>77</v>
      </c>
      <c r="AT88" s="124" t="s">
        <v>68</v>
      </c>
      <c r="AU88" s="124" t="s">
        <v>69</v>
      </c>
      <c r="AY88" s="118" t="s">
        <v>191</v>
      </c>
      <c r="BK88" s="125">
        <f>BK89</f>
        <v>0</v>
      </c>
    </row>
    <row r="89" spans="2:65" s="11" customFormat="1" ht="22.8" customHeight="1">
      <c r="B89" s="117"/>
      <c r="D89" s="118" t="s">
        <v>68</v>
      </c>
      <c r="E89" s="126" t="s">
        <v>77</v>
      </c>
      <c r="F89" s="126" t="s">
        <v>192</v>
      </c>
      <c r="J89" s="127">
        <f>BK89</f>
        <v>0</v>
      </c>
      <c r="L89" s="117"/>
      <c r="M89" s="121"/>
      <c r="P89" s="122">
        <f>SUM(P90:P103)</f>
        <v>274.61840000000001</v>
      </c>
      <c r="R89" s="122">
        <f>SUM(R90:R103)</f>
        <v>0</v>
      </c>
      <c r="T89" s="123">
        <f>SUM(T90:T103)</f>
        <v>0</v>
      </c>
      <c r="AR89" s="118" t="s">
        <v>77</v>
      </c>
      <c r="AT89" s="124" t="s">
        <v>68</v>
      </c>
      <c r="AU89" s="124" t="s">
        <v>77</v>
      </c>
      <c r="AY89" s="118" t="s">
        <v>191</v>
      </c>
      <c r="BK89" s="125">
        <f>SUM(BK90:BK103)</f>
        <v>0</v>
      </c>
    </row>
    <row r="90" spans="2:65" s="1" customFormat="1" ht="60.9" customHeight="1">
      <c r="B90" s="128"/>
      <c r="C90" s="129" t="s">
        <v>77</v>
      </c>
      <c r="D90" s="129" t="s">
        <v>193</v>
      </c>
      <c r="E90" s="130" t="s">
        <v>284</v>
      </c>
      <c r="F90" s="131" t="s">
        <v>285</v>
      </c>
      <c r="G90" s="132" t="s">
        <v>275</v>
      </c>
      <c r="H90" s="133">
        <v>255.2</v>
      </c>
      <c r="I90" s="134">
        <v>0</v>
      </c>
      <c r="J90" s="134">
        <f>ROUND(I90*H90,2)</f>
        <v>0</v>
      </c>
      <c r="K90" s="135"/>
      <c r="L90" s="29"/>
      <c r="M90" s="136" t="s">
        <v>3</v>
      </c>
      <c r="N90" s="137" t="s">
        <v>40</v>
      </c>
      <c r="O90" s="138">
        <v>4.3999999999999997E-2</v>
      </c>
      <c r="P90" s="138">
        <f>O90*H90</f>
        <v>11.2288</v>
      </c>
      <c r="Q90" s="138">
        <v>0</v>
      </c>
      <c r="R90" s="138">
        <f>Q90*H90</f>
        <v>0</v>
      </c>
      <c r="S90" s="138">
        <v>0</v>
      </c>
      <c r="T90" s="139">
        <f>S90*H90</f>
        <v>0</v>
      </c>
      <c r="AR90" s="140" t="s">
        <v>197</v>
      </c>
      <c r="AT90" s="140" t="s">
        <v>193</v>
      </c>
      <c r="AU90" s="140" t="s">
        <v>79</v>
      </c>
      <c r="AY90" s="17" t="s">
        <v>191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7" t="s">
        <v>77</v>
      </c>
      <c r="BK90" s="141">
        <f>ROUND(I90*H90,2)</f>
        <v>0</v>
      </c>
      <c r="BL90" s="17" t="s">
        <v>197</v>
      </c>
      <c r="BM90" s="140" t="s">
        <v>2023</v>
      </c>
    </row>
    <row r="91" spans="2:65" s="1" customFormat="1">
      <c r="B91" s="29"/>
      <c r="D91" s="142" t="s">
        <v>199</v>
      </c>
      <c r="F91" s="143" t="s">
        <v>287</v>
      </c>
      <c r="L91" s="29"/>
      <c r="M91" s="144"/>
      <c r="T91" s="50"/>
      <c r="AT91" s="17" t="s">
        <v>199</v>
      </c>
      <c r="AU91" s="17" t="s">
        <v>79</v>
      </c>
    </row>
    <row r="92" spans="2:65" s="12" customFormat="1">
      <c r="B92" s="145"/>
      <c r="D92" s="146" t="s">
        <v>201</v>
      </c>
      <c r="E92" s="147" t="s">
        <v>3</v>
      </c>
      <c r="F92" s="148" t="s">
        <v>1841</v>
      </c>
      <c r="H92" s="149">
        <v>255.2</v>
      </c>
      <c r="L92" s="145"/>
      <c r="M92" s="150"/>
      <c r="T92" s="151"/>
      <c r="AT92" s="147" t="s">
        <v>201</v>
      </c>
      <c r="AU92" s="147" t="s">
        <v>79</v>
      </c>
      <c r="AV92" s="12" t="s">
        <v>79</v>
      </c>
      <c r="AW92" s="12" t="s">
        <v>30</v>
      </c>
      <c r="AX92" s="12" t="s">
        <v>77</v>
      </c>
      <c r="AY92" s="147" t="s">
        <v>191</v>
      </c>
    </row>
    <row r="93" spans="2:65" s="1" customFormat="1" ht="42.75" customHeight="1">
      <c r="B93" s="128"/>
      <c r="C93" s="129" t="s">
        <v>79</v>
      </c>
      <c r="D93" s="129" t="s">
        <v>193</v>
      </c>
      <c r="E93" s="130" t="s">
        <v>2010</v>
      </c>
      <c r="F93" s="131" t="s">
        <v>2011</v>
      </c>
      <c r="G93" s="132" t="s">
        <v>275</v>
      </c>
      <c r="H93" s="133">
        <v>255.2</v>
      </c>
      <c r="I93" s="134">
        <v>0</v>
      </c>
      <c r="J93" s="134">
        <f>ROUND(I93*H93,2)</f>
        <v>0</v>
      </c>
      <c r="K93" s="135"/>
      <c r="L93" s="29"/>
      <c r="M93" s="136" t="s">
        <v>3</v>
      </c>
      <c r="N93" s="137" t="s">
        <v>40</v>
      </c>
      <c r="O93" s="138">
        <v>7.1999999999999995E-2</v>
      </c>
      <c r="P93" s="138">
        <f>O93*H93</f>
        <v>18.374399999999998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197</v>
      </c>
      <c r="AT93" s="140" t="s">
        <v>193</v>
      </c>
      <c r="AU93" s="140" t="s">
        <v>79</v>
      </c>
      <c r="AY93" s="17" t="s">
        <v>191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77</v>
      </c>
      <c r="BK93" s="141">
        <f>ROUND(I93*H93,2)</f>
        <v>0</v>
      </c>
      <c r="BL93" s="17" t="s">
        <v>197</v>
      </c>
      <c r="BM93" s="140" t="s">
        <v>2024</v>
      </c>
    </row>
    <row r="94" spans="2:65" s="1" customFormat="1">
      <c r="B94" s="29"/>
      <c r="D94" s="142" t="s">
        <v>199</v>
      </c>
      <c r="F94" s="143" t="s">
        <v>2013</v>
      </c>
      <c r="L94" s="29"/>
      <c r="M94" s="144"/>
      <c r="T94" s="50"/>
      <c r="AT94" s="17" t="s">
        <v>199</v>
      </c>
      <c r="AU94" s="17" t="s">
        <v>79</v>
      </c>
    </row>
    <row r="95" spans="2:65" s="12" customFormat="1">
      <c r="B95" s="145"/>
      <c r="D95" s="146" t="s">
        <v>201</v>
      </c>
      <c r="E95" s="147" t="s">
        <v>3</v>
      </c>
      <c r="F95" s="148" t="s">
        <v>1841</v>
      </c>
      <c r="H95" s="149">
        <v>255.2</v>
      </c>
      <c r="L95" s="145"/>
      <c r="M95" s="150"/>
      <c r="T95" s="151"/>
      <c r="AT95" s="147" t="s">
        <v>201</v>
      </c>
      <c r="AU95" s="147" t="s">
        <v>79</v>
      </c>
      <c r="AV95" s="12" t="s">
        <v>79</v>
      </c>
      <c r="AW95" s="12" t="s">
        <v>30</v>
      </c>
      <c r="AX95" s="12" t="s">
        <v>77</v>
      </c>
      <c r="AY95" s="147" t="s">
        <v>191</v>
      </c>
    </row>
    <row r="96" spans="2:65" s="1" customFormat="1" ht="42.75" customHeight="1">
      <c r="B96" s="128"/>
      <c r="C96" s="129" t="s">
        <v>212</v>
      </c>
      <c r="D96" s="129" t="s">
        <v>193</v>
      </c>
      <c r="E96" s="130" t="s">
        <v>802</v>
      </c>
      <c r="F96" s="131" t="s">
        <v>803</v>
      </c>
      <c r="G96" s="132" t="s">
        <v>275</v>
      </c>
      <c r="H96" s="133">
        <v>255.2</v>
      </c>
      <c r="I96" s="134">
        <v>0</v>
      </c>
      <c r="J96" s="134">
        <f>ROUND(I96*H96,2)</f>
        <v>0</v>
      </c>
      <c r="K96" s="135"/>
      <c r="L96" s="29"/>
      <c r="M96" s="136" t="s">
        <v>3</v>
      </c>
      <c r="N96" s="137" t="s">
        <v>40</v>
      </c>
      <c r="O96" s="138">
        <v>0.13100000000000001</v>
      </c>
      <c r="P96" s="138">
        <f>O96*H96</f>
        <v>33.431199999999997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197</v>
      </c>
      <c r="AT96" s="140" t="s">
        <v>193</v>
      </c>
      <c r="AU96" s="140" t="s">
        <v>79</v>
      </c>
      <c r="AY96" s="17" t="s">
        <v>191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77</v>
      </c>
      <c r="BK96" s="141">
        <f>ROUND(I96*H96,2)</f>
        <v>0</v>
      </c>
      <c r="BL96" s="17" t="s">
        <v>197</v>
      </c>
      <c r="BM96" s="140" t="s">
        <v>2025</v>
      </c>
    </row>
    <row r="97" spans="2:65" s="1" customFormat="1">
      <c r="B97" s="29"/>
      <c r="D97" s="142" t="s">
        <v>199</v>
      </c>
      <c r="F97" s="143" t="s">
        <v>805</v>
      </c>
      <c r="L97" s="29"/>
      <c r="M97" s="144"/>
      <c r="T97" s="50"/>
      <c r="AT97" s="17" t="s">
        <v>199</v>
      </c>
      <c r="AU97" s="17" t="s">
        <v>79</v>
      </c>
    </row>
    <row r="98" spans="2:65" s="12" customFormat="1">
      <c r="B98" s="145"/>
      <c r="D98" s="146" t="s">
        <v>201</v>
      </c>
      <c r="E98" s="147" t="s">
        <v>3</v>
      </c>
      <c r="F98" s="148" t="s">
        <v>2026</v>
      </c>
      <c r="H98" s="149">
        <v>255.2</v>
      </c>
      <c r="L98" s="145"/>
      <c r="M98" s="150"/>
      <c r="T98" s="151"/>
      <c r="AT98" s="147" t="s">
        <v>201</v>
      </c>
      <c r="AU98" s="147" t="s">
        <v>79</v>
      </c>
      <c r="AV98" s="12" t="s">
        <v>79</v>
      </c>
      <c r="AW98" s="12" t="s">
        <v>30</v>
      </c>
      <c r="AX98" s="12" t="s">
        <v>69</v>
      </c>
      <c r="AY98" s="147" t="s">
        <v>191</v>
      </c>
    </row>
    <row r="99" spans="2:65" s="13" customFormat="1">
      <c r="B99" s="156"/>
      <c r="D99" s="146" t="s">
        <v>201</v>
      </c>
      <c r="E99" s="157" t="s">
        <v>1841</v>
      </c>
      <c r="F99" s="158" t="s">
        <v>272</v>
      </c>
      <c r="H99" s="159">
        <v>255.2</v>
      </c>
      <c r="L99" s="156"/>
      <c r="M99" s="160"/>
      <c r="T99" s="161"/>
      <c r="AT99" s="157" t="s">
        <v>201</v>
      </c>
      <c r="AU99" s="157" t="s">
        <v>79</v>
      </c>
      <c r="AV99" s="13" t="s">
        <v>197</v>
      </c>
      <c r="AW99" s="13" t="s">
        <v>30</v>
      </c>
      <c r="AX99" s="13" t="s">
        <v>77</v>
      </c>
      <c r="AY99" s="157" t="s">
        <v>191</v>
      </c>
    </row>
    <row r="100" spans="2:65" s="1" customFormat="1" ht="42.75" customHeight="1">
      <c r="B100" s="128"/>
      <c r="C100" s="129" t="s">
        <v>197</v>
      </c>
      <c r="D100" s="129" t="s">
        <v>193</v>
      </c>
      <c r="E100" s="130" t="s">
        <v>2016</v>
      </c>
      <c r="F100" s="131" t="s">
        <v>2017</v>
      </c>
      <c r="G100" s="132" t="s">
        <v>268</v>
      </c>
      <c r="H100" s="133">
        <v>464</v>
      </c>
      <c r="I100" s="134">
        <v>0</v>
      </c>
      <c r="J100" s="134">
        <f>ROUND(I100*H100,2)</f>
        <v>0</v>
      </c>
      <c r="K100" s="135"/>
      <c r="L100" s="29"/>
      <c r="M100" s="136" t="s">
        <v>3</v>
      </c>
      <c r="N100" s="137" t="s">
        <v>40</v>
      </c>
      <c r="O100" s="138">
        <v>0.45600000000000002</v>
      </c>
      <c r="P100" s="138">
        <f>O100*H100</f>
        <v>211.584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197</v>
      </c>
      <c r="AT100" s="140" t="s">
        <v>193</v>
      </c>
      <c r="AU100" s="140" t="s">
        <v>79</v>
      </c>
      <c r="AY100" s="17" t="s">
        <v>191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77</v>
      </c>
      <c r="BK100" s="141">
        <f>ROUND(I100*H100,2)</f>
        <v>0</v>
      </c>
      <c r="BL100" s="17" t="s">
        <v>197</v>
      </c>
      <c r="BM100" s="140" t="s">
        <v>2027</v>
      </c>
    </row>
    <row r="101" spans="2:65" s="1" customFormat="1">
      <c r="B101" s="29"/>
      <c r="D101" s="142" t="s">
        <v>199</v>
      </c>
      <c r="F101" s="143" t="s">
        <v>2019</v>
      </c>
      <c r="L101" s="29"/>
      <c r="M101" s="144"/>
      <c r="T101" s="50"/>
      <c r="AT101" s="17" t="s">
        <v>199</v>
      </c>
      <c r="AU101" s="17" t="s">
        <v>79</v>
      </c>
    </row>
    <row r="102" spans="2:65" s="12" customFormat="1">
      <c r="B102" s="145"/>
      <c r="D102" s="146" t="s">
        <v>201</v>
      </c>
      <c r="E102" s="147" t="s">
        <v>3</v>
      </c>
      <c r="F102" s="148" t="s">
        <v>2028</v>
      </c>
      <c r="H102" s="149">
        <v>464</v>
      </c>
      <c r="L102" s="145"/>
      <c r="M102" s="150"/>
      <c r="T102" s="151"/>
      <c r="AT102" s="147" t="s">
        <v>201</v>
      </c>
      <c r="AU102" s="147" t="s">
        <v>79</v>
      </c>
      <c r="AV102" s="12" t="s">
        <v>79</v>
      </c>
      <c r="AW102" s="12" t="s">
        <v>30</v>
      </c>
      <c r="AX102" s="12" t="s">
        <v>69</v>
      </c>
      <c r="AY102" s="147" t="s">
        <v>191</v>
      </c>
    </row>
    <row r="103" spans="2:65" s="13" customFormat="1">
      <c r="B103" s="156"/>
      <c r="D103" s="146" t="s">
        <v>201</v>
      </c>
      <c r="E103" s="157" t="s">
        <v>3</v>
      </c>
      <c r="F103" s="158" t="s">
        <v>272</v>
      </c>
      <c r="H103" s="159">
        <v>464</v>
      </c>
      <c r="L103" s="156"/>
      <c r="M103" s="177"/>
      <c r="N103" s="178"/>
      <c r="O103" s="178"/>
      <c r="P103" s="178"/>
      <c r="Q103" s="178"/>
      <c r="R103" s="178"/>
      <c r="S103" s="178"/>
      <c r="T103" s="179"/>
      <c r="AT103" s="157" t="s">
        <v>201</v>
      </c>
      <c r="AU103" s="157" t="s">
        <v>79</v>
      </c>
      <c r="AV103" s="13" t="s">
        <v>197</v>
      </c>
      <c r="AW103" s="13" t="s">
        <v>30</v>
      </c>
      <c r="AX103" s="13" t="s">
        <v>77</v>
      </c>
      <c r="AY103" s="157" t="s">
        <v>191</v>
      </c>
    </row>
    <row r="104" spans="2:65" s="1" customFormat="1" ht="6.9" customHeight="1"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29"/>
    </row>
  </sheetData>
  <autoFilter ref="C86:K103" xr:uid="{00000000-0009-0000-0000-000019000000}"/>
  <mergeCells count="11">
    <mergeCell ref="E79:H79"/>
    <mergeCell ref="E7:H7"/>
    <mergeCell ref="E9:H9"/>
    <mergeCell ref="E11:H11"/>
    <mergeCell ref="E29:H29"/>
    <mergeCell ref="E50:H50"/>
    <mergeCell ref="L2:V2"/>
    <mergeCell ref="E52:H52"/>
    <mergeCell ref="E54:H54"/>
    <mergeCell ref="E75:H75"/>
    <mergeCell ref="E77:H77"/>
  </mergeCells>
  <hyperlinks>
    <hyperlink ref="F91" r:id="rId1" xr:uid="{00000000-0004-0000-1900-000000000000}"/>
    <hyperlink ref="F94" r:id="rId2" xr:uid="{00000000-0004-0000-1900-000001000000}"/>
    <hyperlink ref="F97" r:id="rId3" xr:uid="{00000000-0004-0000-1900-000002000000}"/>
    <hyperlink ref="F101" r:id="rId4" xr:uid="{00000000-0004-0000-19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04"/>
  <sheetViews>
    <sheetView showGridLines="0" topLeftCell="A41" workbookViewId="0">
      <selection activeCell="AB90" sqref="AB90"/>
    </sheetView>
  </sheetViews>
  <sheetFormatPr defaultRowHeight="10.199999999999999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2:56" ht="36.9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162</v>
      </c>
      <c r="AZ2" s="155" t="s">
        <v>1841</v>
      </c>
      <c r="BA2" s="155" t="s">
        <v>2006</v>
      </c>
      <c r="BB2" s="155" t="s">
        <v>3</v>
      </c>
      <c r="BC2" s="155" t="s">
        <v>2029</v>
      </c>
      <c r="BD2" s="155" t="s">
        <v>79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56" ht="24.9" customHeight="1">
      <c r="B4" s="20"/>
      <c r="D4" s="21" t="s">
        <v>163</v>
      </c>
      <c r="L4" s="20"/>
      <c r="M4" s="87" t="s">
        <v>11</v>
      </c>
      <c r="AT4" s="17" t="s">
        <v>4</v>
      </c>
    </row>
    <row r="5" spans="2:56" ht="6.9" customHeight="1">
      <c r="B5" s="20"/>
      <c r="L5" s="20"/>
    </row>
    <row r="6" spans="2:56" ht="12" customHeight="1">
      <c r="B6" s="20"/>
      <c r="D6" s="26" t="s">
        <v>15</v>
      </c>
      <c r="L6" s="20"/>
    </row>
    <row r="7" spans="2:56" ht="16.350000000000001" customHeight="1">
      <c r="B7" s="20"/>
      <c r="E7" s="311" t="str">
        <f>'Rekapitulace stavby'!K6</f>
        <v>REVITALIZACE SPORTOVNÍ ZÓNY STREETPARK</v>
      </c>
      <c r="F7" s="312"/>
      <c r="G7" s="312"/>
      <c r="H7" s="312"/>
      <c r="L7" s="20"/>
    </row>
    <row r="8" spans="2:56" ht="12" customHeight="1">
      <c r="B8" s="20"/>
      <c r="D8" s="26" t="s">
        <v>164</v>
      </c>
      <c r="L8" s="20"/>
    </row>
    <row r="9" spans="2:56" s="1" customFormat="1" ht="16.350000000000001" customHeight="1">
      <c r="B9" s="29"/>
      <c r="E9" s="311" t="s">
        <v>1941</v>
      </c>
      <c r="F9" s="313"/>
      <c r="G9" s="313"/>
      <c r="H9" s="313"/>
      <c r="L9" s="29"/>
    </row>
    <row r="10" spans="2:56" s="1" customFormat="1" ht="12" customHeight="1">
      <c r="B10" s="29"/>
      <c r="D10" s="26" t="s">
        <v>254</v>
      </c>
      <c r="L10" s="29"/>
    </row>
    <row r="11" spans="2:56" s="1" customFormat="1" ht="16.350000000000001" customHeight="1">
      <c r="B11" s="29"/>
      <c r="E11" s="309" t="s">
        <v>2030</v>
      </c>
      <c r="F11" s="313"/>
      <c r="G11" s="313"/>
      <c r="H11" s="313"/>
      <c r="L11" s="29"/>
    </row>
    <row r="12" spans="2:56" s="1" customFormat="1">
      <c r="B12" s="29"/>
      <c r="L12" s="29"/>
    </row>
    <row r="13" spans="2:5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2:5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26. 9. 2022</v>
      </c>
      <c r="L14" s="29"/>
    </row>
    <row r="15" spans="2:56" s="1" customFormat="1" ht="10.8" customHeight="1">
      <c r="B15" s="29"/>
      <c r="L15" s="29"/>
    </row>
    <row r="16" spans="2:56" s="1" customFormat="1" ht="12" customHeight="1">
      <c r="B16" s="29"/>
      <c r="D16" s="26" t="s">
        <v>23</v>
      </c>
      <c r="I16" s="26" t="s">
        <v>24</v>
      </c>
      <c r="J16" s="24" t="s">
        <v>3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3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3</v>
      </c>
      <c r="L19" s="29"/>
    </row>
    <row r="20" spans="2:12" s="1" customFormat="1" ht="18" customHeight="1">
      <c r="B20" s="29"/>
      <c r="E20" s="24" t="s">
        <v>1</v>
      </c>
      <c r="I20" s="26" t="s">
        <v>26</v>
      </c>
      <c r="J20" s="24" t="s">
        <v>3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28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29</v>
      </c>
      <c r="I23" s="26" t="s">
        <v>26</v>
      </c>
      <c r="J23" s="24" t="s">
        <v>3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31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33</v>
      </c>
      <c r="L28" s="29"/>
    </row>
    <row r="29" spans="2:12" s="7" customFormat="1" ht="16.350000000000001" customHeight="1">
      <c r="B29" s="88"/>
      <c r="E29" s="285" t="s">
        <v>3</v>
      </c>
      <c r="F29" s="285"/>
      <c r="G29" s="285"/>
      <c r="H29" s="285"/>
      <c r="L29" s="88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35</v>
      </c>
      <c r="J32" s="60">
        <f>ROUND(J87, 2)</f>
        <v>0</v>
      </c>
      <c r="L32" s="29"/>
    </row>
    <row r="33" spans="2:12" s="1" customFormat="1" ht="6.9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" customHeight="1">
      <c r="B34" s="29"/>
      <c r="F34" s="32" t="s">
        <v>37</v>
      </c>
      <c r="I34" s="32" t="s">
        <v>36</v>
      </c>
      <c r="J34" s="32" t="s">
        <v>38</v>
      </c>
      <c r="L34" s="29"/>
    </row>
    <row r="35" spans="2:12" s="1" customFormat="1" ht="14.4" customHeight="1">
      <c r="B35" s="29"/>
      <c r="D35" s="49" t="s">
        <v>39</v>
      </c>
      <c r="E35" s="26" t="s">
        <v>40</v>
      </c>
      <c r="F35" s="80">
        <f>ROUND((SUM(BE87:BE103)),  2)</f>
        <v>0</v>
      </c>
      <c r="I35" s="90">
        <v>0.21</v>
      </c>
      <c r="J35" s="80">
        <f>ROUND(((SUM(BE87:BE103))*I35),  2)</f>
        <v>0</v>
      </c>
      <c r="L35" s="29"/>
    </row>
    <row r="36" spans="2:12" s="1" customFormat="1" ht="14.4" customHeight="1">
      <c r="B36" s="29"/>
      <c r="E36" s="26" t="s">
        <v>41</v>
      </c>
      <c r="F36" s="80">
        <f>ROUND((SUM(BF87:BF103)),  2)</f>
        <v>0</v>
      </c>
      <c r="I36" s="90">
        <v>0.15</v>
      </c>
      <c r="J36" s="80">
        <f>ROUND(((SUM(BF87:BF103))*I36),  2)</f>
        <v>0</v>
      </c>
      <c r="L36" s="29"/>
    </row>
    <row r="37" spans="2:12" s="1" customFormat="1" ht="14.4" hidden="1" customHeight="1">
      <c r="B37" s="29"/>
      <c r="E37" s="26" t="s">
        <v>42</v>
      </c>
      <c r="F37" s="80">
        <f>ROUND((SUM(BG87:BG103)),  2)</f>
        <v>0</v>
      </c>
      <c r="I37" s="90">
        <v>0.21</v>
      </c>
      <c r="J37" s="80">
        <f>0</f>
        <v>0</v>
      </c>
      <c r="L37" s="29"/>
    </row>
    <row r="38" spans="2:12" s="1" customFormat="1" ht="14.4" hidden="1" customHeight="1">
      <c r="B38" s="29"/>
      <c r="E38" s="26" t="s">
        <v>43</v>
      </c>
      <c r="F38" s="80">
        <f>ROUND((SUM(BH87:BH103)),  2)</f>
        <v>0</v>
      </c>
      <c r="I38" s="90">
        <v>0.15</v>
      </c>
      <c r="J38" s="80">
        <f>0</f>
        <v>0</v>
      </c>
      <c r="L38" s="29"/>
    </row>
    <row r="39" spans="2:12" s="1" customFormat="1" ht="14.4" hidden="1" customHeight="1">
      <c r="B39" s="29"/>
      <c r="E39" s="26" t="s">
        <v>44</v>
      </c>
      <c r="F39" s="80">
        <f>ROUND((SUM(BI87:BI103)),  2)</f>
        <v>0</v>
      </c>
      <c r="I39" s="90">
        <v>0</v>
      </c>
      <c r="J39" s="80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45</v>
      </c>
      <c r="E41" s="51"/>
      <c r="F41" s="51"/>
      <c r="G41" s="93" t="s">
        <v>46</v>
      </c>
      <c r="H41" s="94" t="s">
        <v>47</v>
      </c>
      <c r="I41" s="51"/>
      <c r="J41" s="95">
        <f>SUM(J32:J39)</f>
        <v>0</v>
      </c>
      <c r="K41" s="96"/>
      <c r="L41" s="29"/>
    </row>
    <row r="42" spans="2:12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" customHeight="1">
      <c r="B47" s="29"/>
      <c r="C47" s="21" t="s">
        <v>166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15</v>
      </c>
      <c r="L49" s="29"/>
    </row>
    <row r="50" spans="2:47" s="1" customFormat="1" ht="16.350000000000001" customHeight="1">
      <c r="B50" s="29"/>
      <c r="E50" s="311" t="str">
        <f>E7</f>
        <v>REVITALIZACE SPORTOVNÍ ZÓNY STREETPARK</v>
      </c>
      <c r="F50" s="312"/>
      <c r="G50" s="312"/>
      <c r="H50" s="312"/>
      <c r="L50" s="29"/>
    </row>
    <row r="51" spans="2:47" ht="12" customHeight="1">
      <c r="B51" s="20"/>
      <c r="C51" s="26" t="s">
        <v>164</v>
      </c>
      <c r="L51" s="20"/>
    </row>
    <row r="52" spans="2:47" s="1" customFormat="1" ht="16.350000000000001" customHeight="1">
      <c r="B52" s="29"/>
      <c r="E52" s="311" t="s">
        <v>1941</v>
      </c>
      <c r="F52" s="313"/>
      <c r="G52" s="313"/>
      <c r="H52" s="313"/>
      <c r="L52" s="29"/>
    </row>
    <row r="53" spans="2:47" s="1" customFormat="1" ht="12" customHeight="1">
      <c r="B53" s="29"/>
      <c r="C53" s="26" t="s">
        <v>254</v>
      </c>
      <c r="L53" s="29"/>
    </row>
    <row r="54" spans="2:47" s="1" customFormat="1" ht="16.350000000000001" customHeight="1">
      <c r="B54" s="29"/>
      <c r="E54" s="309" t="str">
        <f>E11</f>
        <v xml:space="preserve">SO TÚ 301 - Terénní úpravy, plocha </v>
      </c>
      <c r="F54" s="313"/>
      <c r="G54" s="313"/>
      <c r="H54" s="313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Žďár nad Sázavou</v>
      </c>
      <c r="I56" s="26" t="s">
        <v>21</v>
      </c>
      <c r="J56" s="46" t="str">
        <f>IF(J14="","",J14)</f>
        <v>26. 9. 2022</v>
      </c>
      <c r="L56" s="29"/>
    </row>
    <row r="57" spans="2:47" s="1" customFormat="1" ht="6.9" customHeight="1">
      <c r="B57" s="29"/>
      <c r="L57" s="29"/>
    </row>
    <row r="58" spans="2:47" s="1" customFormat="1" ht="24.75" customHeight="1">
      <c r="B58" s="29"/>
      <c r="C58" s="26" t="s">
        <v>23</v>
      </c>
      <c r="F58" s="24" t="str">
        <f>E17</f>
        <v>Město Žďár nad Sázavou</v>
      </c>
      <c r="I58" s="26" t="s">
        <v>28</v>
      </c>
      <c r="J58" s="27" t="str">
        <f>E23</f>
        <v>Grimm Architekti s.r.o.</v>
      </c>
      <c r="L58" s="29"/>
    </row>
    <row r="59" spans="2:47" s="1" customFormat="1" ht="15.3" customHeight="1">
      <c r="B59" s="29"/>
      <c r="C59" s="26" t="s">
        <v>27</v>
      </c>
      <c r="F59" s="24" t="str">
        <f>IF(E20="","",E20)</f>
        <v>VZ</v>
      </c>
      <c r="I59" s="26" t="s">
        <v>31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167</v>
      </c>
      <c r="D61" s="91"/>
      <c r="E61" s="91"/>
      <c r="F61" s="91"/>
      <c r="G61" s="91"/>
      <c r="H61" s="91"/>
      <c r="I61" s="91"/>
      <c r="J61" s="98" t="s">
        <v>168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8" customHeight="1">
      <c r="B63" s="29"/>
      <c r="C63" s="99" t="s">
        <v>67</v>
      </c>
      <c r="J63" s="60">
        <f>J87</f>
        <v>0</v>
      </c>
      <c r="L63" s="29"/>
      <c r="AU63" s="17" t="s">
        <v>169</v>
      </c>
    </row>
    <row r="64" spans="2:47" s="8" customFormat="1" ht="24.9" customHeight="1">
      <c r="B64" s="100"/>
      <c r="D64" s="101" t="s">
        <v>170</v>
      </c>
      <c r="E64" s="102"/>
      <c r="F64" s="102"/>
      <c r="G64" s="102"/>
      <c r="H64" s="102"/>
      <c r="I64" s="102"/>
      <c r="J64" s="103">
        <f>J88</f>
        <v>0</v>
      </c>
      <c r="L64" s="100"/>
    </row>
    <row r="65" spans="2:12" s="9" customFormat="1" ht="19.95" customHeight="1">
      <c r="B65" s="104"/>
      <c r="D65" s="105" t="s">
        <v>171</v>
      </c>
      <c r="E65" s="106"/>
      <c r="F65" s="106"/>
      <c r="G65" s="106"/>
      <c r="H65" s="106"/>
      <c r="I65" s="106"/>
      <c r="J65" s="107">
        <f>J89</f>
        <v>0</v>
      </c>
      <c r="L65" s="104"/>
    </row>
    <row r="66" spans="2:12" s="1" customFormat="1" ht="21.75" customHeight="1">
      <c r="B66" s="29"/>
      <c r="L66" s="29"/>
    </row>
    <row r="67" spans="2:12" s="1" customFormat="1" ht="6.9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9"/>
    </row>
    <row r="71" spans="2:12" s="1" customFormat="1" ht="6.9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29"/>
    </row>
    <row r="72" spans="2:12" s="1" customFormat="1" ht="24.9" customHeight="1">
      <c r="B72" s="29"/>
      <c r="C72" s="21" t="s">
        <v>176</v>
      </c>
      <c r="L72" s="29"/>
    </row>
    <row r="73" spans="2:12" s="1" customFormat="1" ht="6.9" customHeight="1">
      <c r="B73" s="29"/>
      <c r="L73" s="29"/>
    </row>
    <row r="74" spans="2:12" s="1" customFormat="1" ht="12" customHeight="1">
      <c r="B74" s="29"/>
      <c r="C74" s="26" t="s">
        <v>15</v>
      </c>
      <c r="L74" s="29"/>
    </row>
    <row r="75" spans="2:12" s="1" customFormat="1" ht="16.350000000000001" customHeight="1">
      <c r="B75" s="29"/>
      <c r="E75" s="311" t="str">
        <f>E7</f>
        <v>REVITALIZACE SPORTOVNÍ ZÓNY STREETPARK</v>
      </c>
      <c r="F75" s="312"/>
      <c r="G75" s="312"/>
      <c r="H75" s="312"/>
      <c r="L75" s="29"/>
    </row>
    <row r="76" spans="2:12" ht="12" customHeight="1">
      <c r="B76" s="20"/>
      <c r="C76" s="26" t="s">
        <v>164</v>
      </c>
      <c r="L76" s="20"/>
    </row>
    <row r="77" spans="2:12" s="1" customFormat="1" ht="16.350000000000001" customHeight="1">
      <c r="B77" s="29"/>
      <c r="E77" s="311" t="s">
        <v>1941</v>
      </c>
      <c r="F77" s="313"/>
      <c r="G77" s="313"/>
      <c r="H77" s="313"/>
      <c r="L77" s="29"/>
    </row>
    <row r="78" spans="2:12" s="1" customFormat="1" ht="12" customHeight="1">
      <c r="B78" s="29"/>
      <c r="C78" s="26" t="s">
        <v>254</v>
      </c>
      <c r="L78" s="29"/>
    </row>
    <row r="79" spans="2:12" s="1" customFormat="1" ht="16.350000000000001" customHeight="1">
      <c r="B79" s="29"/>
      <c r="E79" s="309" t="str">
        <f>E11</f>
        <v xml:space="preserve">SO TÚ 301 - Terénní úpravy, plocha </v>
      </c>
      <c r="F79" s="313"/>
      <c r="G79" s="313"/>
      <c r="H79" s="313"/>
      <c r="L79" s="29"/>
    </row>
    <row r="80" spans="2:12" s="1" customFormat="1" ht="6.9" customHeight="1">
      <c r="B80" s="29"/>
      <c r="L80" s="29"/>
    </row>
    <row r="81" spans="2:65" s="1" customFormat="1" ht="12" customHeight="1">
      <c r="B81" s="29"/>
      <c r="C81" s="26" t="s">
        <v>19</v>
      </c>
      <c r="F81" s="24" t="str">
        <f>F14</f>
        <v xml:space="preserve"> Žďár nad Sázavou</v>
      </c>
      <c r="I81" s="26" t="s">
        <v>21</v>
      </c>
      <c r="J81" s="46" t="str">
        <f>IF(J14="","",J14)</f>
        <v>26. 9. 2022</v>
      </c>
      <c r="L81" s="29"/>
    </row>
    <row r="82" spans="2:65" s="1" customFormat="1" ht="6.9" customHeight="1">
      <c r="B82" s="29"/>
      <c r="L82" s="29"/>
    </row>
    <row r="83" spans="2:65" s="1" customFormat="1" ht="24.75" customHeight="1">
      <c r="B83" s="29"/>
      <c r="C83" s="26" t="s">
        <v>23</v>
      </c>
      <c r="F83" s="24" t="str">
        <f>E17</f>
        <v>Město Žďár nad Sázavou</v>
      </c>
      <c r="I83" s="26" t="s">
        <v>28</v>
      </c>
      <c r="J83" s="27" t="str">
        <f>E23</f>
        <v>Grimm Architekti s.r.o.</v>
      </c>
      <c r="L83" s="29"/>
    </row>
    <row r="84" spans="2:65" s="1" customFormat="1" ht="15.3" customHeight="1">
      <c r="B84" s="29"/>
      <c r="C84" s="26" t="s">
        <v>27</v>
      </c>
      <c r="F84" s="24" t="str">
        <f>IF(E20="","",E20)</f>
        <v>VZ</v>
      </c>
      <c r="I84" s="26" t="s">
        <v>31</v>
      </c>
      <c r="J84" s="27" t="str">
        <f>E26</f>
        <v xml:space="preserve"> </v>
      </c>
      <c r="L84" s="29"/>
    </row>
    <row r="85" spans="2:65" s="1" customFormat="1" ht="10.35" customHeight="1">
      <c r="B85" s="29"/>
      <c r="L85" s="29"/>
    </row>
    <row r="86" spans="2:65" s="10" customFormat="1" ht="29.25" customHeight="1">
      <c r="B86" s="108"/>
      <c r="C86" s="109" t="s">
        <v>177</v>
      </c>
      <c r="D86" s="110" t="s">
        <v>54</v>
      </c>
      <c r="E86" s="110" t="s">
        <v>50</v>
      </c>
      <c r="F86" s="110" t="s">
        <v>51</v>
      </c>
      <c r="G86" s="110" t="s">
        <v>178</v>
      </c>
      <c r="H86" s="110" t="s">
        <v>179</v>
      </c>
      <c r="I86" s="110" t="s">
        <v>180</v>
      </c>
      <c r="J86" s="111" t="s">
        <v>168</v>
      </c>
      <c r="K86" s="112" t="s">
        <v>181</v>
      </c>
      <c r="L86" s="108"/>
      <c r="M86" s="53" t="s">
        <v>3</v>
      </c>
      <c r="N86" s="54" t="s">
        <v>39</v>
      </c>
      <c r="O86" s="54" t="s">
        <v>182</v>
      </c>
      <c r="P86" s="54" t="s">
        <v>183</v>
      </c>
      <c r="Q86" s="54" t="s">
        <v>184</v>
      </c>
      <c r="R86" s="54" t="s">
        <v>185</v>
      </c>
      <c r="S86" s="54" t="s">
        <v>186</v>
      </c>
      <c r="T86" s="55" t="s">
        <v>187</v>
      </c>
    </row>
    <row r="87" spans="2:65" s="1" customFormat="1" ht="22.8" customHeight="1">
      <c r="B87" s="29"/>
      <c r="C87" s="58" t="s">
        <v>188</v>
      </c>
      <c r="J87" s="113">
        <f>BK87</f>
        <v>0</v>
      </c>
      <c r="L87" s="29"/>
      <c r="M87" s="56"/>
      <c r="N87" s="47"/>
      <c r="O87" s="47"/>
      <c r="P87" s="114">
        <f>P88</f>
        <v>747.69749999999999</v>
      </c>
      <c r="Q87" s="47"/>
      <c r="R87" s="114">
        <f>R88</f>
        <v>0</v>
      </c>
      <c r="S87" s="47"/>
      <c r="T87" s="115">
        <f>T88</f>
        <v>0</v>
      </c>
      <c r="AT87" s="17" t="s">
        <v>68</v>
      </c>
      <c r="AU87" s="17" t="s">
        <v>169</v>
      </c>
      <c r="BK87" s="116">
        <f>BK88</f>
        <v>0</v>
      </c>
    </row>
    <row r="88" spans="2:65" s="11" customFormat="1" ht="25.95" customHeight="1">
      <c r="B88" s="117"/>
      <c r="D88" s="118" t="s">
        <v>68</v>
      </c>
      <c r="E88" s="119" t="s">
        <v>189</v>
      </c>
      <c r="F88" s="119" t="s">
        <v>190</v>
      </c>
      <c r="J88" s="120">
        <f>BK88</f>
        <v>0</v>
      </c>
      <c r="L88" s="117"/>
      <c r="M88" s="121"/>
      <c r="P88" s="122">
        <f>P89</f>
        <v>747.69749999999999</v>
      </c>
      <c r="R88" s="122">
        <f>R89</f>
        <v>0</v>
      </c>
      <c r="T88" s="123">
        <f>T89</f>
        <v>0</v>
      </c>
      <c r="AR88" s="118" t="s">
        <v>77</v>
      </c>
      <c r="AT88" s="124" t="s">
        <v>68</v>
      </c>
      <c r="AU88" s="124" t="s">
        <v>69</v>
      </c>
      <c r="AY88" s="118" t="s">
        <v>191</v>
      </c>
      <c r="BK88" s="125">
        <f>BK89</f>
        <v>0</v>
      </c>
    </row>
    <row r="89" spans="2:65" s="11" customFormat="1" ht="22.8" customHeight="1">
      <c r="B89" s="117"/>
      <c r="D89" s="118" t="s">
        <v>68</v>
      </c>
      <c r="E89" s="126" t="s">
        <v>77</v>
      </c>
      <c r="F89" s="126" t="s">
        <v>192</v>
      </c>
      <c r="J89" s="127">
        <f>BK89</f>
        <v>0</v>
      </c>
      <c r="L89" s="117"/>
      <c r="M89" s="121"/>
      <c r="P89" s="122">
        <f>SUM(P90:P103)</f>
        <v>747.69749999999999</v>
      </c>
      <c r="R89" s="122">
        <f>SUM(R90:R103)</f>
        <v>0</v>
      </c>
      <c r="T89" s="123">
        <f>SUM(T90:T103)</f>
        <v>0</v>
      </c>
      <c r="AR89" s="118" t="s">
        <v>77</v>
      </c>
      <c r="AT89" s="124" t="s">
        <v>68</v>
      </c>
      <c r="AU89" s="124" t="s">
        <v>77</v>
      </c>
      <c r="AY89" s="118" t="s">
        <v>191</v>
      </c>
      <c r="BK89" s="125">
        <f>SUM(BK90:BK103)</f>
        <v>0</v>
      </c>
    </row>
    <row r="90" spans="2:65" s="1" customFormat="1" ht="60.9" customHeight="1">
      <c r="B90" s="128"/>
      <c r="C90" s="129" t="s">
        <v>77</v>
      </c>
      <c r="D90" s="129" t="s">
        <v>193</v>
      </c>
      <c r="E90" s="130" t="s">
        <v>284</v>
      </c>
      <c r="F90" s="131" t="s">
        <v>285</v>
      </c>
      <c r="G90" s="132" t="s">
        <v>275</v>
      </c>
      <c r="H90" s="133">
        <v>742.5</v>
      </c>
      <c r="I90" s="134">
        <v>0</v>
      </c>
      <c r="J90" s="134">
        <f>ROUND(I90*H90,2)</f>
        <v>0</v>
      </c>
      <c r="K90" s="135"/>
      <c r="L90" s="29"/>
      <c r="M90" s="136" t="s">
        <v>3</v>
      </c>
      <c r="N90" s="137" t="s">
        <v>40</v>
      </c>
      <c r="O90" s="138">
        <v>4.3999999999999997E-2</v>
      </c>
      <c r="P90" s="138">
        <f>O90*H90</f>
        <v>32.669999999999995</v>
      </c>
      <c r="Q90" s="138">
        <v>0</v>
      </c>
      <c r="R90" s="138">
        <f>Q90*H90</f>
        <v>0</v>
      </c>
      <c r="S90" s="138">
        <v>0</v>
      </c>
      <c r="T90" s="139">
        <f>S90*H90</f>
        <v>0</v>
      </c>
      <c r="AR90" s="140" t="s">
        <v>197</v>
      </c>
      <c r="AT90" s="140" t="s">
        <v>193</v>
      </c>
      <c r="AU90" s="140" t="s">
        <v>79</v>
      </c>
      <c r="AY90" s="17" t="s">
        <v>191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7" t="s">
        <v>77</v>
      </c>
      <c r="BK90" s="141">
        <f>ROUND(I90*H90,2)</f>
        <v>0</v>
      </c>
      <c r="BL90" s="17" t="s">
        <v>197</v>
      </c>
      <c r="BM90" s="140" t="s">
        <v>2031</v>
      </c>
    </row>
    <row r="91" spans="2:65" s="1" customFormat="1">
      <c r="B91" s="29"/>
      <c r="D91" s="142" t="s">
        <v>199</v>
      </c>
      <c r="F91" s="143" t="s">
        <v>287</v>
      </c>
      <c r="L91" s="29"/>
      <c r="M91" s="144"/>
      <c r="T91" s="50"/>
      <c r="AT91" s="17" t="s">
        <v>199</v>
      </c>
      <c r="AU91" s="17" t="s">
        <v>79</v>
      </c>
    </row>
    <row r="92" spans="2:65" s="12" customFormat="1">
      <c r="B92" s="145"/>
      <c r="D92" s="146" t="s">
        <v>201</v>
      </c>
      <c r="E92" s="147" t="s">
        <v>3</v>
      </c>
      <c r="F92" s="148" t="s">
        <v>1841</v>
      </c>
      <c r="H92" s="149">
        <v>742.5</v>
      </c>
      <c r="L92" s="145"/>
      <c r="M92" s="150"/>
      <c r="T92" s="151"/>
      <c r="AT92" s="147" t="s">
        <v>201</v>
      </c>
      <c r="AU92" s="147" t="s">
        <v>79</v>
      </c>
      <c r="AV92" s="12" t="s">
        <v>79</v>
      </c>
      <c r="AW92" s="12" t="s">
        <v>30</v>
      </c>
      <c r="AX92" s="12" t="s">
        <v>77</v>
      </c>
      <c r="AY92" s="147" t="s">
        <v>191</v>
      </c>
    </row>
    <row r="93" spans="2:65" s="1" customFormat="1" ht="42.75" customHeight="1">
      <c r="B93" s="128"/>
      <c r="C93" s="129" t="s">
        <v>79</v>
      </c>
      <c r="D93" s="129" t="s">
        <v>193</v>
      </c>
      <c r="E93" s="130" t="s">
        <v>2010</v>
      </c>
      <c r="F93" s="131" t="s">
        <v>2011</v>
      </c>
      <c r="G93" s="132" t="s">
        <v>275</v>
      </c>
      <c r="H93" s="133">
        <v>742.5</v>
      </c>
      <c r="I93" s="134">
        <v>0</v>
      </c>
      <c r="J93" s="134">
        <f>ROUND(I93*H93,2)</f>
        <v>0</v>
      </c>
      <c r="K93" s="135"/>
      <c r="L93" s="29"/>
      <c r="M93" s="136" t="s">
        <v>3</v>
      </c>
      <c r="N93" s="137" t="s">
        <v>40</v>
      </c>
      <c r="O93" s="138">
        <v>7.1999999999999995E-2</v>
      </c>
      <c r="P93" s="138">
        <f>O93*H93</f>
        <v>53.459999999999994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197</v>
      </c>
      <c r="AT93" s="140" t="s">
        <v>193</v>
      </c>
      <c r="AU93" s="140" t="s">
        <v>79</v>
      </c>
      <c r="AY93" s="17" t="s">
        <v>191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77</v>
      </c>
      <c r="BK93" s="141">
        <f>ROUND(I93*H93,2)</f>
        <v>0</v>
      </c>
      <c r="BL93" s="17" t="s">
        <v>197</v>
      </c>
      <c r="BM93" s="140" t="s">
        <v>2032</v>
      </c>
    </row>
    <row r="94" spans="2:65" s="1" customFormat="1">
      <c r="B94" s="29"/>
      <c r="D94" s="142" t="s">
        <v>199</v>
      </c>
      <c r="F94" s="143" t="s">
        <v>2013</v>
      </c>
      <c r="L94" s="29"/>
      <c r="M94" s="144"/>
      <c r="T94" s="50"/>
      <c r="AT94" s="17" t="s">
        <v>199</v>
      </c>
      <c r="AU94" s="17" t="s">
        <v>79</v>
      </c>
    </row>
    <row r="95" spans="2:65" s="12" customFormat="1">
      <c r="B95" s="145"/>
      <c r="D95" s="146" t="s">
        <v>201</v>
      </c>
      <c r="E95" s="147" t="s">
        <v>3</v>
      </c>
      <c r="F95" s="148" t="s">
        <v>1841</v>
      </c>
      <c r="H95" s="149">
        <v>742.5</v>
      </c>
      <c r="L95" s="145"/>
      <c r="M95" s="150"/>
      <c r="T95" s="151"/>
      <c r="AT95" s="147" t="s">
        <v>201</v>
      </c>
      <c r="AU95" s="147" t="s">
        <v>79</v>
      </c>
      <c r="AV95" s="12" t="s">
        <v>79</v>
      </c>
      <c r="AW95" s="12" t="s">
        <v>30</v>
      </c>
      <c r="AX95" s="12" t="s">
        <v>77</v>
      </c>
      <c r="AY95" s="147" t="s">
        <v>191</v>
      </c>
    </row>
    <row r="96" spans="2:65" s="1" customFormat="1" ht="42.75" customHeight="1">
      <c r="B96" s="128"/>
      <c r="C96" s="129" t="s">
        <v>212</v>
      </c>
      <c r="D96" s="129" t="s">
        <v>193</v>
      </c>
      <c r="E96" s="130" t="s">
        <v>802</v>
      </c>
      <c r="F96" s="131" t="s">
        <v>803</v>
      </c>
      <c r="G96" s="132" t="s">
        <v>275</v>
      </c>
      <c r="H96" s="133">
        <v>742.5</v>
      </c>
      <c r="I96" s="134">
        <v>0</v>
      </c>
      <c r="J96" s="134">
        <f>ROUND(I96*H96,2)</f>
        <v>0</v>
      </c>
      <c r="K96" s="135"/>
      <c r="L96" s="29"/>
      <c r="M96" s="136" t="s">
        <v>3</v>
      </c>
      <c r="N96" s="137" t="s">
        <v>40</v>
      </c>
      <c r="O96" s="138">
        <v>0.13100000000000001</v>
      </c>
      <c r="P96" s="138">
        <f>O96*H96</f>
        <v>97.267499999999998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197</v>
      </c>
      <c r="AT96" s="140" t="s">
        <v>193</v>
      </c>
      <c r="AU96" s="140" t="s">
        <v>79</v>
      </c>
      <c r="AY96" s="17" t="s">
        <v>191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77</v>
      </c>
      <c r="BK96" s="141">
        <f>ROUND(I96*H96,2)</f>
        <v>0</v>
      </c>
      <c r="BL96" s="17" t="s">
        <v>197</v>
      </c>
      <c r="BM96" s="140" t="s">
        <v>2033</v>
      </c>
    </row>
    <row r="97" spans="2:65" s="1" customFormat="1">
      <c r="B97" s="29"/>
      <c r="D97" s="142" t="s">
        <v>199</v>
      </c>
      <c r="F97" s="143" t="s">
        <v>805</v>
      </c>
      <c r="L97" s="29"/>
      <c r="M97" s="144"/>
      <c r="T97" s="50"/>
      <c r="AT97" s="17" t="s">
        <v>199</v>
      </c>
      <c r="AU97" s="17" t="s">
        <v>79</v>
      </c>
    </row>
    <row r="98" spans="2:65" s="12" customFormat="1">
      <c r="B98" s="145"/>
      <c r="D98" s="146" t="s">
        <v>201</v>
      </c>
      <c r="E98" s="147" t="s">
        <v>3</v>
      </c>
      <c r="F98" s="148" t="s">
        <v>2034</v>
      </c>
      <c r="H98" s="149">
        <v>742.5</v>
      </c>
      <c r="L98" s="145"/>
      <c r="M98" s="150"/>
      <c r="T98" s="151"/>
      <c r="AT98" s="147" t="s">
        <v>201</v>
      </c>
      <c r="AU98" s="147" t="s">
        <v>79</v>
      </c>
      <c r="AV98" s="12" t="s">
        <v>79</v>
      </c>
      <c r="AW98" s="12" t="s">
        <v>30</v>
      </c>
      <c r="AX98" s="12" t="s">
        <v>69</v>
      </c>
      <c r="AY98" s="147" t="s">
        <v>191</v>
      </c>
    </row>
    <row r="99" spans="2:65" s="13" customFormat="1">
      <c r="B99" s="156"/>
      <c r="D99" s="146" t="s">
        <v>201</v>
      </c>
      <c r="E99" s="157" t="s">
        <v>1841</v>
      </c>
      <c r="F99" s="158" t="s">
        <v>272</v>
      </c>
      <c r="H99" s="159">
        <v>742.5</v>
      </c>
      <c r="L99" s="156"/>
      <c r="M99" s="160"/>
      <c r="T99" s="161"/>
      <c r="AT99" s="157" t="s">
        <v>201</v>
      </c>
      <c r="AU99" s="157" t="s">
        <v>79</v>
      </c>
      <c r="AV99" s="13" t="s">
        <v>197</v>
      </c>
      <c r="AW99" s="13" t="s">
        <v>30</v>
      </c>
      <c r="AX99" s="13" t="s">
        <v>77</v>
      </c>
      <c r="AY99" s="157" t="s">
        <v>191</v>
      </c>
    </row>
    <row r="100" spans="2:65" s="1" customFormat="1" ht="42.75" customHeight="1">
      <c r="B100" s="128"/>
      <c r="C100" s="129" t="s">
        <v>197</v>
      </c>
      <c r="D100" s="129" t="s">
        <v>193</v>
      </c>
      <c r="E100" s="130" t="s">
        <v>2016</v>
      </c>
      <c r="F100" s="131" t="s">
        <v>2017</v>
      </c>
      <c r="G100" s="132" t="s">
        <v>268</v>
      </c>
      <c r="H100" s="133">
        <v>1237.5</v>
      </c>
      <c r="I100" s="134">
        <v>0</v>
      </c>
      <c r="J100" s="134">
        <f>ROUND(I100*H100,2)</f>
        <v>0</v>
      </c>
      <c r="K100" s="135"/>
      <c r="L100" s="29"/>
      <c r="M100" s="136" t="s">
        <v>3</v>
      </c>
      <c r="N100" s="137" t="s">
        <v>40</v>
      </c>
      <c r="O100" s="138">
        <v>0.45600000000000002</v>
      </c>
      <c r="P100" s="138">
        <f>O100*H100</f>
        <v>564.30000000000007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197</v>
      </c>
      <c r="AT100" s="140" t="s">
        <v>193</v>
      </c>
      <c r="AU100" s="140" t="s">
        <v>79</v>
      </c>
      <c r="AY100" s="17" t="s">
        <v>191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77</v>
      </c>
      <c r="BK100" s="141">
        <f>ROUND(I100*H100,2)</f>
        <v>0</v>
      </c>
      <c r="BL100" s="17" t="s">
        <v>197</v>
      </c>
      <c r="BM100" s="140" t="s">
        <v>2035</v>
      </c>
    </row>
    <row r="101" spans="2:65" s="1" customFormat="1">
      <c r="B101" s="29"/>
      <c r="D101" s="142" t="s">
        <v>199</v>
      </c>
      <c r="F101" s="143" t="s">
        <v>2019</v>
      </c>
      <c r="L101" s="29"/>
      <c r="M101" s="144"/>
      <c r="T101" s="50"/>
      <c r="AT101" s="17" t="s">
        <v>199</v>
      </c>
      <c r="AU101" s="17" t="s">
        <v>79</v>
      </c>
    </row>
    <row r="102" spans="2:65" s="12" customFormat="1">
      <c r="B102" s="145"/>
      <c r="D102" s="146" t="s">
        <v>201</v>
      </c>
      <c r="E102" s="147" t="s">
        <v>3</v>
      </c>
      <c r="F102" s="148" t="s">
        <v>2036</v>
      </c>
      <c r="H102" s="149">
        <v>1237.5</v>
      </c>
      <c r="L102" s="145"/>
      <c r="M102" s="150"/>
      <c r="T102" s="151"/>
      <c r="AT102" s="147" t="s">
        <v>201</v>
      </c>
      <c r="AU102" s="147" t="s">
        <v>79</v>
      </c>
      <c r="AV102" s="12" t="s">
        <v>79</v>
      </c>
      <c r="AW102" s="12" t="s">
        <v>30</v>
      </c>
      <c r="AX102" s="12" t="s">
        <v>69</v>
      </c>
      <c r="AY102" s="147" t="s">
        <v>191</v>
      </c>
    </row>
    <row r="103" spans="2:65" s="13" customFormat="1">
      <c r="B103" s="156"/>
      <c r="D103" s="146" t="s">
        <v>201</v>
      </c>
      <c r="E103" s="157" t="s">
        <v>3</v>
      </c>
      <c r="F103" s="158" t="s">
        <v>272</v>
      </c>
      <c r="H103" s="159">
        <v>1237.5</v>
      </c>
      <c r="L103" s="156"/>
      <c r="M103" s="177"/>
      <c r="N103" s="178"/>
      <c r="O103" s="178"/>
      <c r="P103" s="178"/>
      <c r="Q103" s="178"/>
      <c r="R103" s="178"/>
      <c r="S103" s="178"/>
      <c r="T103" s="179"/>
      <c r="AT103" s="157" t="s">
        <v>201</v>
      </c>
      <c r="AU103" s="157" t="s">
        <v>79</v>
      </c>
      <c r="AV103" s="13" t="s">
        <v>197</v>
      </c>
      <c r="AW103" s="13" t="s">
        <v>30</v>
      </c>
      <c r="AX103" s="13" t="s">
        <v>77</v>
      </c>
      <c r="AY103" s="157" t="s">
        <v>191</v>
      </c>
    </row>
    <row r="104" spans="2:65" s="1" customFormat="1" ht="6.9" customHeight="1"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29"/>
    </row>
  </sheetData>
  <autoFilter ref="C86:K103" xr:uid="{00000000-0009-0000-0000-00001A000000}"/>
  <mergeCells count="11">
    <mergeCell ref="E79:H79"/>
    <mergeCell ref="E7:H7"/>
    <mergeCell ref="E9:H9"/>
    <mergeCell ref="E11:H11"/>
    <mergeCell ref="E29:H29"/>
    <mergeCell ref="E50:H50"/>
    <mergeCell ref="L2:V2"/>
    <mergeCell ref="E52:H52"/>
    <mergeCell ref="E54:H54"/>
    <mergeCell ref="E75:H75"/>
    <mergeCell ref="E77:H77"/>
  </mergeCells>
  <hyperlinks>
    <hyperlink ref="F91" r:id="rId1" xr:uid="{00000000-0004-0000-1A00-000000000000}"/>
    <hyperlink ref="F94" r:id="rId2" xr:uid="{00000000-0004-0000-1A00-000001000000}"/>
    <hyperlink ref="F97" r:id="rId3" xr:uid="{00000000-0004-0000-1A00-000002000000}"/>
    <hyperlink ref="F101" r:id="rId4" xr:uid="{00000000-0004-0000-1A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H435"/>
  <sheetViews>
    <sheetView showGridLines="0" topLeftCell="A151" workbookViewId="0"/>
  </sheetViews>
  <sheetFormatPr defaultRowHeight="10.199999999999999"/>
  <cols>
    <col min="1" max="1" width="7.85546875" customWidth="1"/>
    <col min="2" max="2" width="1.5703125" customWidth="1"/>
    <col min="3" max="3" width="23.5703125" customWidth="1"/>
    <col min="4" max="4" width="71.7109375" customWidth="1"/>
    <col min="5" max="5" width="12.5703125" customWidth="1"/>
    <col min="6" max="6" width="19" customWidth="1"/>
    <col min="7" max="7" width="1.5703125" customWidth="1"/>
    <col min="8" max="8" width="7.85546875" customWidth="1"/>
  </cols>
  <sheetData>
    <row r="1" spans="2:8" ht="11.25" customHeight="1"/>
    <row r="2" spans="2:8" ht="36.9" customHeight="1"/>
    <row r="3" spans="2:8" ht="6.9" customHeight="1">
      <c r="B3" s="18"/>
      <c r="C3" s="19"/>
      <c r="D3" s="19"/>
      <c r="E3" s="19"/>
      <c r="F3" s="19"/>
      <c r="G3" s="19"/>
      <c r="H3" s="20"/>
    </row>
    <row r="4" spans="2:8" ht="24.9" customHeight="1">
      <c r="B4" s="20"/>
      <c r="C4" s="21" t="s">
        <v>2037</v>
      </c>
      <c r="H4" s="20"/>
    </row>
    <row r="5" spans="2:8" ht="12" customHeight="1">
      <c r="B5" s="20"/>
      <c r="C5" s="23" t="s">
        <v>13</v>
      </c>
      <c r="D5" s="285" t="s">
        <v>14</v>
      </c>
      <c r="E5" s="281"/>
      <c r="F5" s="281"/>
      <c r="H5" s="20"/>
    </row>
    <row r="6" spans="2:8" ht="36.9" customHeight="1">
      <c r="B6" s="20"/>
      <c r="C6" s="25" t="s">
        <v>15</v>
      </c>
      <c r="D6" s="284" t="s">
        <v>16</v>
      </c>
      <c r="E6" s="281"/>
      <c r="F6" s="281"/>
      <c r="H6" s="20"/>
    </row>
    <row r="7" spans="2:8" ht="16.350000000000001" customHeight="1">
      <c r="B7" s="20"/>
      <c r="C7" s="26" t="s">
        <v>21</v>
      </c>
      <c r="D7" s="46" t="str">
        <f>'Rekapitulace stavby'!AN8</f>
        <v>26. 9. 2022</v>
      </c>
      <c r="H7" s="20"/>
    </row>
    <row r="8" spans="2:8" s="1" customFormat="1" ht="10.8" customHeight="1">
      <c r="B8" s="29"/>
      <c r="H8" s="29"/>
    </row>
    <row r="9" spans="2:8" s="10" customFormat="1" ht="29.25" customHeight="1">
      <c r="B9" s="108"/>
      <c r="C9" s="109" t="s">
        <v>50</v>
      </c>
      <c r="D9" s="110" t="s">
        <v>51</v>
      </c>
      <c r="E9" s="110" t="s">
        <v>178</v>
      </c>
      <c r="F9" s="111" t="s">
        <v>2038</v>
      </c>
      <c r="H9" s="108"/>
    </row>
    <row r="10" spans="2:8" s="1" customFormat="1" ht="26.4" customHeight="1">
      <c r="B10" s="29"/>
      <c r="C10" s="187" t="s">
        <v>2039</v>
      </c>
      <c r="D10" s="187" t="s">
        <v>85</v>
      </c>
      <c r="H10" s="29"/>
    </row>
    <row r="11" spans="2:8" s="1" customFormat="1" ht="16.8" customHeight="1">
      <c r="B11" s="29"/>
      <c r="C11" s="188" t="s">
        <v>247</v>
      </c>
      <c r="D11" s="189" t="s">
        <v>248</v>
      </c>
      <c r="E11" s="190" t="s">
        <v>3</v>
      </c>
      <c r="F11" s="191">
        <v>108</v>
      </c>
      <c r="H11" s="29"/>
    </row>
    <row r="12" spans="2:8" s="1" customFormat="1" ht="16.8" customHeight="1">
      <c r="B12" s="29"/>
      <c r="C12" s="192" t="s">
        <v>3</v>
      </c>
      <c r="D12" s="192" t="s">
        <v>278</v>
      </c>
      <c r="E12" s="17" t="s">
        <v>3</v>
      </c>
      <c r="F12" s="193">
        <v>108</v>
      </c>
      <c r="H12" s="29"/>
    </row>
    <row r="13" spans="2:8" s="1" customFormat="1" ht="16.8" customHeight="1">
      <c r="B13" s="29"/>
      <c r="C13" s="192" t="s">
        <v>247</v>
      </c>
      <c r="D13" s="192" t="s">
        <v>272</v>
      </c>
      <c r="E13" s="17" t="s">
        <v>3</v>
      </c>
      <c r="F13" s="193">
        <v>108</v>
      </c>
      <c r="H13" s="29"/>
    </row>
    <row r="14" spans="2:8" s="1" customFormat="1" ht="16.8" customHeight="1">
      <c r="B14" s="29"/>
      <c r="C14" s="194" t="s">
        <v>2040</v>
      </c>
      <c r="H14" s="29"/>
    </row>
    <row r="15" spans="2:8" s="1" customFormat="1" ht="20.399999999999999">
      <c r="B15" s="29"/>
      <c r="C15" s="192" t="s">
        <v>273</v>
      </c>
      <c r="D15" s="192" t="s">
        <v>2041</v>
      </c>
      <c r="E15" s="17" t="s">
        <v>275</v>
      </c>
      <c r="F15" s="193">
        <v>108</v>
      </c>
      <c r="H15" s="29"/>
    </row>
    <row r="16" spans="2:8" s="1" customFormat="1" ht="20.399999999999999">
      <c r="B16" s="29"/>
      <c r="C16" s="192" t="s">
        <v>284</v>
      </c>
      <c r="D16" s="192" t="s">
        <v>2042</v>
      </c>
      <c r="E16" s="17" t="s">
        <v>275</v>
      </c>
      <c r="F16" s="193">
        <v>117.6</v>
      </c>
      <c r="H16" s="29"/>
    </row>
    <row r="17" spans="2:8" s="1" customFormat="1" ht="16.8" customHeight="1">
      <c r="B17" s="29"/>
      <c r="C17" s="188" t="s">
        <v>244</v>
      </c>
      <c r="D17" s="189" t="s">
        <v>245</v>
      </c>
      <c r="E17" s="190" t="s">
        <v>3</v>
      </c>
      <c r="F17" s="191">
        <v>117.6</v>
      </c>
      <c r="H17" s="29"/>
    </row>
    <row r="18" spans="2:8" s="1" customFormat="1" ht="16.8" customHeight="1">
      <c r="B18" s="29"/>
      <c r="C18" s="192" t="s">
        <v>3</v>
      </c>
      <c r="D18" s="192" t="s">
        <v>288</v>
      </c>
      <c r="E18" s="17" t="s">
        <v>3</v>
      </c>
      <c r="F18" s="193">
        <v>117.6</v>
      </c>
      <c r="H18" s="29"/>
    </row>
    <row r="19" spans="2:8" s="1" customFormat="1" ht="16.8" customHeight="1">
      <c r="B19" s="29"/>
      <c r="C19" s="192" t="s">
        <v>244</v>
      </c>
      <c r="D19" s="192" t="s">
        <v>272</v>
      </c>
      <c r="E19" s="17" t="s">
        <v>3</v>
      </c>
      <c r="F19" s="193">
        <v>117.6</v>
      </c>
      <c r="H19" s="29"/>
    </row>
    <row r="20" spans="2:8" s="1" customFormat="1" ht="16.8" customHeight="1">
      <c r="B20" s="29"/>
      <c r="C20" s="194" t="s">
        <v>2040</v>
      </c>
      <c r="H20" s="29"/>
    </row>
    <row r="21" spans="2:8" s="1" customFormat="1" ht="20.399999999999999">
      <c r="B21" s="29"/>
      <c r="C21" s="192" t="s">
        <v>284</v>
      </c>
      <c r="D21" s="192" t="s">
        <v>2042</v>
      </c>
      <c r="E21" s="17" t="s">
        <v>275</v>
      </c>
      <c r="F21" s="193">
        <v>117.6</v>
      </c>
      <c r="H21" s="29"/>
    </row>
    <row r="22" spans="2:8" s="1" customFormat="1" ht="16.8" customHeight="1">
      <c r="B22" s="29"/>
      <c r="C22" s="192" t="s">
        <v>289</v>
      </c>
      <c r="D22" s="192" t="s">
        <v>2043</v>
      </c>
      <c r="E22" s="17" t="s">
        <v>275</v>
      </c>
      <c r="F22" s="193">
        <v>117.6</v>
      </c>
      <c r="H22" s="29"/>
    </row>
    <row r="23" spans="2:8" s="1" customFormat="1" ht="16.8" customHeight="1">
      <c r="B23" s="29"/>
      <c r="C23" s="188" t="s">
        <v>250</v>
      </c>
      <c r="D23" s="189" t="s">
        <v>251</v>
      </c>
      <c r="E23" s="190" t="s">
        <v>3</v>
      </c>
      <c r="F23" s="191">
        <v>9.6</v>
      </c>
      <c r="H23" s="29"/>
    </row>
    <row r="24" spans="2:8" s="1" customFormat="1" ht="16.8" customHeight="1">
      <c r="B24" s="29"/>
      <c r="C24" s="192" t="s">
        <v>3</v>
      </c>
      <c r="D24" s="192" t="s">
        <v>283</v>
      </c>
      <c r="E24" s="17" t="s">
        <v>3</v>
      </c>
      <c r="F24" s="193">
        <v>9.6</v>
      </c>
      <c r="H24" s="29"/>
    </row>
    <row r="25" spans="2:8" s="1" customFormat="1" ht="16.8" customHeight="1">
      <c r="B25" s="29"/>
      <c r="C25" s="192" t="s">
        <v>250</v>
      </c>
      <c r="D25" s="192" t="s">
        <v>272</v>
      </c>
      <c r="E25" s="17" t="s">
        <v>3</v>
      </c>
      <c r="F25" s="193">
        <v>9.6</v>
      </c>
      <c r="H25" s="29"/>
    </row>
    <row r="26" spans="2:8" s="1" customFormat="1" ht="16.8" customHeight="1">
      <c r="B26" s="29"/>
      <c r="C26" s="194" t="s">
        <v>2040</v>
      </c>
      <c r="H26" s="29"/>
    </row>
    <row r="27" spans="2:8" s="1" customFormat="1" ht="20.399999999999999">
      <c r="B27" s="29"/>
      <c r="C27" s="192" t="s">
        <v>279</v>
      </c>
      <c r="D27" s="192" t="s">
        <v>2044</v>
      </c>
      <c r="E27" s="17" t="s">
        <v>275</v>
      </c>
      <c r="F27" s="193">
        <v>9.6</v>
      </c>
      <c r="H27" s="29"/>
    </row>
    <row r="28" spans="2:8" s="1" customFormat="1" ht="20.399999999999999">
      <c r="B28" s="29"/>
      <c r="C28" s="192" t="s">
        <v>284</v>
      </c>
      <c r="D28" s="192" t="s">
        <v>2042</v>
      </c>
      <c r="E28" s="17" t="s">
        <v>275</v>
      </c>
      <c r="F28" s="193">
        <v>117.6</v>
      </c>
      <c r="H28" s="29"/>
    </row>
    <row r="29" spans="2:8" s="1" customFormat="1" ht="31.2">
      <c r="B29" s="29"/>
      <c r="C29" s="187" t="s">
        <v>2045</v>
      </c>
      <c r="D29" s="187" t="s">
        <v>89</v>
      </c>
      <c r="H29" s="29"/>
    </row>
    <row r="30" spans="2:8" s="1" customFormat="1" ht="16.8" customHeight="1">
      <c r="B30" s="29"/>
      <c r="C30" s="188" t="s">
        <v>247</v>
      </c>
      <c r="D30" s="189" t="s">
        <v>248</v>
      </c>
      <c r="E30" s="190" t="s">
        <v>3</v>
      </c>
      <c r="F30" s="191">
        <v>16</v>
      </c>
      <c r="H30" s="29"/>
    </row>
    <row r="31" spans="2:8" s="1" customFormat="1" ht="16.8" customHeight="1">
      <c r="B31" s="29"/>
      <c r="C31" s="192" t="s">
        <v>3</v>
      </c>
      <c r="D31" s="192" t="s">
        <v>524</v>
      </c>
      <c r="E31" s="17" t="s">
        <v>3</v>
      </c>
      <c r="F31" s="193">
        <v>16</v>
      </c>
      <c r="H31" s="29"/>
    </row>
    <row r="32" spans="2:8" s="1" customFormat="1" ht="16.8" customHeight="1">
      <c r="B32" s="29"/>
      <c r="C32" s="192" t="s">
        <v>247</v>
      </c>
      <c r="D32" s="192" t="s">
        <v>272</v>
      </c>
      <c r="E32" s="17" t="s">
        <v>3</v>
      </c>
      <c r="F32" s="193">
        <v>16</v>
      </c>
      <c r="H32" s="29"/>
    </row>
    <row r="33" spans="2:8" s="1" customFormat="1" ht="16.8" customHeight="1">
      <c r="B33" s="29"/>
      <c r="C33" s="194" t="s">
        <v>2040</v>
      </c>
      <c r="H33" s="29"/>
    </row>
    <row r="34" spans="2:8" s="1" customFormat="1" ht="20.399999999999999">
      <c r="B34" s="29"/>
      <c r="C34" s="192" t="s">
        <v>520</v>
      </c>
      <c r="D34" s="192" t="s">
        <v>2046</v>
      </c>
      <c r="E34" s="17" t="s">
        <v>275</v>
      </c>
      <c r="F34" s="193">
        <v>16</v>
      </c>
      <c r="H34" s="29"/>
    </row>
    <row r="35" spans="2:8" s="1" customFormat="1" ht="20.399999999999999">
      <c r="B35" s="29"/>
      <c r="C35" s="192" t="s">
        <v>284</v>
      </c>
      <c r="D35" s="192" t="s">
        <v>2042</v>
      </c>
      <c r="E35" s="17" t="s">
        <v>275</v>
      </c>
      <c r="F35" s="193">
        <v>19.36</v>
      </c>
      <c r="H35" s="29"/>
    </row>
    <row r="36" spans="2:8" s="1" customFormat="1" ht="16.8" customHeight="1">
      <c r="B36" s="29"/>
      <c r="C36" s="188" t="s">
        <v>244</v>
      </c>
      <c r="D36" s="189" t="s">
        <v>245</v>
      </c>
      <c r="E36" s="190" t="s">
        <v>3</v>
      </c>
      <c r="F36" s="191">
        <v>19.36</v>
      </c>
      <c r="H36" s="29"/>
    </row>
    <row r="37" spans="2:8" s="1" customFormat="1" ht="16.8" customHeight="1">
      <c r="B37" s="29"/>
      <c r="C37" s="192" t="s">
        <v>3</v>
      </c>
      <c r="D37" s="192" t="s">
        <v>288</v>
      </c>
      <c r="E37" s="17" t="s">
        <v>3</v>
      </c>
      <c r="F37" s="193">
        <v>19.36</v>
      </c>
      <c r="H37" s="29"/>
    </row>
    <row r="38" spans="2:8" s="1" customFormat="1" ht="16.8" customHeight="1">
      <c r="B38" s="29"/>
      <c r="C38" s="192" t="s">
        <v>244</v>
      </c>
      <c r="D38" s="192" t="s">
        <v>272</v>
      </c>
      <c r="E38" s="17" t="s">
        <v>3</v>
      </c>
      <c r="F38" s="193">
        <v>19.36</v>
      </c>
      <c r="H38" s="29"/>
    </row>
    <row r="39" spans="2:8" s="1" customFormat="1" ht="16.8" customHeight="1">
      <c r="B39" s="29"/>
      <c r="C39" s="194" t="s">
        <v>2040</v>
      </c>
      <c r="H39" s="29"/>
    </row>
    <row r="40" spans="2:8" s="1" customFormat="1" ht="20.399999999999999">
      <c r="B40" s="29"/>
      <c r="C40" s="192" t="s">
        <v>284</v>
      </c>
      <c r="D40" s="192" t="s">
        <v>2042</v>
      </c>
      <c r="E40" s="17" t="s">
        <v>275</v>
      </c>
      <c r="F40" s="193">
        <v>19.36</v>
      </c>
      <c r="H40" s="29"/>
    </row>
    <row r="41" spans="2:8" s="1" customFormat="1" ht="16.8" customHeight="1">
      <c r="B41" s="29"/>
      <c r="C41" s="192" t="s">
        <v>289</v>
      </c>
      <c r="D41" s="192" t="s">
        <v>2043</v>
      </c>
      <c r="E41" s="17" t="s">
        <v>275</v>
      </c>
      <c r="F41" s="193">
        <v>19.36</v>
      </c>
      <c r="H41" s="29"/>
    </row>
    <row r="42" spans="2:8" s="1" customFormat="1" ht="16.8" customHeight="1">
      <c r="B42" s="29"/>
      <c r="C42" s="188" t="s">
        <v>250</v>
      </c>
      <c r="D42" s="189" t="s">
        <v>251</v>
      </c>
      <c r="E42" s="190" t="s">
        <v>3</v>
      </c>
      <c r="F42" s="191">
        <v>3.36</v>
      </c>
      <c r="H42" s="29"/>
    </row>
    <row r="43" spans="2:8" s="1" customFormat="1" ht="16.8" customHeight="1">
      <c r="B43" s="29"/>
      <c r="C43" s="192" t="s">
        <v>3</v>
      </c>
      <c r="D43" s="192" t="s">
        <v>529</v>
      </c>
      <c r="E43" s="17" t="s">
        <v>3</v>
      </c>
      <c r="F43" s="193">
        <v>3.36</v>
      </c>
      <c r="H43" s="29"/>
    </row>
    <row r="44" spans="2:8" s="1" customFormat="1" ht="16.8" customHeight="1">
      <c r="B44" s="29"/>
      <c r="C44" s="192" t="s">
        <v>250</v>
      </c>
      <c r="D44" s="192" t="s">
        <v>272</v>
      </c>
      <c r="E44" s="17" t="s">
        <v>3</v>
      </c>
      <c r="F44" s="193">
        <v>3.36</v>
      </c>
      <c r="H44" s="29"/>
    </row>
    <row r="45" spans="2:8" s="1" customFormat="1" ht="16.8" customHeight="1">
      <c r="B45" s="29"/>
      <c r="C45" s="194" t="s">
        <v>2040</v>
      </c>
      <c r="H45" s="29"/>
    </row>
    <row r="46" spans="2:8" s="1" customFormat="1" ht="20.399999999999999">
      <c r="B46" s="29"/>
      <c r="C46" s="192" t="s">
        <v>525</v>
      </c>
      <c r="D46" s="192" t="s">
        <v>2047</v>
      </c>
      <c r="E46" s="17" t="s">
        <v>275</v>
      </c>
      <c r="F46" s="193">
        <v>3.36</v>
      </c>
      <c r="H46" s="29"/>
    </row>
    <row r="47" spans="2:8" s="1" customFormat="1" ht="20.399999999999999">
      <c r="B47" s="29"/>
      <c r="C47" s="192" t="s">
        <v>284</v>
      </c>
      <c r="D47" s="192" t="s">
        <v>2042</v>
      </c>
      <c r="E47" s="17" t="s">
        <v>275</v>
      </c>
      <c r="F47" s="193">
        <v>19.36</v>
      </c>
      <c r="H47" s="29"/>
    </row>
    <row r="48" spans="2:8" s="1" customFormat="1" ht="26.4" customHeight="1">
      <c r="B48" s="29"/>
      <c r="C48" s="187" t="s">
        <v>2048</v>
      </c>
      <c r="D48" s="187" t="s">
        <v>92</v>
      </c>
      <c r="H48" s="29"/>
    </row>
    <row r="49" spans="2:8" s="1" customFormat="1" ht="16.8" customHeight="1">
      <c r="B49" s="29"/>
      <c r="C49" s="188" t="s">
        <v>247</v>
      </c>
      <c r="D49" s="189" t="s">
        <v>248</v>
      </c>
      <c r="E49" s="190" t="s">
        <v>3</v>
      </c>
      <c r="F49" s="191">
        <v>16</v>
      </c>
      <c r="H49" s="29"/>
    </row>
    <row r="50" spans="2:8" s="1" customFormat="1" ht="16.8" customHeight="1">
      <c r="B50" s="29"/>
      <c r="C50" s="192" t="s">
        <v>3</v>
      </c>
      <c r="D50" s="192" t="s">
        <v>524</v>
      </c>
      <c r="E50" s="17" t="s">
        <v>3</v>
      </c>
      <c r="F50" s="193">
        <v>16</v>
      </c>
      <c r="H50" s="29"/>
    </row>
    <row r="51" spans="2:8" s="1" customFormat="1" ht="16.8" customHeight="1">
      <c r="B51" s="29"/>
      <c r="C51" s="192" t="s">
        <v>247</v>
      </c>
      <c r="D51" s="192" t="s">
        <v>272</v>
      </c>
      <c r="E51" s="17" t="s">
        <v>3</v>
      </c>
      <c r="F51" s="193">
        <v>16</v>
      </c>
      <c r="H51" s="29"/>
    </row>
    <row r="52" spans="2:8" s="1" customFormat="1" ht="16.8" customHeight="1">
      <c r="B52" s="29"/>
      <c r="C52" s="194" t="s">
        <v>2040</v>
      </c>
      <c r="H52" s="29"/>
    </row>
    <row r="53" spans="2:8" s="1" customFormat="1" ht="20.399999999999999">
      <c r="B53" s="29"/>
      <c r="C53" s="192" t="s">
        <v>520</v>
      </c>
      <c r="D53" s="192" t="s">
        <v>2046</v>
      </c>
      <c r="E53" s="17" t="s">
        <v>275</v>
      </c>
      <c r="F53" s="193">
        <v>16</v>
      </c>
      <c r="H53" s="29"/>
    </row>
    <row r="54" spans="2:8" s="1" customFormat="1" ht="20.399999999999999">
      <c r="B54" s="29"/>
      <c r="C54" s="192" t="s">
        <v>284</v>
      </c>
      <c r="D54" s="192" t="s">
        <v>2042</v>
      </c>
      <c r="E54" s="17" t="s">
        <v>275</v>
      </c>
      <c r="F54" s="193">
        <v>19.36</v>
      </c>
      <c r="H54" s="29"/>
    </row>
    <row r="55" spans="2:8" s="1" customFormat="1" ht="16.8" customHeight="1">
      <c r="B55" s="29"/>
      <c r="C55" s="188" t="s">
        <v>244</v>
      </c>
      <c r="D55" s="189" t="s">
        <v>245</v>
      </c>
      <c r="E55" s="190" t="s">
        <v>3</v>
      </c>
      <c r="F55" s="191">
        <v>19.36</v>
      </c>
      <c r="H55" s="29"/>
    </row>
    <row r="56" spans="2:8" s="1" customFormat="1" ht="16.8" customHeight="1">
      <c r="B56" s="29"/>
      <c r="C56" s="192" t="s">
        <v>3</v>
      </c>
      <c r="D56" s="192" t="s">
        <v>288</v>
      </c>
      <c r="E56" s="17" t="s">
        <v>3</v>
      </c>
      <c r="F56" s="193">
        <v>19.36</v>
      </c>
      <c r="H56" s="29"/>
    </row>
    <row r="57" spans="2:8" s="1" customFormat="1" ht="16.8" customHeight="1">
      <c r="B57" s="29"/>
      <c r="C57" s="192" t="s">
        <v>244</v>
      </c>
      <c r="D57" s="192" t="s">
        <v>272</v>
      </c>
      <c r="E57" s="17" t="s">
        <v>3</v>
      </c>
      <c r="F57" s="193">
        <v>19.36</v>
      </c>
      <c r="H57" s="29"/>
    </row>
    <row r="58" spans="2:8" s="1" customFormat="1" ht="16.8" customHeight="1">
      <c r="B58" s="29"/>
      <c r="C58" s="194" t="s">
        <v>2040</v>
      </c>
      <c r="H58" s="29"/>
    </row>
    <row r="59" spans="2:8" s="1" customFormat="1" ht="20.399999999999999">
      <c r="B59" s="29"/>
      <c r="C59" s="192" t="s">
        <v>284</v>
      </c>
      <c r="D59" s="192" t="s">
        <v>2042</v>
      </c>
      <c r="E59" s="17" t="s">
        <v>275</v>
      </c>
      <c r="F59" s="193">
        <v>19.36</v>
      </c>
      <c r="H59" s="29"/>
    </row>
    <row r="60" spans="2:8" s="1" customFormat="1" ht="16.8" customHeight="1">
      <c r="B60" s="29"/>
      <c r="C60" s="192" t="s">
        <v>289</v>
      </c>
      <c r="D60" s="192" t="s">
        <v>2043</v>
      </c>
      <c r="E60" s="17" t="s">
        <v>275</v>
      </c>
      <c r="F60" s="193">
        <v>19.36</v>
      </c>
      <c r="H60" s="29"/>
    </row>
    <row r="61" spans="2:8" s="1" customFormat="1" ht="16.8" customHeight="1">
      <c r="B61" s="29"/>
      <c r="C61" s="188" t="s">
        <v>250</v>
      </c>
      <c r="D61" s="189" t="s">
        <v>251</v>
      </c>
      <c r="E61" s="190" t="s">
        <v>3</v>
      </c>
      <c r="F61" s="191">
        <v>3.36</v>
      </c>
      <c r="H61" s="29"/>
    </row>
    <row r="62" spans="2:8" s="1" customFormat="1" ht="16.8" customHeight="1">
      <c r="B62" s="29"/>
      <c r="C62" s="192" t="s">
        <v>3</v>
      </c>
      <c r="D62" s="192" t="s">
        <v>529</v>
      </c>
      <c r="E62" s="17" t="s">
        <v>3</v>
      </c>
      <c r="F62" s="193">
        <v>3.36</v>
      </c>
      <c r="H62" s="29"/>
    </row>
    <row r="63" spans="2:8" s="1" customFormat="1" ht="16.8" customHeight="1">
      <c r="B63" s="29"/>
      <c r="C63" s="192" t="s">
        <v>250</v>
      </c>
      <c r="D63" s="192" t="s">
        <v>272</v>
      </c>
      <c r="E63" s="17" t="s">
        <v>3</v>
      </c>
      <c r="F63" s="193">
        <v>3.36</v>
      </c>
      <c r="H63" s="29"/>
    </row>
    <row r="64" spans="2:8" s="1" customFormat="1" ht="16.8" customHeight="1">
      <c r="B64" s="29"/>
      <c r="C64" s="194" t="s">
        <v>2040</v>
      </c>
      <c r="H64" s="29"/>
    </row>
    <row r="65" spans="2:8" s="1" customFormat="1" ht="20.399999999999999">
      <c r="B65" s="29"/>
      <c r="C65" s="192" t="s">
        <v>525</v>
      </c>
      <c r="D65" s="192" t="s">
        <v>2047</v>
      </c>
      <c r="E65" s="17" t="s">
        <v>275</v>
      </c>
      <c r="F65" s="193">
        <v>3.36</v>
      </c>
      <c r="H65" s="29"/>
    </row>
    <row r="66" spans="2:8" s="1" customFormat="1" ht="20.399999999999999">
      <c r="B66" s="29"/>
      <c r="C66" s="192" t="s">
        <v>284</v>
      </c>
      <c r="D66" s="192" t="s">
        <v>2042</v>
      </c>
      <c r="E66" s="17" t="s">
        <v>275</v>
      </c>
      <c r="F66" s="193">
        <v>19.36</v>
      </c>
      <c r="H66" s="29"/>
    </row>
    <row r="67" spans="2:8" s="1" customFormat="1" ht="26.4" customHeight="1">
      <c r="B67" s="29"/>
      <c r="C67" s="187" t="s">
        <v>2049</v>
      </c>
      <c r="D67" s="187" t="s">
        <v>94</v>
      </c>
      <c r="H67" s="29"/>
    </row>
    <row r="68" spans="2:8" s="1" customFormat="1" ht="16.8" customHeight="1">
      <c r="B68" s="29"/>
      <c r="C68" s="188" t="s">
        <v>247</v>
      </c>
      <c r="D68" s="189" t="s">
        <v>248</v>
      </c>
      <c r="E68" s="190" t="s">
        <v>3</v>
      </c>
      <c r="F68" s="191">
        <v>90</v>
      </c>
      <c r="H68" s="29"/>
    </row>
    <row r="69" spans="2:8" s="1" customFormat="1" ht="16.8" customHeight="1">
      <c r="B69" s="29"/>
      <c r="C69" s="192" t="s">
        <v>3</v>
      </c>
      <c r="D69" s="192" t="s">
        <v>610</v>
      </c>
      <c r="E69" s="17" t="s">
        <v>3</v>
      </c>
      <c r="F69" s="193">
        <v>90</v>
      </c>
      <c r="H69" s="29"/>
    </row>
    <row r="70" spans="2:8" s="1" customFormat="1" ht="16.8" customHeight="1">
      <c r="B70" s="29"/>
      <c r="C70" s="192" t="s">
        <v>247</v>
      </c>
      <c r="D70" s="192" t="s">
        <v>272</v>
      </c>
      <c r="E70" s="17" t="s">
        <v>3</v>
      </c>
      <c r="F70" s="193">
        <v>90</v>
      </c>
      <c r="H70" s="29"/>
    </row>
    <row r="71" spans="2:8" s="1" customFormat="1" ht="16.8" customHeight="1">
      <c r="B71" s="29"/>
      <c r="C71" s="194" t="s">
        <v>2040</v>
      </c>
      <c r="H71" s="29"/>
    </row>
    <row r="72" spans="2:8" s="1" customFormat="1" ht="20.399999999999999">
      <c r="B72" s="29"/>
      <c r="C72" s="192" t="s">
        <v>607</v>
      </c>
      <c r="D72" s="192" t="s">
        <v>2050</v>
      </c>
      <c r="E72" s="17" t="s">
        <v>275</v>
      </c>
      <c r="F72" s="193">
        <v>90</v>
      </c>
      <c r="H72" s="29"/>
    </row>
    <row r="73" spans="2:8" s="1" customFormat="1" ht="20.399999999999999">
      <c r="B73" s="29"/>
      <c r="C73" s="192" t="s">
        <v>284</v>
      </c>
      <c r="D73" s="192" t="s">
        <v>2042</v>
      </c>
      <c r="E73" s="17" t="s">
        <v>275</v>
      </c>
      <c r="F73" s="193">
        <v>90</v>
      </c>
      <c r="H73" s="29"/>
    </row>
    <row r="74" spans="2:8" s="1" customFormat="1" ht="16.8" customHeight="1">
      <c r="B74" s="29"/>
      <c r="C74" s="188" t="s">
        <v>244</v>
      </c>
      <c r="D74" s="189" t="s">
        <v>245</v>
      </c>
      <c r="E74" s="190" t="s">
        <v>3</v>
      </c>
      <c r="F74" s="191">
        <v>90</v>
      </c>
      <c r="H74" s="29"/>
    </row>
    <row r="75" spans="2:8" s="1" customFormat="1" ht="16.8" customHeight="1">
      <c r="B75" s="29"/>
      <c r="C75" s="192" t="s">
        <v>3</v>
      </c>
      <c r="D75" s="192" t="s">
        <v>247</v>
      </c>
      <c r="E75" s="17" t="s">
        <v>3</v>
      </c>
      <c r="F75" s="193">
        <v>90</v>
      </c>
      <c r="H75" s="29"/>
    </row>
    <row r="76" spans="2:8" s="1" customFormat="1" ht="16.8" customHeight="1">
      <c r="B76" s="29"/>
      <c r="C76" s="192" t="s">
        <v>244</v>
      </c>
      <c r="D76" s="192" t="s">
        <v>272</v>
      </c>
      <c r="E76" s="17" t="s">
        <v>3</v>
      </c>
      <c r="F76" s="193">
        <v>90</v>
      </c>
      <c r="H76" s="29"/>
    </row>
    <row r="77" spans="2:8" s="1" customFormat="1" ht="16.8" customHeight="1">
      <c r="B77" s="29"/>
      <c r="C77" s="194" t="s">
        <v>2040</v>
      </c>
      <c r="H77" s="29"/>
    </row>
    <row r="78" spans="2:8" s="1" customFormat="1" ht="20.399999999999999">
      <c r="B78" s="29"/>
      <c r="C78" s="192" t="s">
        <v>284</v>
      </c>
      <c r="D78" s="192" t="s">
        <v>2042</v>
      </c>
      <c r="E78" s="17" t="s">
        <v>275</v>
      </c>
      <c r="F78" s="193">
        <v>90</v>
      </c>
      <c r="H78" s="29"/>
    </row>
    <row r="79" spans="2:8" s="1" customFormat="1" ht="16.8" customHeight="1">
      <c r="B79" s="29"/>
      <c r="C79" s="192" t="s">
        <v>289</v>
      </c>
      <c r="D79" s="192" t="s">
        <v>2043</v>
      </c>
      <c r="E79" s="17" t="s">
        <v>275</v>
      </c>
      <c r="F79" s="193">
        <v>90</v>
      </c>
      <c r="H79" s="29"/>
    </row>
    <row r="80" spans="2:8" s="1" customFormat="1" ht="26.4" customHeight="1">
      <c r="B80" s="29"/>
      <c r="C80" s="187" t="s">
        <v>2051</v>
      </c>
      <c r="D80" s="187" t="s">
        <v>95</v>
      </c>
      <c r="H80" s="29"/>
    </row>
    <row r="81" spans="2:8" s="1" customFormat="1" ht="16.8" customHeight="1">
      <c r="B81" s="29"/>
      <c r="C81" s="188" t="s">
        <v>247</v>
      </c>
      <c r="D81" s="189" t="s">
        <v>248</v>
      </c>
      <c r="E81" s="190" t="s">
        <v>3</v>
      </c>
      <c r="F81" s="191">
        <v>32</v>
      </c>
      <c r="H81" s="29"/>
    </row>
    <row r="82" spans="2:8" s="1" customFormat="1" ht="16.8" customHeight="1">
      <c r="B82" s="29"/>
      <c r="C82" s="192" t="s">
        <v>3</v>
      </c>
      <c r="D82" s="192" t="s">
        <v>612</v>
      </c>
      <c r="E82" s="17" t="s">
        <v>3</v>
      </c>
      <c r="F82" s="193">
        <v>32</v>
      </c>
      <c r="H82" s="29"/>
    </row>
    <row r="83" spans="2:8" s="1" customFormat="1" ht="16.8" customHeight="1">
      <c r="B83" s="29"/>
      <c r="C83" s="192" t="s">
        <v>247</v>
      </c>
      <c r="D83" s="192" t="s">
        <v>272</v>
      </c>
      <c r="E83" s="17" t="s">
        <v>3</v>
      </c>
      <c r="F83" s="193">
        <v>32</v>
      </c>
      <c r="H83" s="29"/>
    </row>
    <row r="84" spans="2:8" s="1" customFormat="1" ht="16.8" customHeight="1">
      <c r="B84" s="29"/>
      <c r="C84" s="194" t="s">
        <v>2040</v>
      </c>
      <c r="H84" s="29"/>
    </row>
    <row r="85" spans="2:8" s="1" customFormat="1" ht="20.399999999999999">
      <c r="B85" s="29"/>
      <c r="C85" s="192" t="s">
        <v>611</v>
      </c>
      <c r="D85" s="192" t="s">
        <v>2052</v>
      </c>
      <c r="E85" s="17" t="s">
        <v>275</v>
      </c>
      <c r="F85" s="193">
        <v>32</v>
      </c>
      <c r="H85" s="29"/>
    </row>
    <row r="86" spans="2:8" s="1" customFormat="1" ht="20.399999999999999">
      <c r="B86" s="29"/>
      <c r="C86" s="192" t="s">
        <v>284</v>
      </c>
      <c r="D86" s="192" t="s">
        <v>2042</v>
      </c>
      <c r="E86" s="17" t="s">
        <v>275</v>
      </c>
      <c r="F86" s="193">
        <v>32</v>
      </c>
      <c r="H86" s="29"/>
    </row>
    <row r="87" spans="2:8" s="1" customFormat="1" ht="16.8" customHeight="1">
      <c r="B87" s="29"/>
      <c r="C87" s="188" t="s">
        <v>244</v>
      </c>
      <c r="D87" s="189" t="s">
        <v>245</v>
      </c>
      <c r="E87" s="190" t="s">
        <v>3</v>
      </c>
      <c r="F87" s="191">
        <v>32</v>
      </c>
      <c r="H87" s="29"/>
    </row>
    <row r="88" spans="2:8" s="1" customFormat="1" ht="16.8" customHeight="1">
      <c r="B88" s="29"/>
      <c r="C88" s="192" t="s">
        <v>3</v>
      </c>
      <c r="D88" s="192" t="s">
        <v>247</v>
      </c>
      <c r="E88" s="17" t="s">
        <v>3</v>
      </c>
      <c r="F88" s="193">
        <v>32</v>
      </c>
      <c r="H88" s="29"/>
    </row>
    <row r="89" spans="2:8" s="1" customFormat="1" ht="16.8" customHeight="1">
      <c r="B89" s="29"/>
      <c r="C89" s="192" t="s">
        <v>244</v>
      </c>
      <c r="D89" s="192" t="s">
        <v>272</v>
      </c>
      <c r="E89" s="17" t="s">
        <v>3</v>
      </c>
      <c r="F89" s="193">
        <v>32</v>
      </c>
      <c r="H89" s="29"/>
    </row>
    <row r="90" spans="2:8" s="1" customFormat="1" ht="16.8" customHeight="1">
      <c r="B90" s="29"/>
      <c r="C90" s="194" t="s">
        <v>2040</v>
      </c>
      <c r="H90" s="29"/>
    </row>
    <row r="91" spans="2:8" s="1" customFormat="1" ht="20.399999999999999">
      <c r="B91" s="29"/>
      <c r="C91" s="192" t="s">
        <v>284</v>
      </c>
      <c r="D91" s="192" t="s">
        <v>2042</v>
      </c>
      <c r="E91" s="17" t="s">
        <v>275</v>
      </c>
      <c r="F91" s="193">
        <v>32</v>
      </c>
      <c r="H91" s="29"/>
    </row>
    <row r="92" spans="2:8" s="1" customFormat="1" ht="16.8" customHeight="1">
      <c r="B92" s="29"/>
      <c r="C92" s="192" t="s">
        <v>289</v>
      </c>
      <c r="D92" s="192" t="s">
        <v>2043</v>
      </c>
      <c r="E92" s="17" t="s">
        <v>275</v>
      </c>
      <c r="F92" s="193">
        <v>32</v>
      </c>
      <c r="H92" s="29"/>
    </row>
    <row r="93" spans="2:8" s="1" customFormat="1" ht="26.4" customHeight="1">
      <c r="B93" s="29"/>
      <c r="C93" s="187" t="s">
        <v>2053</v>
      </c>
      <c r="D93" s="187" t="s">
        <v>97</v>
      </c>
      <c r="H93" s="29"/>
    </row>
    <row r="94" spans="2:8" s="1" customFormat="1" ht="16.8" customHeight="1">
      <c r="B94" s="29"/>
      <c r="C94" s="188" t="s">
        <v>247</v>
      </c>
      <c r="D94" s="189" t="s">
        <v>248</v>
      </c>
      <c r="E94" s="190" t="s">
        <v>3</v>
      </c>
      <c r="F94" s="191">
        <v>105</v>
      </c>
      <c r="H94" s="29"/>
    </row>
    <row r="95" spans="2:8" s="1" customFormat="1" ht="16.8" customHeight="1">
      <c r="B95" s="29"/>
      <c r="C95" s="192" t="s">
        <v>3</v>
      </c>
      <c r="D95" s="192" t="s">
        <v>665</v>
      </c>
      <c r="E95" s="17" t="s">
        <v>3</v>
      </c>
      <c r="F95" s="193">
        <v>105</v>
      </c>
      <c r="H95" s="29"/>
    </row>
    <row r="96" spans="2:8" s="1" customFormat="1" ht="16.8" customHeight="1">
      <c r="B96" s="29"/>
      <c r="C96" s="192" t="s">
        <v>247</v>
      </c>
      <c r="D96" s="192" t="s">
        <v>272</v>
      </c>
      <c r="E96" s="17" t="s">
        <v>3</v>
      </c>
      <c r="F96" s="193">
        <v>105</v>
      </c>
      <c r="H96" s="29"/>
    </row>
    <row r="97" spans="2:8" s="1" customFormat="1" ht="16.8" customHeight="1">
      <c r="B97" s="29"/>
      <c r="C97" s="194" t="s">
        <v>2040</v>
      </c>
      <c r="H97" s="29"/>
    </row>
    <row r="98" spans="2:8" s="1" customFormat="1" ht="20.399999999999999">
      <c r="B98" s="29"/>
      <c r="C98" s="192" t="s">
        <v>607</v>
      </c>
      <c r="D98" s="192" t="s">
        <v>2050</v>
      </c>
      <c r="E98" s="17" t="s">
        <v>275</v>
      </c>
      <c r="F98" s="193">
        <v>105</v>
      </c>
      <c r="H98" s="29"/>
    </row>
    <row r="99" spans="2:8" s="1" customFormat="1" ht="20.399999999999999">
      <c r="B99" s="29"/>
      <c r="C99" s="192" t="s">
        <v>284</v>
      </c>
      <c r="D99" s="192" t="s">
        <v>2042</v>
      </c>
      <c r="E99" s="17" t="s">
        <v>275</v>
      </c>
      <c r="F99" s="193">
        <v>105</v>
      </c>
      <c r="H99" s="29"/>
    </row>
    <row r="100" spans="2:8" s="1" customFormat="1" ht="16.8" customHeight="1">
      <c r="B100" s="29"/>
      <c r="C100" s="188" t="s">
        <v>244</v>
      </c>
      <c r="D100" s="189" t="s">
        <v>245</v>
      </c>
      <c r="E100" s="190" t="s">
        <v>3</v>
      </c>
      <c r="F100" s="191">
        <v>105</v>
      </c>
      <c r="H100" s="29"/>
    </row>
    <row r="101" spans="2:8" s="1" customFormat="1" ht="16.8" customHeight="1">
      <c r="B101" s="29"/>
      <c r="C101" s="192" t="s">
        <v>3</v>
      </c>
      <c r="D101" s="192" t="s">
        <v>247</v>
      </c>
      <c r="E101" s="17" t="s">
        <v>3</v>
      </c>
      <c r="F101" s="193">
        <v>105</v>
      </c>
      <c r="H101" s="29"/>
    </row>
    <row r="102" spans="2:8" s="1" customFormat="1" ht="16.8" customHeight="1">
      <c r="B102" s="29"/>
      <c r="C102" s="192" t="s">
        <v>244</v>
      </c>
      <c r="D102" s="192" t="s">
        <v>272</v>
      </c>
      <c r="E102" s="17" t="s">
        <v>3</v>
      </c>
      <c r="F102" s="193">
        <v>105</v>
      </c>
      <c r="H102" s="29"/>
    </row>
    <row r="103" spans="2:8" s="1" customFormat="1" ht="16.8" customHeight="1">
      <c r="B103" s="29"/>
      <c r="C103" s="194" t="s">
        <v>2040</v>
      </c>
      <c r="H103" s="29"/>
    </row>
    <row r="104" spans="2:8" s="1" customFormat="1" ht="20.399999999999999">
      <c r="B104" s="29"/>
      <c r="C104" s="192" t="s">
        <v>284</v>
      </c>
      <c r="D104" s="192" t="s">
        <v>2042</v>
      </c>
      <c r="E104" s="17" t="s">
        <v>275</v>
      </c>
      <c r="F104" s="193">
        <v>105</v>
      </c>
      <c r="H104" s="29"/>
    </row>
    <row r="105" spans="2:8" s="1" customFormat="1" ht="16.8" customHeight="1">
      <c r="B105" s="29"/>
      <c r="C105" s="192" t="s">
        <v>289</v>
      </c>
      <c r="D105" s="192" t="s">
        <v>2043</v>
      </c>
      <c r="E105" s="17" t="s">
        <v>275</v>
      </c>
      <c r="F105" s="193">
        <v>105</v>
      </c>
      <c r="H105" s="29"/>
    </row>
    <row r="106" spans="2:8" s="1" customFormat="1" ht="26.4" customHeight="1">
      <c r="B106" s="29"/>
      <c r="C106" s="187" t="s">
        <v>2054</v>
      </c>
      <c r="D106" s="187" t="s">
        <v>104</v>
      </c>
      <c r="H106" s="29"/>
    </row>
    <row r="107" spans="2:8" s="1" customFormat="1" ht="16.8" customHeight="1">
      <c r="B107" s="29"/>
      <c r="C107" s="188" t="s">
        <v>193</v>
      </c>
      <c r="D107" s="189" t="s">
        <v>668</v>
      </c>
      <c r="E107" s="190" t="s">
        <v>3</v>
      </c>
      <c r="F107" s="191">
        <v>210</v>
      </c>
      <c r="H107" s="29"/>
    </row>
    <row r="108" spans="2:8" s="1" customFormat="1" ht="16.8" customHeight="1">
      <c r="B108" s="29"/>
      <c r="C108" s="192" t="s">
        <v>3</v>
      </c>
      <c r="D108" s="192" t="s">
        <v>708</v>
      </c>
      <c r="E108" s="17" t="s">
        <v>3</v>
      </c>
      <c r="F108" s="193">
        <v>172.2</v>
      </c>
      <c r="H108" s="29"/>
    </row>
    <row r="109" spans="2:8" s="1" customFormat="1" ht="16.8" customHeight="1">
      <c r="B109" s="29"/>
      <c r="C109" s="192" t="s">
        <v>3</v>
      </c>
      <c r="D109" s="192" t="s">
        <v>709</v>
      </c>
      <c r="E109" s="17" t="s">
        <v>3</v>
      </c>
      <c r="F109" s="193">
        <v>37.799999999999997</v>
      </c>
      <c r="H109" s="29"/>
    </row>
    <row r="110" spans="2:8" s="1" customFormat="1" ht="16.8" customHeight="1">
      <c r="B110" s="29"/>
      <c r="C110" s="192" t="s">
        <v>193</v>
      </c>
      <c r="D110" s="192" t="s">
        <v>272</v>
      </c>
      <c r="E110" s="17" t="s">
        <v>3</v>
      </c>
      <c r="F110" s="193">
        <v>210</v>
      </c>
      <c r="H110" s="29"/>
    </row>
    <row r="111" spans="2:8" s="1" customFormat="1" ht="16.8" customHeight="1">
      <c r="B111" s="29"/>
      <c r="C111" s="194" t="s">
        <v>2040</v>
      </c>
      <c r="H111" s="29"/>
    </row>
    <row r="112" spans="2:8" s="1" customFormat="1" ht="20.399999999999999">
      <c r="B112" s="29"/>
      <c r="C112" s="192" t="s">
        <v>704</v>
      </c>
      <c r="D112" s="192" t="s">
        <v>2055</v>
      </c>
      <c r="E112" s="17" t="s">
        <v>268</v>
      </c>
      <c r="F112" s="193">
        <v>210</v>
      </c>
      <c r="H112" s="29"/>
    </row>
    <row r="113" spans="2:8" s="1" customFormat="1" ht="16.8" customHeight="1">
      <c r="B113" s="29"/>
      <c r="C113" s="192" t="s">
        <v>266</v>
      </c>
      <c r="D113" s="192" t="s">
        <v>2056</v>
      </c>
      <c r="E113" s="17" t="s">
        <v>268</v>
      </c>
      <c r="F113" s="193">
        <v>231</v>
      </c>
      <c r="H113" s="29"/>
    </row>
    <row r="114" spans="2:8" s="1" customFormat="1" ht="20.399999999999999">
      <c r="B114" s="29"/>
      <c r="C114" s="192" t="s">
        <v>607</v>
      </c>
      <c r="D114" s="192" t="s">
        <v>2050</v>
      </c>
      <c r="E114" s="17" t="s">
        <v>275</v>
      </c>
      <c r="F114" s="193">
        <v>104.6</v>
      </c>
      <c r="H114" s="29"/>
    </row>
    <row r="115" spans="2:8" s="1" customFormat="1" ht="16.8" customHeight="1">
      <c r="B115" s="29"/>
      <c r="C115" s="192" t="s">
        <v>680</v>
      </c>
      <c r="D115" s="192" t="s">
        <v>2057</v>
      </c>
      <c r="E115" s="17" t="s">
        <v>268</v>
      </c>
      <c r="F115" s="193">
        <v>210</v>
      </c>
      <c r="H115" s="29"/>
    </row>
    <row r="116" spans="2:8" s="1" customFormat="1" ht="16.8" customHeight="1">
      <c r="B116" s="29"/>
      <c r="C116" s="192" t="s">
        <v>688</v>
      </c>
      <c r="D116" s="192" t="s">
        <v>2058</v>
      </c>
      <c r="E116" s="17" t="s">
        <v>268</v>
      </c>
      <c r="F116" s="193">
        <v>210</v>
      </c>
      <c r="H116" s="29"/>
    </row>
    <row r="117" spans="2:8" s="1" customFormat="1" ht="16.8" customHeight="1">
      <c r="B117" s="29"/>
      <c r="C117" s="192" t="s">
        <v>692</v>
      </c>
      <c r="D117" s="192" t="s">
        <v>2059</v>
      </c>
      <c r="E117" s="17" t="s">
        <v>268</v>
      </c>
      <c r="F117" s="193">
        <v>210</v>
      </c>
      <c r="H117" s="29"/>
    </row>
    <row r="118" spans="2:8" s="1" customFormat="1" ht="16.8" customHeight="1">
      <c r="B118" s="29"/>
      <c r="C118" s="192" t="s">
        <v>696</v>
      </c>
      <c r="D118" s="192" t="s">
        <v>2060</v>
      </c>
      <c r="E118" s="17" t="s">
        <v>268</v>
      </c>
      <c r="F118" s="193">
        <v>210</v>
      </c>
      <c r="H118" s="29"/>
    </row>
    <row r="119" spans="2:8" s="1" customFormat="1" ht="16.8" customHeight="1">
      <c r="B119" s="29"/>
      <c r="C119" s="192" t="s">
        <v>700</v>
      </c>
      <c r="D119" s="192" t="s">
        <v>2061</v>
      </c>
      <c r="E119" s="17" t="s">
        <v>268</v>
      </c>
      <c r="F119" s="193">
        <v>210</v>
      </c>
      <c r="H119" s="29"/>
    </row>
    <row r="120" spans="2:8" s="1" customFormat="1" ht="16.8" customHeight="1">
      <c r="B120" s="29"/>
      <c r="C120" s="188" t="s">
        <v>247</v>
      </c>
      <c r="D120" s="189" t="s">
        <v>248</v>
      </c>
      <c r="E120" s="190" t="s">
        <v>3</v>
      </c>
      <c r="F120" s="191">
        <v>104.6</v>
      </c>
      <c r="H120" s="29"/>
    </row>
    <row r="121" spans="2:8" s="1" customFormat="1" ht="16.8" customHeight="1">
      <c r="B121" s="29"/>
      <c r="C121" s="192" t="s">
        <v>3</v>
      </c>
      <c r="D121" s="192" t="s">
        <v>676</v>
      </c>
      <c r="E121" s="17" t="s">
        <v>3</v>
      </c>
      <c r="F121" s="193">
        <v>84</v>
      </c>
      <c r="H121" s="29"/>
    </row>
    <row r="122" spans="2:8" s="1" customFormat="1" ht="16.8" customHeight="1">
      <c r="B122" s="29"/>
      <c r="C122" s="192" t="s">
        <v>3</v>
      </c>
      <c r="D122" s="192" t="s">
        <v>677</v>
      </c>
      <c r="E122" s="17" t="s">
        <v>3</v>
      </c>
      <c r="F122" s="193">
        <v>20.6</v>
      </c>
      <c r="H122" s="29"/>
    </row>
    <row r="123" spans="2:8" s="1" customFormat="1" ht="16.8" customHeight="1">
      <c r="B123" s="29"/>
      <c r="C123" s="192" t="s">
        <v>247</v>
      </c>
      <c r="D123" s="192" t="s">
        <v>272</v>
      </c>
      <c r="E123" s="17" t="s">
        <v>3</v>
      </c>
      <c r="F123" s="193">
        <v>104.6</v>
      </c>
      <c r="H123" s="29"/>
    </row>
    <row r="124" spans="2:8" s="1" customFormat="1" ht="16.8" customHeight="1">
      <c r="B124" s="29"/>
      <c r="C124" s="194" t="s">
        <v>2040</v>
      </c>
      <c r="H124" s="29"/>
    </row>
    <row r="125" spans="2:8" s="1" customFormat="1" ht="20.399999999999999">
      <c r="B125" s="29"/>
      <c r="C125" s="192" t="s">
        <v>607</v>
      </c>
      <c r="D125" s="192" t="s">
        <v>2050</v>
      </c>
      <c r="E125" s="17" t="s">
        <v>275</v>
      </c>
      <c r="F125" s="193">
        <v>104.6</v>
      </c>
      <c r="H125" s="29"/>
    </row>
    <row r="126" spans="2:8" s="1" customFormat="1" ht="20.399999999999999">
      <c r="B126" s="29"/>
      <c r="C126" s="192" t="s">
        <v>284</v>
      </c>
      <c r="D126" s="192" t="s">
        <v>2042</v>
      </c>
      <c r="E126" s="17" t="s">
        <v>275</v>
      </c>
      <c r="F126" s="193">
        <v>104.6</v>
      </c>
      <c r="H126" s="29"/>
    </row>
    <row r="127" spans="2:8" s="1" customFormat="1" ht="16.8" customHeight="1">
      <c r="B127" s="29"/>
      <c r="C127" s="188" t="s">
        <v>244</v>
      </c>
      <c r="D127" s="189" t="s">
        <v>245</v>
      </c>
      <c r="E127" s="190" t="s">
        <v>3</v>
      </c>
      <c r="F127" s="191">
        <v>104.6</v>
      </c>
      <c r="H127" s="29"/>
    </row>
    <row r="128" spans="2:8" s="1" customFormat="1" ht="16.8" customHeight="1">
      <c r="B128" s="29"/>
      <c r="C128" s="192" t="s">
        <v>3</v>
      </c>
      <c r="D128" s="192" t="s">
        <v>247</v>
      </c>
      <c r="E128" s="17" t="s">
        <v>3</v>
      </c>
      <c r="F128" s="193">
        <v>104.6</v>
      </c>
      <c r="H128" s="29"/>
    </row>
    <row r="129" spans="2:8" s="1" customFormat="1" ht="16.8" customHeight="1">
      <c r="B129" s="29"/>
      <c r="C129" s="192" t="s">
        <v>244</v>
      </c>
      <c r="D129" s="192" t="s">
        <v>272</v>
      </c>
      <c r="E129" s="17" t="s">
        <v>3</v>
      </c>
      <c r="F129" s="193">
        <v>104.6</v>
      </c>
      <c r="H129" s="29"/>
    </row>
    <row r="130" spans="2:8" s="1" customFormat="1" ht="16.8" customHeight="1">
      <c r="B130" s="29"/>
      <c r="C130" s="194" t="s">
        <v>2040</v>
      </c>
      <c r="H130" s="29"/>
    </row>
    <row r="131" spans="2:8" s="1" customFormat="1" ht="20.399999999999999">
      <c r="B131" s="29"/>
      <c r="C131" s="192" t="s">
        <v>284</v>
      </c>
      <c r="D131" s="192" t="s">
        <v>2042</v>
      </c>
      <c r="E131" s="17" t="s">
        <v>275</v>
      </c>
      <c r="F131" s="193">
        <v>104.6</v>
      </c>
      <c r="H131" s="29"/>
    </row>
    <row r="132" spans="2:8" s="1" customFormat="1" ht="16.8" customHeight="1">
      <c r="B132" s="29"/>
      <c r="C132" s="192" t="s">
        <v>289</v>
      </c>
      <c r="D132" s="192" t="s">
        <v>2043</v>
      </c>
      <c r="E132" s="17" t="s">
        <v>275</v>
      </c>
      <c r="F132" s="193">
        <v>104.6</v>
      </c>
      <c r="H132" s="29"/>
    </row>
    <row r="133" spans="2:8" s="1" customFormat="1" ht="26.4" customHeight="1">
      <c r="B133" s="29"/>
      <c r="C133" s="187" t="s">
        <v>2062</v>
      </c>
      <c r="D133" s="187" t="s">
        <v>107</v>
      </c>
      <c r="H133" s="29"/>
    </row>
    <row r="134" spans="2:8" s="1" customFormat="1" ht="16.8" customHeight="1">
      <c r="B134" s="29"/>
      <c r="C134" s="188" t="s">
        <v>735</v>
      </c>
      <c r="D134" s="189" t="s">
        <v>736</v>
      </c>
      <c r="E134" s="190" t="s">
        <v>3</v>
      </c>
      <c r="F134" s="191">
        <v>655.32000000000005</v>
      </c>
      <c r="H134" s="29"/>
    </row>
    <row r="135" spans="2:8" s="1" customFormat="1" ht="16.8" customHeight="1">
      <c r="B135" s="29"/>
      <c r="C135" s="192" t="s">
        <v>3</v>
      </c>
      <c r="D135" s="192" t="s">
        <v>757</v>
      </c>
      <c r="E135" s="17" t="s">
        <v>3</v>
      </c>
      <c r="F135" s="193">
        <v>655.32000000000005</v>
      </c>
      <c r="H135" s="29"/>
    </row>
    <row r="136" spans="2:8" s="1" customFormat="1" ht="16.8" customHeight="1">
      <c r="B136" s="29"/>
      <c r="C136" s="192" t="s">
        <v>735</v>
      </c>
      <c r="D136" s="192" t="s">
        <v>272</v>
      </c>
      <c r="E136" s="17" t="s">
        <v>3</v>
      </c>
      <c r="F136" s="193">
        <v>655.32000000000005</v>
      </c>
      <c r="H136" s="29"/>
    </row>
    <row r="137" spans="2:8" s="1" customFormat="1" ht="16.8" customHeight="1">
      <c r="B137" s="29"/>
      <c r="C137" s="194" t="s">
        <v>2040</v>
      </c>
      <c r="H137" s="29"/>
    </row>
    <row r="138" spans="2:8" s="1" customFormat="1" ht="16.8" customHeight="1">
      <c r="B138" s="29"/>
      <c r="C138" s="192" t="s">
        <v>753</v>
      </c>
      <c r="D138" s="192" t="s">
        <v>2063</v>
      </c>
      <c r="E138" s="17" t="s">
        <v>268</v>
      </c>
      <c r="F138" s="193">
        <v>655.32000000000005</v>
      </c>
      <c r="H138" s="29"/>
    </row>
    <row r="139" spans="2:8" s="1" customFormat="1" ht="20.399999999999999">
      <c r="B139" s="29"/>
      <c r="C139" s="192" t="s">
        <v>607</v>
      </c>
      <c r="D139" s="192" t="s">
        <v>2050</v>
      </c>
      <c r="E139" s="17" t="s">
        <v>275</v>
      </c>
      <c r="F139" s="193">
        <v>65.531999999999996</v>
      </c>
      <c r="H139" s="29"/>
    </row>
    <row r="140" spans="2:8" s="1" customFormat="1" ht="16.8" customHeight="1">
      <c r="B140" s="29"/>
      <c r="C140" s="192" t="s">
        <v>680</v>
      </c>
      <c r="D140" s="192" t="s">
        <v>2057</v>
      </c>
      <c r="E140" s="17" t="s">
        <v>268</v>
      </c>
      <c r="F140" s="193">
        <v>655.32000000000005</v>
      </c>
      <c r="H140" s="29"/>
    </row>
    <row r="141" spans="2:8" s="1" customFormat="1" ht="16.8" customHeight="1">
      <c r="B141" s="29"/>
      <c r="C141" s="192" t="s">
        <v>748</v>
      </c>
      <c r="D141" s="192" t="s">
        <v>2064</v>
      </c>
      <c r="E141" s="17" t="s">
        <v>268</v>
      </c>
      <c r="F141" s="193">
        <v>655.32000000000005</v>
      </c>
      <c r="H141" s="29"/>
    </row>
    <row r="142" spans="2:8" s="1" customFormat="1" ht="16.8" customHeight="1">
      <c r="B142" s="29"/>
      <c r="C142" s="192" t="s">
        <v>696</v>
      </c>
      <c r="D142" s="192" t="s">
        <v>2060</v>
      </c>
      <c r="E142" s="17" t="s">
        <v>268</v>
      </c>
      <c r="F142" s="193">
        <v>655.32000000000005</v>
      </c>
      <c r="H142" s="29"/>
    </row>
    <row r="143" spans="2:8" s="1" customFormat="1" ht="16.8" customHeight="1">
      <c r="B143" s="29"/>
      <c r="C143" s="188" t="s">
        <v>247</v>
      </c>
      <c r="D143" s="189" t="s">
        <v>248</v>
      </c>
      <c r="E143" s="190" t="s">
        <v>3</v>
      </c>
      <c r="F143" s="191">
        <v>65.531999999999996</v>
      </c>
      <c r="H143" s="29"/>
    </row>
    <row r="144" spans="2:8" s="1" customFormat="1" ht="16.8" customHeight="1">
      <c r="B144" s="29"/>
      <c r="C144" s="192" t="s">
        <v>3</v>
      </c>
      <c r="D144" s="192" t="s">
        <v>742</v>
      </c>
      <c r="E144" s="17" t="s">
        <v>3</v>
      </c>
      <c r="F144" s="193">
        <v>65.531999999999996</v>
      </c>
      <c r="H144" s="29"/>
    </row>
    <row r="145" spans="2:8" s="1" customFormat="1" ht="16.8" customHeight="1">
      <c r="B145" s="29"/>
      <c r="C145" s="192" t="s">
        <v>247</v>
      </c>
      <c r="D145" s="192" t="s">
        <v>272</v>
      </c>
      <c r="E145" s="17" t="s">
        <v>3</v>
      </c>
      <c r="F145" s="193">
        <v>65.531999999999996</v>
      </c>
      <c r="H145" s="29"/>
    </row>
    <row r="146" spans="2:8" s="1" customFormat="1" ht="16.8" customHeight="1">
      <c r="B146" s="29"/>
      <c r="C146" s="194" t="s">
        <v>2040</v>
      </c>
      <c r="H146" s="29"/>
    </row>
    <row r="147" spans="2:8" s="1" customFormat="1" ht="20.399999999999999">
      <c r="B147" s="29"/>
      <c r="C147" s="192" t="s">
        <v>607</v>
      </c>
      <c r="D147" s="192" t="s">
        <v>2050</v>
      </c>
      <c r="E147" s="17" t="s">
        <v>275</v>
      </c>
      <c r="F147" s="193">
        <v>65.531999999999996</v>
      </c>
      <c r="H147" s="29"/>
    </row>
    <row r="148" spans="2:8" s="1" customFormat="1" ht="20.399999999999999">
      <c r="B148" s="29"/>
      <c r="C148" s="192" t="s">
        <v>284</v>
      </c>
      <c r="D148" s="192" t="s">
        <v>2042</v>
      </c>
      <c r="E148" s="17" t="s">
        <v>275</v>
      </c>
      <c r="F148" s="193">
        <v>65.531999999999996</v>
      </c>
      <c r="H148" s="29"/>
    </row>
    <row r="149" spans="2:8" s="1" customFormat="1" ht="16.8" customHeight="1">
      <c r="B149" s="29"/>
      <c r="C149" s="188" t="s">
        <v>244</v>
      </c>
      <c r="D149" s="189" t="s">
        <v>245</v>
      </c>
      <c r="E149" s="190" t="s">
        <v>3</v>
      </c>
      <c r="F149" s="191">
        <v>65.531999999999996</v>
      </c>
      <c r="H149" s="29"/>
    </row>
    <row r="150" spans="2:8" s="1" customFormat="1" ht="16.8" customHeight="1">
      <c r="B150" s="29"/>
      <c r="C150" s="192" t="s">
        <v>3</v>
      </c>
      <c r="D150" s="192" t="s">
        <v>247</v>
      </c>
      <c r="E150" s="17" t="s">
        <v>3</v>
      </c>
      <c r="F150" s="193">
        <v>65.531999999999996</v>
      </c>
      <c r="H150" s="29"/>
    </row>
    <row r="151" spans="2:8" s="1" customFormat="1" ht="16.8" customHeight="1">
      <c r="B151" s="29"/>
      <c r="C151" s="192" t="s">
        <v>244</v>
      </c>
      <c r="D151" s="192" t="s">
        <v>272</v>
      </c>
      <c r="E151" s="17" t="s">
        <v>3</v>
      </c>
      <c r="F151" s="193">
        <v>65.531999999999996</v>
      </c>
      <c r="H151" s="29"/>
    </row>
    <row r="152" spans="2:8" s="1" customFormat="1" ht="16.8" customHeight="1">
      <c r="B152" s="29"/>
      <c r="C152" s="194" t="s">
        <v>2040</v>
      </c>
      <c r="H152" s="29"/>
    </row>
    <row r="153" spans="2:8" s="1" customFormat="1" ht="20.399999999999999">
      <c r="B153" s="29"/>
      <c r="C153" s="192" t="s">
        <v>284</v>
      </c>
      <c r="D153" s="192" t="s">
        <v>2042</v>
      </c>
      <c r="E153" s="17" t="s">
        <v>275</v>
      </c>
      <c r="F153" s="193">
        <v>65.531999999999996</v>
      </c>
      <c r="H153" s="29"/>
    </row>
    <row r="154" spans="2:8" s="1" customFormat="1" ht="16.8" customHeight="1">
      <c r="B154" s="29"/>
      <c r="C154" s="192" t="s">
        <v>289</v>
      </c>
      <c r="D154" s="192" t="s">
        <v>2043</v>
      </c>
      <c r="E154" s="17" t="s">
        <v>275</v>
      </c>
      <c r="F154" s="193">
        <v>65.531999999999996</v>
      </c>
      <c r="H154" s="29"/>
    </row>
    <row r="155" spans="2:8" s="1" customFormat="1" ht="26.4" customHeight="1">
      <c r="B155" s="29"/>
      <c r="C155" s="187" t="s">
        <v>2065</v>
      </c>
      <c r="D155" s="187" t="s">
        <v>110</v>
      </c>
      <c r="H155" s="29"/>
    </row>
    <row r="156" spans="2:8" s="1" customFormat="1" ht="16.8" customHeight="1">
      <c r="B156" s="29"/>
      <c r="C156" s="188" t="s">
        <v>735</v>
      </c>
      <c r="D156" s="189" t="s">
        <v>736</v>
      </c>
      <c r="E156" s="190" t="s">
        <v>3</v>
      </c>
      <c r="F156" s="191">
        <v>655.32000000000005</v>
      </c>
      <c r="H156" s="29"/>
    </row>
    <row r="157" spans="2:8" s="1" customFormat="1" ht="16.8" customHeight="1">
      <c r="B157" s="29"/>
      <c r="C157" s="192" t="s">
        <v>3</v>
      </c>
      <c r="D157" s="192" t="s">
        <v>757</v>
      </c>
      <c r="E157" s="17" t="s">
        <v>3</v>
      </c>
      <c r="F157" s="193">
        <v>655.32000000000005</v>
      </c>
      <c r="H157" s="29"/>
    </row>
    <row r="158" spans="2:8" s="1" customFormat="1" ht="16.8" customHeight="1">
      <c r="B158" s="29"/>
      <c r="C158" s="192" t="s">
        <v>735</v>
      </c>
      <c r="D158" s="192" t="s">
        <v>272</v>
      </c>
      <c r="E158" s="17" t="s">
        <v>3</v>
      </c>
      <c r="F158" s="193">
        <v>655.32000000000005</v>
      </c>
      <c r="H158" s="29"/>
    </row>
    <row r="159" spans="2:8" s="1" customFormat="1" ht="16.8" customHeight="1">
      <c r="B159" s="29"/>
      <c r="C159" s="188" t="s">
        <v>247</v>
      </c>
      <c r="D159" s="189" t="s">
        <v>248</v>
      </c>
      <c r="E159" s="190" t="s">
        <v>3</v>
      </c>
      <c r="F159" s="191">
        <v>14.766</v>
      </c>
      <c r="H159" s="29"/>
    </row>
    <row r="160" spans="2:8" s="1" customFormat="1" ht="16.8" customHeight="1">
      <c r="B160" s="29"/>
      <c r="C160" s="192" t="s">
        <v>3</v>
      </c>
      <c r="D160" s="192" t="s">
        <v>779</v>
      </c>
      <c r="E160" s="17" t="s">
        <v>3</v>
      </c>
      <c r="F160" s="193">
        <v>11.25</v>
      </c>
      <c r="H160" s="29"/>
    </row>
    <row r="161" spans="2:8" s="1" customFormat="1" ht="16.8" customHeight="1">
      <c r="B161" s="29"/>
      <c r="C161" s="192" t="s">
        <v>3</v>
      </c>
      <c r="D161" s="192" t="s">
        <v>780</v>
      </c>
      <c r="E161" s="17" t="s">
        <v>3</v>
      </c>
      <c r="F161" s="193">
        <v>3.516</v>
      </c>
      <c r="H161" s="29"/>
    </row>
    <row r="162" spans="2:8" s="1" customFormat="1" ht="16.8" customHeight="1">
      <c r="B162" s="29"/>
      <c r="C162" s="192" t="s">
        <v>247</v>
      </c>
      <c r="D162" s="192" t="s">
        <v>272</v>
      </c>
      <c r="E162" s="17" t="s">
        <v>3</v>
      </c>
      <c r="F162" s="193">
        <v>14.766</v>
      </c>
      <c r="H162" s="29"/>
    </row>
    <row r="163" spans="2:8" s="1" customFormat="1" ht="16.8" customHeight="1">
      <c r="B163" s="29"/>
      <c r="C163" s="194" t="s">
        <v>2040</v>
      </c>
      <c r="H163" s="29"/>
    </row>
    <row r="164" spans="2:8" s="1" customFormat="1" ht="20.399999999999999">
      <c r="B164" s="29"/>
      <c r="C164" s="192" t="s">
        <v>520</v>
      </c>
      <c r="D164" s="192" t="s">
        <v>2046</v>
      </c>
      <c r="E164" s="17" t="s">
        <v>275</v>
      </c>
      <c r="F164" s="193">
        <v>14.766</v>
      </c>
      <c r="H164" s="29"/>
    </row>
    <row r="165" spans="2:8" s="1" customFormat="1" ht="20.399999999999999">
      <c r="B165" s="29"/>
      <c r="C165" s="192" t="s">
        <v>284</v>
      </c>
      <c r="D165" s="192" t="s">
        <v>2042</v>
      </c>
      <c r="E165" s="17" t="s">
        <v>275</v>
      </c>
      <c r="F165" s="193">
        <v>14.766</v>
      </c>
      <c r="H165" s="29"/>
    </row>
    <row r="166" spans="2:8" s="1" customFormat="1" ht="16.8" customHeight="1">
      <c r="B166" s="29"/>
      <c r="C166" s="188" t="s">
        <v>244</v>
      </c>
      <c r="D166" s="189" t="s">
        <v>245</v>
      </c>
      <c r="E166" s="190" t="s">
        <v>3</v>
      </c>
      <c r="F166" s="191">
        <v>14.766</v>
      </c>
      <c r="H166" s="29"/>
    </row>
    <row r="167" spans="2:8" s="1" customFormat="1" ht="16.8" customHeight="1">
      <c r="B167" s="29"/>
      <c r="C167" s="192" t="s">
        <v>3</v>
      </c>
      <c r="D167" s="192" t="s">
        <v>247</v>
      </c>
      <c r="E167" s="17" t="s">
        <v>3</v>
      </c>
      <c r="F167" s="193">
        <v>14.766</v>
      </c>
      <c r="H167" s="29"/>
    </row>
    <row r="168" spans="2:8" s="1" customFormat="1" ht="16.8" customHeight="1">
      <c r="B168" s="29"/>
      <c r="C168" s="192" t="s">
        <v>244</v>
      </c>
      <c r="D168" s="192" t="s">
        <v>272</v>
      </c>
      <c r="E168" s="17" t="s">
        <v>3</v>
      </c>
      <c r="F168" s="193">
        <v>14.766</v>
      </c>
      <c r="H168" s="29"/>
    </row>
    <row r="169" spans="2:8" s="1" customFormat="1" ht="16.8" customHeight="1">
      <c r="B169" s="29"/>
      <c r="C169" s="194" t="s">
        <v>2040</v>
      </c>
      <c r="H169" s="29"/>
    </row>
    <row r="170" spans="2:8" s="1" customFormat="1" ht="20.399999999999999">
      <c r="B170" s="29"/>
      <c r="C170" s="192" t="s">
        <v>284</v>
      </c>
      <c r="D170" s="192" t="s">
        <v>2042</v>
      </c>
      <c r="E170" s="17" t="s">
        <v>275</v>
      </c>
      <c r="F170" s="193">
        <v>14.766</v>
      </c>
      <c r="H170" s="29"/>
    </row>
    <row r="171" spans="2:8" s="1" customFormat="1" ht="16.8" customHeight="1">
      <c r="B171" s="29"/>
      <c r="C171" s="192" t="s">
        <v>289</v>
      </c>
      <c r="D171" s="192" t="s">
        <v>2043</v>
      </c>
      <c r="E171" s="17" t="s">
        <v>275</v>
      </c>
      <c r="F171" s="193">
        <v>14.766</v>
      </c>
      <c r="H171" s="29"/>
    </row>
    <row r="172" spans="2:8" s="1" customFormat="1" ht="26.4" customHeight="1">
      <c r="B172" s="29"/>
      <c r="C172" s="187" t="s">
        <v>2066</v>
      </c>
      <c r="D172" s="187" t="s">
        <v>113</v>
      </c>
      <c r="H172" s="29"/>
    </row>
    <row r="173" spans="2:8" s="1" customFormat="1" ht="16.8" customHeight="1">
      <c r="B173" s="29"/>
      <c r="C173" s="188" t="s">
        <v>244</v>
      </c>
      <c r="D173" s="189" t="s">
        <v>245</v>
      </c>
      <c r="E173" s="190" t="s">
        <v>3</v>
      </c>
      <c r="F173" s="191">
        <v>2.3039999999999998</v>
      </c>
      <c r="H173" s="29"/>
    </row>
    <row r="174" spans="2:8" s="1" customFormat="1" ht="16.8" customHeight="1">
      <c r="B174" s="29"/>
      <c r="C174" s="192" t="s">
        <v>3</v>
      </c>
      <c r="D174" s="192" t="s">
        <v>250</v>
      </c>
      <c r="E174" s="17" t="s">
        <v>3</v>
      </c>
      <c r="F174" s="193">
        <v>2.3039999999999998</v>
      </c>
      <c r="H174" s="29"/>
    </row>
    <row r="175" spans="2:8" s="1" customFormat="1" ht="16.8" customHeight="1">
      <c r="B175" s="29"/>
      <c r="C175" s="192" t="s">
        <v>244</v>
      </c>
      <c r="D175" s="192" t="s">
        <v>272</v>
      </c>
      <c r="E175" s="17" t="s">
        <v>3</v>
      </c>
      <c r="F175" s="193">
        <v>2.3039999999999998</v>
      </c>
      <c r="H175" s="29"/>
    </row>
    <row r="176" spans="2:8" s="1" customFormat="1" ht="16.8" customHeight="1">
      <c r="B176" s="29"/>
      <c r="C176" s="194" t="s">
        <v>2040</v>
      </c>
      <c r="H176" s="29"/>
    </row>
    <row r="177" spans="2:8" s="1" customFormat="1" ht="20.399999999999999">
      <c r="B177" s="29"/>
      <c r="C177" s="192" t="s">
        <v>284</v>
      </c>
      <c r="D177" s="192" t="s">
        <v>2042</v>
      </c>
      <c r="E177" s="17" t="s">
        <v>275</v>
      </c>
      <c r="F177" s="193">
        <v>2.3039999999999998</v>
      </c>
      <c r="H177" s="29"/>
    </row>
    <row r="178" spans="2:8" s="1" customFormat="1" ht="16.8" customHeight="1">
      <c r="B178" s="29"/>
      <c r="C178" s="192" t="s">
        <v>802</v>
      </c>
      <c r="D178" s="192" t="s">
        <v>2067</v>
      </c>
      <c r="E178" s="17" t="s">
        <v>275</v>
      </c>
      <c r="F178" s="193">
        <v>2.3039999999999998</v>
      </c>
      <c r="H178" s="29"/>
    </row>
    <row r="179" spans="2:8" s="1" customFormat="1" ht="16.8" customHeight="1">
      <c r="B179" s="29"/>
      <c r="C179" s="188" t="s">
        <v>250</v>
      </c>
      <c r="D179" s="189" t="s">
        <v>794</v>
      </c>
      <c r="E179" s="190" t="s">
        <v>3</v>
      </c>
      <c r="F179" s="191">
        <v>2.3039999999999998</v>
      </c>
      <c r="H179" s="29"/>
    </row>
    <row r="180" spans="2:8" s="1" customFormat="1" ht="16.8" customHeight="1">
      <c r="B180" s="29"/>
      <c r="C180" s="192" t="s">
        <v>3</v>
      </c>
      <c r="D180" s="192" t="s">
        <v>798</v>
      </c>
      <c r="E180" s="17" t="s">
        <v>3</v>
      </c>
      <c r="F180" s="193">
        <v>0.25600000000000001</v>
      </c>
      <c r="H180" s="29"/>
    </row>
    <row r="181" spans="2:8" s="1" customFormat="1" ht="16.8" customHeight="1">
      <c r="B181" s="29"/>
      <c r="C181" s="192" t="s">
        <v>3</v>
      </c>
      <c r="D181" s="192" t="s">
        <v>799</v>
      </c>
      <c r="E181" s="17" t="s">
        <v>3</v>
      </c>
      <c r="F181" s="193">
        <v>1.28</v>
      </c>
      <c r="H181" s="29"/>
    </row>
    <row r="182" spans="2:8" s="1" customFormat="1" ht="16.8" customHeight="1">
      <c r="B182" s="29"/>
      <c r="C182" s="192" t="s">
        <v>3</v>
      </c>
      <c r="D182" s="192" t="s">
        <v>800</v>
      </c>
      <c r="E182" s="17" t="s">
        <v>3</v>
      </c>
      <c r="F182" s="193">
        <v>0.76800000000000002</v>
      </c>
      <c r="H182" s="29"/>
    </row>
    <row r="183" spans="2:8" s="1" customFormat="1" ht="16.8" customHeight="1">
      <c r="B183" s="29"/>
      <c r="C183" s="192" t="s">
        <v>250</v>
      </c>
      <c r="D183" s="192" t="s">
        <v>272</v>
      </c>
      <c r="E183" s="17" t="s">
        <v>3</v>
      </c>
      <c r="F183" s="193">
        <v>2.3039999999999998</v>
      </c>
      <c r="H183" s="29"/>
    </row>
    <row r="184" spans="2:8" s="1" customFormat="1" ht="16.8" customHeight="1">
      <c r="B184" s="29"/>
      <c r="C184" s="194" t="s">
        <v>2040</v>
      </c>
      <c r="H184" s="29"/>
    </row>
    <row r="185" spans="2:8" s="1" customFormat="1" ht="20.399999999999999">
      <c r="B185" s="29"/>
      <c r="C185" s="192" t="s">
        <v>525</v>
      </c>
      <c r="D185" s="192" t="s">
        <v>2047</v>
      </c>
      <c r="E185" s="17" t="s">
        <v>275</v>
      </c>
      <c r="F185" s="193">
        <v>2.3039999999999998</v>
      </c>
      <c r="H185" s="29"/>
    </row>
    <row r="186" spans="2:8" s="1" customFormat="1" ht="20.399999999999999">
      <c r="B186" s="29"/>
      <c r="C186" s="192" t="s">
        <v>284</v>
      </c>
      <c r="D186" s="192" t="s">
        <v>2042</v>
      </c>
      <c r="E186" s="17" t="s">
        <v>275</v>
      </c>
      <c r="F186" s="193">
        <v>2.3039999999999998</v>
      </c>
      <c r="H186" s="29"/>
    </row>
    <row r="187" spans="2:8" s="1" customFormat="1" ht="26.4" customHeight="1">
      <c r="B187" s="29"/>
      <c r="C187" s="187" t="s">
        <v>2068</v>
      </c>
      <c r="D187" s="187" t="s">
        <v>120</v>
      </c>
      <c r="H187" s="29"/>
    </row>
    <row r="188" spans="2:8" s="1" customFormat="1" ht="16.8" customHeight="1">
      <c r="B188" s="29"/>
      <c r="C188" s="188" t="s">
        <v>247</v>
      </c>
      <c r="D188" s="189" t="s">
        <v>248</v>
      </c>
      <c r="E188" s="190" t="s">
        <v>3</v>
      </c>
      <c r="F188" s="191">
        <v>15</v>
      </c>
      <c r="H188" s="29"/>
    </row>
    <row r="189" spans="2:8" s="1" customFormat="1" ht="16.8" customHeight="1">
      <c r="B189" s="29"/>
      <c r="C189" s="192" t="s">
        <v>3</v>
      </c>
      <c r="D189" s="192" t="s">
        <v>848</v>
      </c>
      <c r="E189" s="17" t="s">
        <v>3</v>
      </c>
      <c r="F189" s="193">
        <v>15</v>
      </c>
      <c r="H189" s="29"/>
    </row>
    <row r="190" spans="2:8" s="1" customFormat="1" ht="16.8" customHeight="1">
      <c r="B190" s="29"/>
      <c r="C190" s="192" t="s">
        <v>247</v>
      </c>
      <c r="D190" s="192" t="s">
        <v>272</v>
      </c>
      <c r="E190" s="17" t="s">
        <v>3</v>
      </c>
      <c r="F190" s="193">
        <v>15</v>
      </c>
      <c r="H190" s="29"/>
    </row>
    <row r="191" spans="2:8" s="1" customFormat="1" ht="16.8" customHeight="1">
      <c r="B191" s="29"/>
      <c r="C191" s="194" t="s">
        <v>2040</v>
      </c>
      <c r="H191" s="29"/>
    </row>
    <row r="192" spans="2:8" s="1" customFormat="1" ht="20.399999999999999">
      <c r="B192" s="29"/>
      <c r="C192" s="192" t="s">
        <v>520</v>
      </c>
      <c r="D192" s="192" t="s">
        <v>2046</v>
      </c>
      <c r="E192" s="17" t="s">
        <v>275</v>
      </c>
      <c r="F192" s="193">
        <v>15</v>
      </c>
      <c r="H192" s="29"/>
    </row>
    <row r="193" spans="2:8" s="1" customFormat="1" ht="20.399999999999999">
      <c r="B193" s="29"/>
      <c r="C193" s="192" t="s">
        <v>284</v>
      </c>
      <c r="D193" s="192" t="s">
        <v>2042</v>
      </c>
      <c r="E193" s="17" t="s">
        <v>275</v>
      </c>
      <c r="F193" s="193">
        <v>46.847000000000001</v>
      </c>
      <c r="H193" s="29"/>
    </row>
    <row r="194" spans="2:8" s="1" customFormat="1" ht="16.8" customHeight="1">
      <c r="B194" s="29"/>
      <c r="C194" s="188" t="s">
        <v>244</v>
      </c>
      <c r="D194" s="189" t="s">
        <v>841</v>
      </c>
      <c r="E194" s="190" t="s">
        <v>3</v>
      </c>
      <c r="F194" s="191">
        <v>46.847000000000001</v>
      </c>
      <c r="H194" s="29"/>
    </row>
    <row r="195" spans="2:8" s="1" customFormat="1" ht="16.8" customHeight="1">
      <c r="B195" s="29"/>
      <c r="C195" s="192" t="s">
        <v>3</v>
      </c>
      <c r="D195" s="192" t="s">
        <v>855</v>
      </c>
      <c r="E195" s="17" t="s">
        <v>3</v>
      </c>
      <c r="F195" s="193">
        <v>46.847000000000001</v>
      </c>
      <c r="H195" s="29"/>
    </row>
    <row r="196" spans="2:8" s="1" customFormat="1" ht="16.8" customHeight="1">
      <c r="B196" s="29"/>
      <c r="C196" s="192" t="s">
        <v>244</v>
      </c>
      <c r="D196" s="192" t="s">
        <v>272</v>
      </c>
      <c r="E196" s="17" t="s">
        <v>3</v>
      </c>
      <c r="F196" s="193">
        <v>46.847000000000001</v>
      </c>
      <c r="H196" s="29"/>
    </row>
    <row r="197" spans="2:8" s="1" customFormat="1" ht="16.8" customHeight="1">
      <c r="B197" s="29"/>
      <c r="C197" s="194" t="s">
        <v>2040</v>
      </c>
      <c r="H197" s="29"/>
    </row>
    <row r="198" spans="2:8" s="1" customFormat="1" ht="20.399999999999999">
      <c r="B198" s="29"/>
      <c r="C198" s="192" t="s">
        <v>284</v>
      </c>
      <c r="D198" s="192" t="s">
        <v>2042</v>
      </c>
      <c r="E198" s="17" t="s">
        <v>275</v>
      </c>
      <c r="F198" s="193">
        <v>46.847000000000001</v>
      </c>
      <c r="H198" s="29"/>
    </row>
    <row r="199" spans="2:8" s="1" customFormat="1" ht="16.8" customHeight="1">
      <c r="B199" s="29"/>
      <c r="C199" s="192" t="s">
        <v>289</v>
      </c>
      <c r="D199" s="192" t="s">
        <v>2043</v>
      </c>
      <c r="E199" s="17" t="s">
        <v>275</v>
      </c>
      <c r="F199" s="193">
        <v>46.847000000000001</v>
      </c>
      <c r="H199" s="29"/>
    </row>
    <row r="200" spans="2:8" s="1" customFormat="1" ht="16.8" customHeight="1">
      <c r="B200" s="29"/>
      <c r="C200" s="188" t="s">
        <v>250</v>
      </c>
      <c r="D200" s="189" t="s">
        <v>251</v>
      </c>
      <c r="E200" s="190" t="s">
        <v>3</v>
      </c>
      <c r="F200" s="191">
        <v>52</v>
      </c>
      <c r="H200" s="29"/>
    </row>
    <row r="201" spans="2:8" s="1" customFormat="1" ht="16.8" customHeight="1">
      <c r="B201" s="29"/>
      <c r="C201" s="192" t="s">
        <v>3</v>
      </c>
      <c r="D201" s="192" t="s">
        <v>853</v>
      </c>
      <c r="E201" s="17" t="s">
        <v>3</v>
      </c>
      <c r="F201" s="193">
        <v>52</v>
      </c>
      <c r="H201" s="29"/>
    </row>
    <row r="202" spans="2:8" s="1" customFormat="1" ht="16.8" customHeight="1">
      <c r="B202" s="29"/>
      <c r="C202" s="192" t="s">
        <v>250</v>
      </c>
      <c r="D202" s="192" t="s">
        <v>272</v>
      </c>
      <c r="E202" s="17" t="s">
        <v>3</v>
      </c>
      <c r="F202" s="193">
        <v>52</v>
      </c>
      <c r="H202" s="29"/>
    </row>
    <row r="203" spans="2:8" s="1" customFormat="1" ht="16.8" customHeight="1">
      <c r="B203" s="29"/>
      <c r="C203" s="194" t="s">
        <v>2040</v>
      </c>
      <c r="H203" s="29"/>
    </row>
    <row r="204" spans="2:8" s="1" customFormat="1" ht="20.399999999999999">
      <c r="B204" s="29"/>
      <c r="C204" s="192" t="s">
        <v>849</v>
      </c>
      <c r="D204" s="192" t="s">
        <v>2069</v>
      </c>
      <c r="E204" s="17" t="s">
        <v>275</v>
      </c>
      <c r="F204" s="193">
        <v>52</v>
      </c>
      <c r="H204" s="29"/>
    </row>
    <row r="205" spans="2:8" s="1" customFormat="1" ht="20.399999999999999">
      <c r="B205" s="29"/>
      <c r="C205" s="192" t="s">
        <v>284</v>
      </c>
      <c r="D205" s="192" t="s">
        <v>2042</v>
      </c>
      <c r="E205" s="17" t="s">
        <v>275</v>
      </c>
      <c r="F205" s="193">
        <v>46.847000000000001</v>
      </c>
      <c r="H205" s="29"/>
    </row>
    <row r="206" spans="2:8" s="1" customFormat="1" ht="16.8" customHeight="1">
      <c r="B206" s="29"/>
      <c r="C206" s="188" t="s">
        <v>838</v>
      </c>
      <c r="D206" s="189" t="s">
        <v>839</v>
      </c>
      <c r="E206" s="190" t="s">
        <v>3</v>
      </c>
      <c r="F206" s="191">
        <v>20.152999999999999</v>
      </c>
      <c r="H206" s="29"/>
    </row>
    <row r="207" spans="2:8" s="1" customFormat="1" ht="16.8" customHeight="1">
      <c r="B207" s="29"/>
      <c r="C207" s="192" t="s">
        <v>3</v>
      </c>
      <c r="D207" s="192" t="s">
        <v>861</v>
      </c>
      <c r="E207" s="17" t="s">
        <v>3</v>
      </c>
      <c r="F207" s="193">
        <v>28</v>
      </c>
      <c r="H207" s="29"/>
    </row>
    <row r="208" spans="2:8" s="1" customFormat="1" ht="16.8" customHeight="1">
      <c r="B208" s="29"/>
      <c r="C208" s="192" t="s">
        <v>3</v>
      </c>
      <c r="D208" s="192" t="s">
        <v>862</v>
      </c>
      <c r="E208" s="17" t="s">
        <v>3</v>
      </c>
      <c r="F208" s="193">
        <v>-7.8470000000000004</v>
      </c>
      <c r="H208" s="29"/>
    </row>
    <row r="209" spans="2:8" s="1" customFormat="1" ht="16.8" customHeight="1">
      <c r="B209" s="29"/>
      <c r="C209" s="192" t="s">
        <v>838</v>
      </c>
      <c r="D209" s="192" t="s">
        <v>272</v>
      </c>
      <c r="E209" s="17" t="s">
        <v>3</v>
      </c>
      <c r="F209" s="193">
        <v>20.152999999999999</v>
      </c>
      <c r="H209" s="29"/>
    </row>
    <row r="210" spans="2:8" s="1" customFormat="1" ht="16.8" customHeight="1">
      <c r="B210" s="29"/>
      <c r="C210" s="194" t="s">
        <v>2040</v>
      </c>
      <c r="H210" s="29"/>
    </row>
    <row r="211" spans="2:8" s="1" customFormat="1" ht="16.8" customHeight="1">
      <c r="B211" s="29"/>
      <c r="C211" s="192" t="s">
        <v>857</v>
      </c>
      <c r="D211" s="192" t="s">
        <v>2070</v>
      </c>
      <c r="E211" s="17" t="s">
        <v>275</v>
      </c>
      <c r="F211" s="193">
        <v>20.152999999999999</v>
      </c>
      <c r="H211" s="29"/>
    </row>
    <row r="212" spans="2:8" s="1" customFormat="1" ht="20.399999999999999">
      <c r="B212" s="29"/>
      <c r="C212" s="192" t="s">
        <v>284</v>
      </c>
      <c r="D212" s="192" t="s">
        <v>2042</v>
      </c>
      <c r="E212" s="17" t="s">
        <v>275</v>
      </c>
      <c r="F212" s="193">
        <v>46.847000000000001</v>
      </c>
      <c r="H212" s="29"/>
    </row>
    <row r="213" spans="2:8" s="1" customFormat="1" ht="26.4" customHeight="1">
      <c r="B213" s="29"/>
      <c r="C213" s="187" t="s">
        <v>2071</v>
      </c>
      <c r="D213" s="187" t="s">
        <v>123</v>
      </c>
      <c r="H213" s="29"/>
    </row>
    <row r="214" spans="2:8" s="1" customFormat="1" ht="16.8" customHeight="1">
      <c r="B214" s="29"/>
      <c r="C214" s="188" t="s">
        <v>247</v>
      </c>
      <c r="D214" s="189" t="s">
        <v>248</v>
      </c>
      <c r="E214" s="190" t="s">
        <v>3</v>
      </c>
      <c r="F214" s="191">
        <v>24.96</v>
      </c>
      <c r="H214" s="29"/>
    </row>
    <row r="215" spans="2:8" s="1" customFormat="1" ht="16.8" customHeight="1">
      <c r="B215" s="29"/>
      <c r="C215" s="192" t="s">
        <v>3</v>
      </c>
      <c r="D215" s="192" t="s">
        <v>946</v>
      </c>
      <c r="E215" s="17" t="s">
        <v>3</v>
      </c>
      <c r="F215" s="193">
        <v>0</v>
      </c>
      <c r="H215" s="29"/>
    </row>
    <row r="216" spans="2:8" s="1" customFormat="1" ht="16.8" customHeight="1">
      <c r="B216" s="29"/>
      <c r="C216" s="192" t="s">
        <v>3</v>
      </c>
      <c r="D216" s="192" t="s">
        <v>953</v>
      </c>
      <c r="E216" s="17" t="s">
        <v>3</v>
      </c>
      <c r="F216" s="193">
        <v>6.18</v>
      </c>
      <c r="H216" s="29"/>
    </row>
    <row r="217" spans="2:8" s="1" customFormat="1" ht="16.8" customHeight="1">
      <c r="B217" s="29"/>
      <c r="C217" s="192" t="s">
        <v>3</v>
      </c>
      <c r="D217" s="192" t="s">
        <v>948</v>
      </c>
      <c r="E217" s="17" t="s">
        <v>3</v>
      </c>
      <c r="F217" s="193">
        <v>0</v>
      </c>
      <c r="H217" s="29"/>
    </row>
    <row r="218" spans="2:8" s="1" customFormat="1" ht="16.8" customHeight="1">
      <c r="B218" s="29"/>
      <c r="C218" s="192" t="s">
        <v>3</v>
      </c>
      <c r="D218" s="192" t="s">
        <v>954</v>
      </c>
      <c r="E218" s="17" t="s">
        <v>3</v>
      </c>
      <c r="F218" s="193">
        <v>6.78</v>
      </c>
      <c r="H218" s="29"/>
    </row>
    <row r="219" spans="2:8" s="1" customFormat="1" ht="16.8" customHeight="1">
      <c r="B219" s="29"/>
      <c r="C219" s="192" t="s">
        <v>3</v>
      </c>
      <c r="D219" s="192" t="s">
        <v>950</v>
      </c>
      <c r="E219" s="17" t="s">
        <v>3</v>
      </c>
      <c r="F219" s="193">
        <v>0</v>
      </c>
      <c r="H219" s="29"/>
    </row>
    <row r="220" spans="2:8" s="1" customFormat="1" ht="16.8" customHeight="1">
      <c r="B220" s="29"/>
      <c r="C220" s="192" t="s">
        <v>3</v>
      </c>
      <c r="D220" s="192" t="s">
        <v>955</v>
      </c>
      <c r="E220" s="17" t="s">
        <v>3</v>
      </c>
      <c r="F220" s="193">
        <v>12</v>
      </c>
      <c r="H220" s="29"/>
    </row>
    <row r="221" spans="2:8" s="1" customFormat="1" ht="16.8" customHeight="1">
      <c r="B221" s="29"/>
      <c r="C221" s="192" t="s">
        <v>247</v>
      </c>
      <c r="D221" s="192" t="s">
        <v>272</v>
      </c>
      <c r="E221" s="17" t="s">
        <v>3</v>
      </c>
      <c r="F221" s="193">
        <v>24.96</v>
      </c>
      <c r="H221" s="29"/>
    </row>
    <row r="222" spans="2:8" s="1" customFormat="1" ht="16.8" customHeight="1">
      <c r="B222" s="29"/>
      <c r="C222" s="194" t="s">
        <v>2040</v>
      </c>
      <c r="H222" s="29"/>
    </row>
    <row r="223" spans="2:8" s="1" customFormat="1" ht="20.399999999999999">
      <c r="B223" s="29"/>
      <c r="C223" s="192" t="s">
        <v>520</v>
      </c>
      <c r="D223" s="192" t="s">
        <v>2046</v>
      </c>
      <c r="E223" s="17" t="s">
        <v>275</v>
      </c>
      <c r="F223" s="193">
        <v>24.96</v>
      </c>
      <c r="H223" s="29"/>
    </row>
    <row r="224" spans="2:8" s="1" customFormat="1" ht="20.399999999999999">
      <c r="B224" s="29"/>
      <c r="C224" s="192" t="s">
        <v>284</v>
      </c>
      <c r="D224" s="192" t="s">
        <v>2042</v>
      </c>
      <c r="E224" s="17" t="s">
        <v>275</v>
      </c>
      <c r="F224" s="193">
        <v>68.451999999999998</v>
      </c>
      <c r="H224" s="29"/>
    </row>
    <row r="225" spans="2:8" s="1" customFormat="1" ht="16.8" customHeight="1">
      <c r="B225" s="29"/>
      <c r="C225" s="188" t="s">
        <v>244</v>
      </c>
      <c r="D225" s="189" t="s">
        <v>245</v>
      </c>
      <c r="E225" s="190" t="s">
        <v>3</v>
      </c>
      <c r="F225" s="191">
        <v>68.451999999999998</v>
      </c>
      <c r="H225" s="29"/>
    </row>
    <row r="226" spans="2:8" s="1" customFormat="1" ht="16.8" customHeight="1">
      <c r="B226" s="29"/>
      <c r="C226" s="192" t="s">
        <v>3</v>
      </c>
      <c r="D226" s="192" t="s">
        <v>961</v>
      </c>
      <c r="E226" s="17" t="s">
        <v>3</v>
      </c>
      <c r="F226" s="193">
        <v>68.451999999999998</v>
      </c>
      <c r="H226" s="29"/>
    </row>
    <row r="227" spans="2:8" s="1" customFormat="1" ht="16.8" customHeight="1">
      <c r="B227" s="29"/>
      <c r="C227" s="192" t="s">
        <v>244</v>
      </c>
      <c r="D227" s="192" t="s">
        <v>272</v>
      </c>
      <c r="E227" s="17" t="s">
        <v>3</v>
      </c>
      <c r="F227" s="193">
        <v>68.451999999999998</v>
      </c>
      <c r="H227" s="29"/>
    </row>
    <row r="228" spans="2:8" s="1" customFormat="1" ht="16.8" customHeight="1">
      <c r="B228" s="29"/>
      <c r="C228" s="194" t="s">
        <v>2040</v>
      </c>
      <c r="H228" s="29"/>
    </row>
    <row r="229" spans="2:8" s="1" customFormat="1" ht="20.399999999999999">
      <c r="B229" s="29"/>
      <c r="C229" s="192" t="s">
        <v>284</v>
      </c>
      <c r="D229" s="192" t="s">
        <v>2042</v>
      </c>
      <c r="E229" s="17" t="s">
        <v>275</v>
      </c>
      <c r="F229" s="193">
        <v>68.451999999999998</v>
      </c>
      <c r="H229" s="29"/>
    </row>
    <row r="230" spans="2:8" s="1" customFormat="1" ht="16.8" customHeight="1">
      <c r="B230" s="29"/>
      <c r="C230" s="192" t="s">
        <v>289</v>
      </c>
      <c r="D230" s="192" t="s">
        <v>2043</v>
      </c>
      <c r="E230" s="17" t="s">
        <v>275</v>
      </c>
      <c r="F230" s="193">
        <v>68.451999999999998</v>
      </c>
      <c r="H230" s="29"/>
    </row>
    <row r="231" spans="2:8" s="1" customFormat="1" ht="16.8" customHeight="1">
      <c r="B231" s="29"/>
      <c r="C231" s="188" t="s">
        <v>250</v>
      </c>
      <c r="D231" s="189" t="s">
        <v>251</v>
      </c>
      <c r="E231" s="190" t="s">
        <v>3</v>
      </c>
      <c r="F231" s="191">
        <v>75.712000000000003</v>
      </c>
      <c r="H231" s="29"/>
    </row>
    <row r="232" spans="2:8" s="1" customFormat="1" ht="16.8" customHeight="1">
      <c r="B232" s="29"/>
      <c r="C232" s="192" t="s">
        <v>3</v>
      </c>
      <c r="D232" s="192" t="s">
        <v>946</v>
      </c>
      <c r="E232" s="17" t="s">
        <v>3</v>
      </c>
      <c r="F232" s="193">
        <v>0</v>
      </c>
      <c r="H232" s="29"/>
    </row>
    <row r="233" spans="2:8" s="1" customFormat="1" ht="16.8" customHeight="1">
      <c r="B233" s="29"/>
      <c r="C233" s="192" t="s">
        <v>3</v>
      </c>
      <c r="D233" s="192" t="s">
        <v>957</v>
      </c>
      <c r="E233" s="17" t="s">
        <v>3</v>
      </c>
      <c r="F233" s="193">
        <v>18.745999999999999</v>
      </c>
      <c r="H233" s="29"/>
    </row>
    <row r="234" spans="2:8" s="1" customFormat="1" ht="16.8" customHeight="1">
      <c r="B234" s="29"/>
      <c r="C234" s="192" t="s">
        <v>3</v>
      </c>
      <c r="D234" s="192" t="s">
        <v>948</v>
      </c>
      <c r="E234" s="17" t="s">
        <v>3</v>
      </c>
      <c r="F234" s="193">
        <v>0</v>
      </c>
      <c r="H234" s="29"/>
    </row>
    <row r="235" spans="2:8" s="1" customFormat="1" ht="16.8" customHeight="1">
      <c r="B235" s="29"/>
      <c r="C235" s="192" t="s">
        <v>3</v>
      </c>
      <c r="D235" s="192" t="s">
        <v>958</v>
      </c>
      <c r="E235" s="17" t="s">
        <v>3</v>
      </c>
      <c r="F235" s="193">
        <v>20.565999999999999</v>
      </c>
      <c r="H235" s="29"/>
    </row>
    <row r="236" spans="2:8" s="1" customFormat="1" ht="16.8" customHeight="1">
      <c r="B236" s="29"/>
      <c r="C236" s="192" t="s">
        <v>3</v>
      </c>
      <c r="D236" s="192" t="s">
        <v>950</v>
      </c>
      <c r="E236" s="17" t="s">
        <v>3</v>
      </c>
      <c r="F236" s="193">
        <v>0</v>
      </c>
      <c r="H236" s="29"/>
    </row>
    <row r="237" spans="2:8" s="1" customFormat="1" ht="16.8" customHeight="1">
      <c r="B237" s="29"/>
      <c r="C237" s="192" t="s">
        <v>3</v>
      </c>
      <c r="D237" s="192" t="s">
        <v>959</v>
      </c>
      <c r="E237" s="17" t="s">
        <v>3</v>
      </c>
      <c r="F237" s="193">
        <v>36.4</v>
      </c>
      <c r="H237" s="29"/>
    </row>
    <row r="238" spans="2:8" s="1" customFormat="1" ht="16.8" customHeight="1">
      <c r="B238" s="29"/>
      <c r="C238" s="192" t="s">
        <v>250</v>
      </c>
      <c r="D238" s="192" t="s">
        <v>272</v>
      </c>
      <c r="E238" s="17" t="s">
        <v>3</v>
      </c>
      <c r="F238" s="193">
        <v>75.712000000000003</v>
      </c>
      <c r="H238" s="29"/>
    </row>
    <row r="239" spans="2:8" s="1" customFormat="1" ht="16.8" customHeight="1">
      <c r="B239" s="29"/>
      <c r="C239" s="194" t="s">
        <v>2040</v>
      </c>
      <c r="H239" s="29"/>
    </row>
    <row r="240" spans="2:8" s="1" customFormat="1" ht="20.399999999999999">
      <c r="B240" s="29"/>
      <c r="C240" s="192" t="s">
        <v>849</v>
      </c>
      <c r="D240" s="192" t="s">
        <v>2069</v>
      </c>
      <c r="E240" s="17" t="s">
        <v>275</v>
      </c>
      <c r="F240" s="193">
        <v>75.712000000000003</v>
      </c>
      <c r="H240" s="29"/>
    </row>
    <row r="241" spans="2:8" s="1" customFormat="1" ht="20.399999999999999">
      <c r="B241" s="29"/>
      <c r="C241" s="192" t="s">
        <v>284</v>
      </c>
      <c r="D241" s="192" t="s">
        <v>2042</v>
      </c>
      <c r="E241" s="17" t="s">
        <v>275</v>
      </c>
      <c r="F241" s="193">
        <v>68.451999999999998</v>
      </c>
      <c r="H241" s="29"/>
    </row>
    <row r="242" spans="2:8" s="1" customFormat="1" ht="16.8" customHeight="1">
      <c r="B242" s="29"/>
      <c r="C242" s="188" t="s">
        <v>838</v>
      </c>
      <c r="D242" s="189" t="s">
        <v>839</v>
      </c>
      <c r="E242" s="190" t="s">
        <v>3</v>
      </c>
      <c r="F242" s="191">
        <v>32.22</v>
      </c>
      <c r="H242" s="29"/>
    </row>
    <row r="243" spans="2:8" s="1" customFormat="1" ht="16.8" customHeight="1">
      <c r="B243" s="29"/>
      <c r="C243" s="192" t="s">
        <v>3</v>
      </c>
      <c r="D243" s="192" t="s">
        <v>946</v>
      </c>
      <c r="E243" s="17" t="s">
        <v>3</v>
      </c>
      <c r="F243" s="193">
        <v>0</v>
      </c>
      <c r="H243" s="29"/>
    </row>
    <row r="244" spans="2:8" s="1" customFormat="1" ht="16.8" customHeight="1">
      <c r="B244" s="29"/>
      <c r="C244" s="192" t="s">
        <v>3</v>
      </c>
      <c r="D244" s="192" t="s">
        <v>964</v>
      </c>
      <c r="E244" s="17" t="s">
        <v>3</v>
      </c>
      <c r="F244" s="193">
        <v>2.8839999999999999</v>
      </c>
      <c r="H244" s="29"/>
    </row>
    <row r="245" spans="2:8" s="1" customFormat="1" ht="16.8" customHeight="1">
      <c r="B245" s="29"/>
      <c r="C245" s="192" t="s">
        <v>3</v>
      </c>
      <c r="D245" s="192" t="s">
        <v>965</v>
      </c>
      <c r="E245" s="17" t="s">
        <v>3</v>
      </c>
      <c r="F245" s="193">
        <v>-0.82899999999999996</v>
      </c>
      <c r="H245" s="29"/>
    </row>
    <row r="246" spans="2:8" s="1" customFormat="1" ht="16.8" customHeight="1">
      <c r="B246" s="29"/>
      <c r="C246" s="192" t="s">
        <v>3</v>
      </c>
      <c r="D246" s="192" t="s">
        <v>966</v>
      </c>
      <c r="E246" s="17" t="s">
        <v>3</v>
      </c>
      <c r="F246" s="193">
        <v>5.923</v>
      </c>
      <c r="H246" s="29"/>
    </row>
    <row r="247" spans="2:8" s="1" customFormat="1" ht="16.8" customHeight="1">
      <c r="B247" s="29"/>
      <c r="C247" s="192" t="s">
        <v>3</v>
      </c>
      <c r="D247" s="192" t="s">
        <v>948</v>
      </c>
      <c r="E247" s="17" t="s">
        <v>3</v>
      </c>
      <c r="F247" s="193">
        <v>0</v>
      </c>
      <c r="H247" s="29"/>
    </row>
    <row r="248" spans="2:8" s="1" customFormat="1" ht="16.8" customHeight="1">
      <c r="B248" s="29"/>
      <c r="C248" s="192" t="s">
        <v>3</v>
      </c>
      <c r="D248" s="192" t="s">
        <v>967</v>
      </c>
      <c r="E248" s="17" t="s">
        <v>3</v>
      </c>
      <c r="F248" s="193">
        <v>3.1640000000000001</v>
      </c>
      <c r="H248" s="29"/>
    </row>
    <row r="249" spans="2:8" s="1" customFormat="1" ht="16.8" customHeight="1">
      <c r="B249" s="29"/>
      <c r="C249" s="192" t="s">
        <v>3</v>
      </c>
      <c r="D249" s="192" t="s">
        <v>968</v>
      </c>
      <c r="E249" s="17" t="s">
        <v>3</v>
      </c>
      <c r="F249" s="193">
        <v>-0.91</v>
      </c>
      <c r="H249" s="29"/>
    </row>
    <row r="250" spans="2:8" s="1" customFormat="1" ht="16.8" customHeight="1">
      <c r="B250" s="29"/>
      <c r="C250" s="192" t="s">
        <v>3</v>
      </c>
      <c r="D250" s="192" t="s">
        <v>969</v>
      </c>
      <c r="E250" s="17" t="s">
        <v>3</v>
      </c>
      <c r="F250" s="193">
        <v>6.4980000000000002</v>
      </c>
      <c r="H250" s="29"/>
    </row>
    <row r="251" spans="2:8" s="1" customFormat="1" ht="16.8" customHeight="1">
      <c r="B251" s="29"/>
      <c r="C251" s="192" t="s">
        <v>3</v>
      </c>
      <c r="D251" s="192" t="s">
        <v>950</v>
      </c>
      <c r="E251" s="17" t="s">
        <v>3</v>
      </c>
      <c r="F251" s="193">
        <v>0</v>
      </c>
      <c r="H251" s="29"/>
    </row>
    <row r="252" spans="2:8" s="1" customFormat="1" ht="16.8" customHeight="1">
      <c r="B252" s="29"/>
      <c r="C252" s="192" t="s">
        <v>3</v>
      </c>
      <c r="D252" s="192" t="s">
        <v>970</v>
      </c>
      <c r="E252" s="17" t="s">
        <v>3</v>
      </c>
      <c r="F252" s="193">
        <v>5.6</v>
      </c>
      <c r="H252" s="29"/>
    </row>
    <row r="253" spans="2:8" s="1" customFormat="1" ht="16.8" customHeight="1">
      <c r="B253" s="29"/>
      <c r="C253" s="192" t="s">
        <v>3</v>
      </c>
      <c r="D253" s="192" t="s">
        <v>971</v>
      </c>
      <c r="E253" s="17" t="s">
        <v>3</v>
      </c>
      <c r="F253" s="193">
        <v>-1.61</v>
      </c>
      <c r="H253" s="29"/>
    </row>
    <row r="254" spans="2:8" s="1" customFormat="1" ht="16.8" customHeight="1">
      <c r="B254" s="29"/>
      <c r="C254" s="192" t="s">
        <v>3</v>
      </c>
      <c r="D254" s="192" t="s">
        <v>972</v>
      </c>
      <c r="E254" s="17" t="s">
        <v>3</v>
      </c>
      <c r="F254" s="193">
        <v>11.5</v>
      </c>
      <c r="H254" s="29"/>
    </row>
    <row r="255" spans="2:8" s="1" customFormat="1" ht="16.8" customHeight="1">
      <c r="B255" s="29"/>
      <c r="C255" s="192" t="s">
        <v>3</v>
      </c>
      <c r="D255" s="192" t="s">
        <v>3</v>
      </c>
      <c r="E255" s="17" t="s">
        <v>3</v>
      </c>
      <c r="F255" s="193">
        <v>0</v>
      </c>
      <c r="H255" s="29"/>
    </row>
    <row r="256" spans="2:8" s="1" customFormat="1" ht="16.8" customHeight="1">
      <c r="B256" s="29"/>
      <c r="C256" s="192" t="s">
        <v>838</v>
      </c>
      <c r="D256" s="192" t="s">
        <v>272</v>
      </c>
      <c r="E256" s="17" t="s">
        <v>3</v>
      </c>
      <c r="F256" s="193">
        <v>32.22</v>
      </c>
      <c r="H256" s="29"/>
    </row>
    <row r="257" spans="2:8" s="1" customFormat="1" ht="16.8" customHeight="1">
      <c r="B257" s="29"/>
      <c r="C257" s="194" t="s">
        <v>2040</v>
      </c>
      <c r="H257" s="29"/>
    </row>
    <row r="258" spans="2:8" s="1" customFormat="1" ht="16.8" customHeight="1">
      <c r="B258" s="29"/>
      <c r="C258" s="192" t="s">
        <v>857</v>
      </c>
      <c r="D258" s="192" t="s">
        <v>2070</v>
      </c>
      <c r="E258" s="17" t="s">
        <v>275</v>
      </c>
      <c r="F258" s="193">
        <v>32.22</v>
      </c>
      <c r="H258" s="29"/>
    </row>
    <row r="259" spans="2:8" s="1" customFormat="1" ht="20.399999999999999">
      <c r="B259" s="29"/>
      <c r="C259" s="192" t="s">
        <v>284</v>
      </c>
      <c r="D259" s="192" t="s">
        <v>2042</v>
      </c>
      <c r="E259" s="17" t="s">
        <v>275</v>
      </c>
      <c r="F259" s="193">
        <v>68.451999999999998</v>
      </c>
      <c r="H259" s="29"/>
    </row>
    <row r="260" spans="2:8" s="1" customFormat="1" ht="26.4" customHeight="1">
      <c r="B260" s="29"/>
      <c r="C260" s="187" t="s">
        <v>2072</v>
      </c>
      <c r="D260" s="187" t="s">
        <v>126</v>
      </c>
      <c r="H260" s="29"/>
    </row>
    <row r="261" spans="2:8" s="1" customFormat="1" ht="16.8" customHeight="1">
      <c r="B261" s="29"/>
      <c r="C261" s="188" t="s">
        <v>247</v>
      </c>
      <c r="D261" s="189" t="s">
        <v>248</v>
      </c>
      <c r="E261" s="190" t="s">
        <v>3</v>
      </c>
      <c r="F261" s="191">
        <v>17.760000000000002</v>
      </c>
      <c r="H261" s="29"/>
    </row>
    <row r="262" spans="2:8" s="1" customFormat="1" ht="16.8" customHeight="1">
      <c r="B262" s="29"/>
      <c r="C262" s="192" t="s">
        <v>3</v>
      </c>
      <c r="D262" s="192" t="s">
        <v>1016</v>
      </c>
      <c r="E262" s="17" t="s">
        <v>3</v>
      </c>
      <c r="F262" s="193">
        <v>0</v>
      </c>
      <c r="H262" s="29"/>
    </row>
    <row r="263" spans="2:8" s="1" customFormat="1" ht="16.8" customHeight="1">
      <c r="B263" s="29"/>
      <c r="C263" s="192" t="s">
        <v>3</v>
      </c>
      <c r="D263" s="192" t="s">
        <v>1022</v>
      </c>
      <c r="E263" s="17" t="s">
        <v>3</v>
      </c>
      <c r="F263" s="193">
        <v>6.6</v>
      </c>
      <c r="H263" s="29"/>
    </row>
    <row r="264" spans="2:8" s="1" customFormat="1" ht="16.8" customHeight="1">
      <c r="B264" s="29"/>
      <c r="C264" s="192" t="s">
        <v>3</v>
      </c>
      <c r="D264" s="192" t="s">
        <v>1018</v>
      </c>
      <c r="E264" s="17" t="s">
        <v>3</v>
      </c>
      <c r="F264" s="193">
        <v>0</v>
      </c>
      <c r="H264" s="29"/>
    </row>
    <row r="265" spans="2:8" s="1" customFormat="1" ht="16.8" customHeight="1">
      <c r="B265" s="29"/>
      <c r="C265" s="192" t="s">
        <v>3</v>
      </c>
      <c r="D265" s="192" t="s">
        <v>954</v>
      </c>
      <c r="E265" s="17" t="s">
        <v>3</v>
      </c>
      <c r="F265" s="193">
        <v>6.78</v>
      </c>
      <c r="H265" s="29"/>
    </row>
    <row r="266" spans="2:8" s="1" customFormat="1" ht="16.8" customHeight="1">
      <c r="B266" s="29"/>
      <c r="C266" s="192" t="s">
        <v>3</v>
      </c>
      <c r="D266" s="192" t="s">
        <v>1019</v>
      </c>
      <c r="E266" s="17" t="s">
        <v>3</v>
      </c>
      <c r="F266" s="193">
        <v>0</v>
      </c>
      <c r="H266" s="29"/>
    </row>
    <row r="267" spans="2:8" s="1" customFormat="1" ht="16.8" customHeight="1">
      <c r="B267" s="29"/>
      <c r="C267" s="192" t="s">
        <v>3</v>
      </c>
      <c r="D267" s="192" t="s">
        <v>1023</v>
      </c>
      <c r="E267" s="17" t="s">
        <v>3</v>
      </c>
      <c r="F267" s="193">
        <v>4.38</v>
      </c>
      <c r="H267" s="29"/>
    </row>
    <row r="268" spans="2:8" s="1" customFormat="1" ht="16.8" customHeight="1">
      <c r="B268" s="29"/>
      <c r="C268" s="192" t="s">
        <v>247</v>
      </c>
      <c r="D268" s="192" t="s">
        <v>272</v>
      </c>
      <c r="E268" s="17" t="s">
        <v>3</v>
      </c>
      <c r="F268" s="193">
        <v>17.760000000000002</v>
      </c>
      <c r="H268" s="29"/>
    </row>
    <row r="269" spans="2:8" s="1" customFormat="1" ht="16.8" customHeight="1">
      <c r="B269" s="29"/>
      <c r="C269" s="194" t="s">
        <v>2040</v>
      </c>
      <c r="H269" s="29"/>
    </row>
    <row r="270" spans="2:8" s="1" customFormat="1" ht="20.399999999999999">
      <c r="B270" s="29"/>
      <c r="C270" s="192" t="s">
        <v>520</v>
      </c>
      <c r="D270" s="192" t="s">
        <v>2046</v>
      </c>
      <c r="E270" s="17" t="s">
        <v>275</v>
      </c>
      <c r="F270" s="193">
        <v>17.760000000000002</v>
      </c>
      <c r="H270" s="29"/>
    </row>
    <row r="271" spans="2:8" s="1" customFormat="1" ht="20.399999999999999">
      <c r="B271" s="29"/>
      <c r="C271" s="192" t="s">
        <v>284</v>
      </c>
      <c r="D271" s="192" t="s">
        <v>2042</v>
      </c>
      <c r="E271" s="17" t="s">
        <v>275</v>
      </c>
      <c r="F271" s="193">
        <v>49.109000000000002</v>
      </c>
      <c r="H271" s="29"/>
    </row>
    <row r="272" spans="2:8" s="1" customFormat="1" ht="16.8" customHeight="1">
      <c r="B272" s="29"/>
      <c r="C272" s="188" t="s">
        <v>244</v>
      </c>
      <c r="D272" s="189" t="s">
        <v>245</v>
      </c>
      <c r="E272" s="190" t="s">
        <v>3</v>
      </c>
      <c r="F272" s="191">
        <v>49.109000000000002</v>
      </c>
      <c r="H272" s="29"/>
    </row>
    <row r="273" spans="2:8" s="1" customFormat="1" ht="16.8" customHeight="1">
      <c r="B273" s="29"/>
      <c r="C273" s="192" t="s">
        <v>3</v>
      </c>
      <c r="D273" s="192" t="s">
        <v>855</v>
      </c>
      <c r="E273" s="17" t="s">
        <v>3</v>
      </c>
      <c r="F273" s="193">
        <v>49.109000000000002</v>
      </c>
      <c r="H273" s="29"/>
    </row>
    <row r="274" spans="2:8" s="1" customFormat="1" ht="16.8" customHeight="1">
      <c r="B274" s="29"/>
      <c r="C274" s="192" t="s">
        <v>244</v>
      </c>
      <c r="D274" s="192" t="s">
        <v>272</v>
      </c>
      <c r="E274" s="17" t="s">
        <v>3</v>
      </c>
      <c r="F274" s="193">
        <v>49.109000000000002</v>
      </c>
      <c r="H274" s="29"/>
    </row>
    <row r="275" spans="2:8" s="1" customFormat="1" ht="16.8" customHeight="1">
      <c r="B275" s="29"/>
      <c r="C275" s="194" t="s">
        <v>2040</v>
      </c>
      <c r="H275" s="29"/>
    </row>
    <row r="276" spans="2:8" s="1" customFormat="1" ht="20.399999999999999">
      <c r="B276" s="29"/>
      <c r="C276" s="192" t="s">
        <v>284</v>
      </c>
      <c r="D276" s="192" t="s">
        <v>2042</v>
      </c>
      <c r="E276" s="17" t="s">
        <v>275</v>
      </c>
      <c r="F276" s="193">
        <v>49.109000000000002</v>
      </c>
      <c r="H276" s="29"/>
    </row>
    <row r="277" spans="2:8" s="1" customFormat="1" ht="16.8" customHeight="1">
      <c r="B277" s="29"/>
      <c r="C277" s="192" t="s">
        <v>289</v>
      </c>
      <c r="D277" s="192" t="s">
        <v>2043</v>
      </c>
      <c r="E277" s="17" t="s">
        <v>275</v>
      </c>
      <c r="F277" s="193">
        <v>49.109000000000002</v>
      </c>
      <c r="H277" s="29"/>
    </row>
    <row r="278" spans="2:8" s="1" customFormat="1" ht="16.8" customHeight="1">
      <c r="B278" s="29"/>
      <c r="C278" s="188" t="s">
        <v>250</v>
      </c>
      <c r="D278" s="189" t="s">
        <v>251</v>
      </c>
      <c r="E278" s="190" t="s">
        <v>3</v>
      </c>
      <c r="F278" s="191">
        <v>53.872</v>
      </c>
      <c r="H278" s="29"/>
    </row>
    <row r="279" spans="2:8" s="1" customFormat="1" ht="16.8" customHeight="1">
      <c r="B279" s="29"/>
      <c r="C279" s="192" t="s">
        <v>3</v>
      </c>
      <c r="D279" s="192" t="s">
        <v>1016</v>
      </c>
      <c r="E279" s="17" t="s">
        <v>3</v>
      </c>
      <c r="F279" s="193">
        <v>0</v>
      </c>
      <c r="H279" s="29"/>
    </row>
    <row r="280" spans="2:8" s="1" customFormat="1" ht="16.8" customHeight="1">
      <c r="B280" s="29"/>
      <c r="C280" s="192" t="s">
        <v>3</v>
      </c>
      <c r="D280" s="192" t="s">
        <v>1025</v>
      </c>
      <c r="E280" s="17" t="s">
        <v>3</v>
      </c>
      <c r="F280" s="193">
        <v>20.02</v>
      </c>
      <c r="H280" s="29"/>
    </row>
    <row r="281" spans="2:8" s="1" customFormat="1" ht="16.8" customHeight="1">
      <c r="B281" s="29"/>
      <c r="C281" s="192" t="s">
        <v>3</v>
      </c>
      <c r="D281" s="192" t="s">
        <v>1018</v>
      </c>
      <c r="E281" s="17" t="s">
        <v>3</v>
      </c>
      <c r="F281" s="193">
        <v>0</v>
      </c>
      <c r="H281" s="29"/>
    </row>
    <row r="282" spans="2:8" s="1" customFormat="1" ht="16.8" customHeight="1">
      <c r="B282" s="29"/>
      <c r="C282" s="192" t="s">
        <v>3</v>
      </c>
      <c r="D282" s="192" t="s">
        <v>958</v>
      </c>
      <c r="E282" s="17" t="s">
        <v>3</v>
      </c>
      <c r="F282" s="193">
        <v>20.565999999999999</v>
      </c>
      <c r="H282" s="29"/>
    </row>
    <row r="283" spans="2:8" s="1" customFormat="1" ht="16.8" customHeight="1">
      <c r="B283" s="29"/>
      <c r="C283" s="192" t="s">
        <v>3</v>
      </c>
      <c r="D283" s="192" t="s">
        <v>1019</v>
      </c>
      <c r="E283" s="17" t="s">
        <v>3</v>
      </c>
      <c r="F283" s="193">
        <v>0</v>
      </c>
      <c r="H283" s="29"/>
    </row>
    <row r="284" spans="2:8" s="1" customFormat="1" ht="16.8" customHeight="1">
      <c r="B284" s="29"/>
      <c r="C284" s="192" t="s">
        <v>3</v>
      </c>
      <c r="D284" s="192" t="s">
        <v>1026</v>
      </c>
      <c r="E284" s="17" t="s">
        <v>3</v>
      </c>
      <c r="F284" s="193">
        <v>13.286</v>
      </c>
      <c r="H284" s="29"/>
    </row>
    <row r="285" spans="2:8" s="1" customFormat="1" ht="16.8" customHeight="1">
      <c r="B285" s="29"/>
      <c r="C285" s="192" t="s">
        <v>250</v>
      </c>
      <c r="D285" s="192" t="s">
        <v>272</v>
      </c>
      <c r="E285" s="17" t="s">
        <v>3</v>
      </c>
      <c r="F285" s="193">
        <v>53.872</v>
      </c>
      <c r="H285" s="29"/>
    </row>
    <row r="286" spans="2:8" s="1" customFormat="1" ht="16.8" customHeight="1">
      <c r="B286" s="29"/>
      <c r="C286" s="194" t="s">
        <v>2040</v>
      </c>
      <c r="H286" s="29"/>
    </row>
    <row r="287" spans="2:8" s="1" customFormat="1" ht="20.399999999999999">
      <c r="B287" s="29"/>
      <c r="C287" s="192" t="s">
        <v>849</v>
      </c>
      <c r="D287" s="192" t="s">
        <v>2069</v>
      </c>
      <c r="E287" s="17" t="s">
        <v>275</v>
      </c>
      <c r="F287" s="193">
        <v>53.872</v>
      </c>
      <c r="H287" s="29"/>
    </row>
    <row r="288" spans="2:8" s="1" customFormat="1" ht="20.399999999999999">
      <c r="B288" s="29"/>
      <c r="C288" s="192" t="s">
        <v>284</v>
      </c>
      <c r="D288" s="192" t="s">
        <v>2042</v>
      </c>
      <c r="E288" s="17" t="s">
        <v>275</v>
      </c>
      <c r="F288" s="193">
        <v>49.109000000000002</v>
      </c>
      <c r="H288" s="29"/>
    </row>
    <row r="289" spans="2:8" s="1" customFormat="1" ht="16.8" customHeight="1">
      <c r="B289" s="29"/>
      <c r="C289" s="188" t="s">
        <v>838</v>
      </c>
      <c r="D289" s="189" t="s">
        <v>839</v>
      </c>
      <c r="E289" s="190" t="s">
        <v>3</v>
      </c>
      <c r="F289" s="191">
        <v>22.523</v>
      </c>
      <c r="H289" s="29"/>
    </row>
    <row r="290" spans="2:8" s="1" customFormat="1" ht="16.8" customHeight="1">
      <c r="B290" s="29"/>
      <c r="C290" s="192" t="s">
        <v>3</v>
      </c>
      <c r="D290" s="192" t="s">
        <v>1016</v>
      </c>
      <c r="E290" s="17" t="s">
        <v>3</v>
      </c>
      <c r="F290" s="193">
        <v>0</v>
      </c>
      <c r="H290" s="29"/>
    </row>
    <row r="291" spans="2:8" s="1" customFormat="1" ht="16.8" customHeight="1">
      <c r="B291" s="29"/>
      <c r="C291" s="192" t="s">
        <v>3</v>
      </c>
      <c r="D291" s="192" t="s">
        <v>1030</v>
      </c>
      <c r="E291" s="17" t="s">
        <v>3</v>
      </c>
      <c r="F291" s="193">
        <v>3.08</v>
      </c>
      <c r="H291" s="29"/>
    </row>
    <row r="292" spans="2:8" s="1" customFormat="1" ht="16.8" customHeight="1">
      <c r="B292" s="29"/>
      <c r="C292" s="192" t="s">
        <v>3</v>
      </c>
      <c r="D292" s="192" t="s">
        <v>1031</v>
      </c>
      <c r="E292" s="17" t="s">
        <v>3</v>
      </c>
      <c r="F292" s="193">
        <v>-0.88600000000000001</v>
      </c>
      <c r="H292" s="29"/>
    </row>
    <row r="293" spans="2:8" s="1" customFormat="1" ht="16.8" customHeight="1">
      <c r="B293" s="29"/>
      <c r="C293" s="192" t="s">
        <v>3</v>
      </c>
      <c r="D293" s="192" t="s">
        <v>966</v>
      </c>
      <c r="E293" s="17" t="s">
        <v>3</v>
      </c>
      <c r="F293" s="193">
        <v>5.923</v>
      </c>
      <c r="H293" s="29"/>
    </row>
    <row r="294" spans="2:8" s="1" customFormat="1" ht="16.8" customHeight="1">
      <c r="B294" s="29"/>
      <c r="C294" s="192" t="s">
        <v>3</v>
      </c>
      <c r="D294" s="192" t="s">
        <v>1018</v>
      </c>
      <c r="E294" s="17" t="s">
        <v>3</v>
      </c>
      <c r="F294" s="193">
        <v>0</v>
      </c>
      <c r="H294" s="29"/>
    </row>
    <row r="295" spans="2:8" s="1" customFormat="1" ht="16.8" customHeight="1">
      <c r="B295" s="29"/>
      <c r="C295" s="192" t="s">
        <v>3</v>
      </c>
      <c r="D295" s="192" t="s">
        <v>967</v>
      </c>
      <c r="E295" s="17" t="s">
        <v>3</v>
      </c>
      <c r="F295" s="193">
        <v>3.1640000000000001</v>
      </c>
      <c r="H295" s="29"/>
    </row>
    <row r="296" spans="2:8" s="1" customFormat="1" ht="16.8" customHeight="1">
      <c r="B296" s="29"/>
      <c r="C296" s="192" t="s">
        <v>3</v>
      </c>
      <c r="D296" s="192" t="s">
        <v>968</v>
      </c>
      <c r="E296" s="17" t="s">
        <v>3</v>
      </c>
      <c r="F296" s="193">
        <v>-0.91</v>
      </c>
      <c r="H296" s="29"/>
    </row>
    <row r="297" spans="2:8" s="1" customFormat="1" ht="16.8" customHeight="1">
      <c r="B297" s="29"/>
      <c r="C297" s="192" t="s">
        <v>3</v>
      </c>
      <c r="D297" s="192" t="s">
        <v>969</v>
      </c>
      <c r="E297" s="17" t="s">
        <v>3</v>
      </c>
      <c r="F297" s="193">
        <v>6.4980000000000002</v>
      </c>
      <c r="H297" s="29"/>
    </row>
    <row r="298" spans="2:8" s="1" customFormat="1" ht="16.8" customHeight="1">
      <c r="B298" s="29"/>
      <c r="C298" s="192" t="s">
        <v>3</v>
      </c>
      <c r="D298" s="192" t="s">
        <v>1019</v>
      </c>
      <c r="E298" s="17" t="s">
        <v>3</v>
      </c>
      <c r="F298" s="193">
        <v>0</v>
      </c>
      <c r="H298" s="29"/>
    </row>
    <row r="299" spans="2:8" s="1" customFormat="1" ht="16.8" customHeight="1">
      <c r="B299" s="29"/>
      <c r="C299" s="192" t="s">
        <v>3</v>
      </c>
      <c r="D299" s="192" t="s">
        <v>1032</v>
      </c>
      <c r="E299" s="17" t="s">
        <v>3</v>
      </c>
      <c r="F299" s="193">
        <v>2.044</v>
      </c>
      <c r="H299" s="29"/>
    </row>
    <row r="300" spans="2:8" s="1" customFormat="1" ht="16.8" customHeight="1">
      <c r="B300" s="29"/>
      <c r="C300" s="192" t="s">
        <v>3</v>
      </c>
      <c r="D300" s="192" t="s">
        <v>1033</v>
      </c>
      <c r="E300" s="17" t="s">
        <v>3</v>
      </c>
      <c r="F300" s="193">
        <v>-0.58799999999999997</v>
      </c>
      <c r="H300" s="29"/>
    </row>
    <row r="301" spans="2:8" s="1" customFormat="1" ht="16.8" customHeight="1">
      <c r="B301" s="29"/>
      <c r="C301" s="192" t="s">
        <v>3</v>
      </c>
      <c r="D301" s="192" t="s">
        <v>1034</v>
      </c>
      <c r="E301" s="17" t="s">
        <v>3</v>
      </c>
      <c r="F301" s="193">
        <v>4.1980000000000004</v>
      </c>
      <c r="H301" s="29"/>
    </row>
    <row r="302" spans="2:8" s="1" customFormat="1" ht="16.8" customHeight="1">
      <c r="B302" s="29"/>
      <c r="C302" s="192" t="s">
        <v>838</v>
      </c>
      <c r="D302" s="192" t="s">
        <v>272</v>
      </c>
      <c r="E302" s="17" t="s">
        <v>3</v>
      </c>
      <c r="F302" s="193">
        <v>22.523</v>
      </c>
      <c r="H302" s="29"/>
    </row>
    <row r="303" spans="2:8" s="1" customFormat="1" ht="16.8" customHeight="1">
      <c r="B303" s="29"/>
      <c r="C303" s="194" t="s">
        <v>2040</v>
      </c>
      <c r="H303" s="29"/>
    </row>
    <row r="304" spans="2:8" s="1" customFormat="1" ht="16.8" customHeight="1">
      <c r="B304" s="29"/>
      <c r="C304" s="192" t="s">
        <v>857</v>
      </c>
      <c r="D304" s="192" t="s">
        <v>2070</v>
      </c>
      <c r="E304" s="17" t="s">
        <v>275</v>
      </c>
      <c r="F304" s="193">
        <v>22.523</v>
      </c>
      <c r="H304" s="29"/>
    </row>
    <row r="305" spans="2:8" s="1" customFormat="1" ht="20.399999999999999">
      <c r="B305" s="29"/>
      <c r="C305" s="192" t="s">
        <v>284</v>
      </c>
      <c r="D305" s="192" t="s">
        <v>2042</v>
      </c>
      <c r="E305" s="17" t="s">
        <v>275</v>
      </c>
      <c r="F305" s="193">
        <v>49.109000000000002</v>
      </c>
      <c r="H305" s="29"/>
    </row>
    <row r="306" spans="2:8" s="1" customFormat="1" ht="26.4" customHeight="1">
      <c r="B306" s="29"/>
      <c r="C306" s="187" t="s">
        <v>2073</v>
      </c>
      <c r="D306" s="187" t="s">
        <v>129</v>
      </c>
      <c r="H306" s="29"/>
    </row>
    <row r="307" spans="2:8" s="1" customFormat="1" ht="16.8" customHeight="1">
      <c r="B307" s="29"/>
      <c r="C307" s="188" t="s">
        <v>247</v>
      </c>
      <c r="D307" s="189" t="s">
        <v>248</v>
      </c>
      <c r="E307" s="190" t="s">
        <v>3</v>
      </c>
      <c r="F307" s="191">
        <v>11.52</v>
      </c>
      <c r="H307" s="29"/>
    </row>
    <row r="308" spans="2:8" s="1" customFormat="1" ht="16.8" customHeight="1">
      <c r="B308" s="29"/>
      <c r="C308" s="192" t="s">
        <v>3</v>
      </c>
      <c r="D308" s="192" t="s">
        <v>1072</v>
      </c>
      <c r="E308" s="17" t="s">
        <v>3</v>
      </c>
      <c r="F308" s="193">
        <v>0</v>
      </c>
      <c r="H308" s="29"/>
    </row>
    <row r="309" spans="2:8" s="1" customFormat="1" ht="16.8" customHeight="1">
      <c r="B309" s="29"/>
      <c r="C309" s="192" t="s">
        <v>3</v>
      </c>
      <c r="D309" s="192" t="s">
        <v>1075</v>
      </c>
      <c r="E309" s="17" t="s">
        <v>3</v>
      </c>
      <c r="F309" s="193">
        <v>11.52</v>
      </c>
      <c r="H309" s="29"/>
    </row>
    <row r="310" spans="2:8" s="1" customFormat="1" ht="16.8" customHeight="1">
      <c r="B310" s="29"/>
      <c r="C310" s="192" t="s">
        <v>247</v>
      </c>
      <c r="D310" s="192" t="s">
        <v>272</v>
      </c>
      <c r="E310" s="17" t="s">
        <v>3</v>
      </c>
      <c r="F310" s="193">
        <v>11.52</v>
      </c>
      <c r="H310" s="29"/>
    </row>
    <row r="311" spans="2:8" s="1" customFormat="1" ht="16.8" customHeight="1">
      <c r="B311" s="29"/>
      <c r="C311" s="194" t="s">
        <v>2040</v>
      </c>
      <c r="H311" s="29"/>
    </row>
    <row r="312" spans="2:8" s="1" customFormat="1" ht="20.399999999999999">
      <c r="B312" s="29"/>
      <c r="C312" s="192" t="s">
        <v>520</v>
      </c>
      <c r="D312" s="192" t="s">
        <v>2046</v>
      </c>
      <c r="E312" s="17" t="s">
        <v>275</v>
      </c>
      <c r="F312" s="193">
        <v>11.52</v>
      </c>
      <c r="H312" s="29"/>
    </row>
    <row r="313" spans="2:8" s="1" customFormat="1" ht="20.399999999999999">
      <c r="B313" s="29"/>
      <c r="C313" s="192" t="s">
        <v>284</v>
      </c>
      <c r="D313" s="192" t="s">
        <v>2042</v>
      </c>
      <c r="E313" s="17" t="s">
        <v>275</v>
      </c>
      <c r="F313" s="193">
        <v>32.213000000000001</v>
      </c>
      <c r="H313" s="29"/>
    </row>
    <row r="314" spans="2:8" s="1" customFormat="1" ht="16.8" customHeight="1">
      <c r="B314" s="29"/>
      <c r="C314" s="188" t="s">
        <v>244</v>
      </c>
      <c r="D314" s="189" t="s">
        <v>245</v>
      </c>
      <c r="E314" s="190" t="s">
        <v>3</v>
      </c>
      <c r="F314" s="191">
        <v>32.213000000000001</v>
      </c>
      <c r="H314" s="29"/>
    </row>
    <row r="315" spans="2:8" s="1" customFormat="1" ht="16.8" customHeight="1">
      <c r="B315" s="29"/>
      <c r="C315" s="192" t="s">
        <v>3</v>
      </c>
      <c r="D315" s="192" t="s">
        <v>855</v>
      </c>
      <c r="E315" s="17" t="s">
        <v>3</v>
      </c>
      <c r="F315" s="193">
        <v>32.213000000000001</v>
      </c>
      <c r="H315" s="29"/>
    </row>
    <row r="316" spans="2:8" s="1" customFormat="1" ht="16.8" customHeight="1">
      <c r="B316" s="29"/>
      <c r="C316" s="192" t="s">
        <v>244</v>
      </c>
      <c r="D316" s="192" t="s">
        <v>272</v>
      </c>
      <c r="E316" s="17" t="s">
        <v>3</v>
      </c>
      <c r="F316" s="193">
        <v>32.213000000000001</v>
      </c>
      <c r="H316" s="29"/>
    </row>
    <row r="317" spans="2:8" s="1" customFormat="1" ht="16.8" customHeight="1">
      <c r="B317" s="29"/>
      <c r="C317" s="194" t="s">
        <v>2040</v>
      </c>
      <c r="H317" s="29"/>
    </row>
    <row r="318" spans="2:8" s="1" customFormat="1" ht="20.399999999999999">
      <c r="B318" s="29"/>
      <c r="C318" s="192" t="s">
        <v>284</v>
      </c>
      <c r="D318" s="192" t="s">
        <v>2042</v>
      </c>
      <c r="E318" s="17" t="s">
        <v>275</v>
      </c>
      <c r="F318" s="193">
        <v>32.213000000000001</v>
      </c>
      <c r="H318" s="29"/>
    </row>
    <row r="319" spans="2:8" s="1" customFormat="1" ht="16.8" customHeight="1">
      <c r="B319" s="29"/>
      <c r="C319" s="192" t="s">
        <v>289</v>
      </c>
      <c r="D319" s="192" t="s">
        <v>2043</v>
      </c>
      <c r="E319" s="17" t="s">
        <v>275</v>
      </c>
      <c r="F319" s="193">
        <v>32.213000000000001</v>
      </c>
      <c r="H319" s="29"/>
    </row>
    <row r="320" spans="2:8" s="1" customFormat="1" ht="16.8" customHeight="1">
      <c r="B320" s="29"/>
      <c r="C320" s="188" t="s">
        <v>250</v>
      </c>
      <c r="D320" s="189" t="s">
        <v>251</v>
      </c>
      <c r="E320" s="190" t="s">
        <v>3</v>
      </c>
      <c r="F320" s="191">
        <v>34.944000000000003</v>
      </c>
      <c r="H320" s="29"/>
    </row>
    <row r="321" spans="2:8" s="1" customFormat="1" ht="16.8" customHeight="1">
      <c r="B321" s="29"/>
      <c r="C321" s="192" t="s">
        <v>3</v>
      </c>
      <c r="D321" s="192" t="s">
        <v>1072</v>
      </c>
      <c r="E321" s="17" t="s">
        <v>3</v>
      </c>
      <c r="F321" s="193">
        <v>0</v>
      </c>
      <c r="H321" s="29"/>
    </row>
    <row r="322" spans="2:8" s="1" customFormat="1" ht="16.8" customHeight="1">
      <c r="B322" s="29"/>
      <c r="C322" s="192" t="s">
        <v>3</v>
      </c>
      <c r="D322" s="192" t="s">
        <v>1077</v>
      </c>
      <c r="E322" s="17" t="s">
        <v>3</v>
      </c>
      <c r="F322" s="193">
        <v>34.944000000000003</v>
      </c>
      <c r="H322" s="29"/>
    </row>
    <row r="323" spans="2:8" s="1" customFormat="1" ht="16.8" customHeight="1">
      <c r="B323" s="29"/>
      <c r="C323" s="192" t="s">
        <v>250</v>
      </c>
      <c r="D323" s="192" t="s">
        <v>272</v>
      </c>
      <c r="E323" s="17" t="s">
        <v>3</v>
      </c>
      <c r="F323" s="193">
        <v>34.944000000000003</v>
      </c>
      <c r="H323" s="29"/>
    </row>
    <row r="324" spans="2:8" s="1" customFormat="1" ht="16.8" customHeight="1">
      <c r="B324" s="29"/>
      <c r="C324" s="194" t="s">
        <v>2040</v>
      </c>
      <c r="H324" s="29"/>
    </row>
    <row r="325" spans="2:8" s="1" customFormat="1" ht="20.399999999999999">
      <c r="B325" s="29"/>
      <c r="C325" s="192" t="s">
        <v>849</v>
      </c>
      <c r="D325" s="192" t="s">
        <v>2069</v>
      </c>
      <c r="E325" s="17" t="s">
        <v>275</v>
      </c>
      <c r="F325" s="193">
        <v>34.944000000000003</v>
      </c>
      <c r="H325" s="29"/>
    </row>
    <row r="326" spans="2:8" s="1" customFormat="1" ht="20.399999999999999">
      <c r="B326" s="29"/>
      <c r="C326" s="192" t="s">
        <v>284</v>
      </c>
      <c r="D326" s="192" t="s">
        <v>2042</v>
      </c>
      <c r="E326" s="17" t="s">
        <v>275</v>
      </c>
      <c r="F326" s="193">
        <v>32.213000000000001</v>
      </c>
      <c r="H326" s="29"/>
    </row>
    <row r="327" spans="2:8" s="1" customFormat="1" ht="16.8" customHeight="1">
      <c r="B327" s="29"/>
      <c r="C327" s="188" t="s">
        <v>838</v>
      </c>
      <c r="D327" s="189" t="s">
        <v>839</v>
      </c>
      <c r="E327" s="190" t="s">
        <v>3</v>
      </c>
      <c r="F327" s="191">
        <v>14.250999999999999</v>
      </c>
      <c r="H327" s="29"/>
    </row>
    <row r="328" spans="2:8" s="1" customFormat="1" ht="16.8" customHeight="1">
      <c r="B328" s="29"/>
      <c r="C328" s="192" t="s">
        <v>3</v>
      </c>
      <c r="D328" s="192" t="s">
        <v>1072</v>
      </c>
      <c r="E328" s="17" t="s">
        <v>3</v>
      </c>
      <c r="F328" s="193">
        <v>0</v>
      </c>
      <c r="H328" s="29"/>
    </row>
    <row r="329" spans="2:8" s="1" customFormat="1" ht="16.8" customHeight="1">
      <c r="B329" s="29"/>
      <c r="C329" s="192" t="s">
        <v>3</v>
      </c>
      <c r="D329" s="192" t="s">
        <v>1081</v>
      </c>
      <c r="E329" s="17" t="s">
        <v>3</v>
      </c>
      <c r="F329" s="193">
        <v>5.1520000000000001</v>
      </c>
      <c r="H329" s="29"/>
    </row>
    <row r="330" spans="2:8" s="1" customFormat="1" ht="16.8" customHeight="1">
      <c r="B330" s="29"/>
      <c r="C330" s="192" t="s">
        <v>3</v>
      </c>
      <c r="D330" s="192" t="s">
        <v>1082</v>
      </c>
      <c r="E330" s="17" t="s">
        <v>3</v>
      </c>
      <c r="F330" s="193">
        <v>-1.4810000000000001</v>
      </c>
      <c r="H330" s="29"/>
    </row>
    <row r="331" spans="2:8" s="1" customFormat="1" ht="16.8" customHeight="1">
      <c r="B331" s="29"/>
      <c r="C331" s="192" t="s">
        <v>3</v>
      </c>
      <c r="D331" s="192" t="s">
        <v>1083</v>
      </c>
      <c r="E331" s="17" t="s">
        <v>3</v>
      </c>
      <c r="F331" s="193">
        <v>10.58</v>
      </c>
      <c r="H331" s="29"/>
    </row>
    <row r="332" spans="2:8" s="1" customFormat="1" ht="16.8" customHeight="1">
      <c r="B332" s="29"/>
      <c r="C332" s="192" t="s">
        <v>838</v>
      </c>
      <c r="D332" s="192" t="s">
        <v>272</v>
      </c>
      <c r="E332" s="17" t="s">
        <v>3</v>
      </c>
      <c r="F332" s="193">
        <v>14.250999999999999</v>
      </c>
      <c r="H332" s="29"/>
    </row>
    <row r="333" spans="2:8" s="1" customFormat="1" ht="16.8" customHeight="1">
      <c r="B333" s="29"/>
      <c r="C333" s="194" t="s">
        <v>2040</v>
      </c>
      <c r="H333" s="29"/>
    </row>
    <row r="334" spans="2:8" s="1" customFormat="1" ht="16.8" customHeight="1">
      <c r="B334" s="29"/>
      <c r="C334" s="192" t="s">
        <v>857</v>
      </c>
      <c r="D334" s="192" t="s">
        <v>2070</v>
      </c>
      <c r="E334" s="17" t="s">
        <v>275</v>
      </c>
      <c r="F334" s="193">
        <v>14.250999999999999</v>
      </c>
      <c r="H334" s="29"/>
    </row>
    <row r="335" spans="2:8" s="1" customFormat="1" ht="20.399999999999999">
      <c r="B335" s="29"/>
      <c r="C335" s="192" t="s">
        <v>284</v>
      </c>
      <c r="D335" s="192" t="s">
        <v>2042</v>
      </c>
      <c r="E335" s="17" t="s">
        <v>275</v>
      </c>
      <c r="F335" s="193">
        <v>32.213000000000001</v>
      </c>
      <c r="H335" s="29"/>
    </row>
    <row r="336" spans="2:8" s="1" customFormat="1" ht="26.4" customHeight="1">
      <c r="B336" s="29"/>
      <c r="C336" s="187" t="s">
        <v>2074</v>
      </c>
      <c r="D336" s="187" t="s">
        <v>138</v>
      </c>
      <c r="H336" s="29"/>
    </row>
    <row r="337" spans="2:8" s="1" customFormat="1" ht="16.8" customHeight="1">
      <c r="B337" s="29"/>
      <c r="C337" s="188" t="s">
        <v>1255</v>
      </c>
      <c r="D337" s="189" t="s">
        <v>1256</v>
      </c>
      <c r="E337" s="190" t="s">
        <v>3</v>
      </c>
      <c r="F337" s="191">
        <v>24</v>
      </c>
      <c r="H337" s="29"/>
    </row>
    <row r="338" spans="2:8" s="1" customFormat="1" ht="16.8" customHeight="1">
      <c r="B338" s="29"/>
      <c r="C338" s="194" t="s">
        <v>2040</v>
      </c>
      <c r="H338" s="29"/>
    </row>
    <row r="339" spans="2:8" s="1" customFormat="1" ht="30.6">
      <c r="B339" s="29"/>
      <c r="C339" s="192" t="s">
        <v>1281</v>
      </c>
      <c r="D339" s="192" t="s">
        <v>1282</v>
      </c>
      <c r="E339" s="17" t="s">
        <v>275</v>
      </c>
      <c r="F339" s="193">
        <v>50.72</v>
      </c>
      <c r="H339" s="29"/>
    </row>
    <row r="340" spans="2:8" s="1" customFormat="1" ht="20.399999999999999">
      <c r="B340" s="29"/>
      <c r="C340" s="192" t="s">
        <v>1139</v>
      </c>
      <c r="D340" s="192" t="s">
        <v>1140</v>
      </c>
      <c r="E340" s="17" t="s">
        <v>327</v>
      </c>
      <c r="F340" s="193">
        <v>104.179</v>
      </c>
      <c r="H340" s="29"/>
    </row>
    <row r="341" spans="2:8" s="1" customFormat="1" ht="20.399999999999999">
      <c r="B341" s="29"/>
      <c r="C341" s="192" t="s">
        <v>289</v>
      </c>
      <c r="D341" s="192" t="s">
        <v>290</v>
      </c>
      <c r="E341" s="17" t="s">
        <v>275</v>
      </c>
      <c r="F341" s="193">
        <v>172.16</v>
      </c>
      <c r="H341" s="29"/>
    </row>
    <row r="342" spans="2:8" s="1" customFormat="1" ht="20.399999999999999">
      <c r="B342" s="29"/>
      <c r="C342" s="192" t="s">
        <v>1301</v>
      </c>
      <c r="D342" s="192" t="s">
        <v>1302</v>
      </c>
      <c r="E342" s="17" t="s">
        <v>275</v>
      </c>
      <c r="F342" s="193">
        <v>44</v>
      </c>
      <c r="H342" s="29"/>
    </row>
    <row r="343" spans="2:8" s="1" customFormat="1" ht="16.8" customHeight="1">
      <c r="B343" s="29"/>
      <c r="C343" s="192" t="s">
        <v>1305</v>
      </c>
      <c r="D343" s="192" t="s">
        <v>1306</v>
      </c>
      <c r="E343" s="17" t="s">
        <v>327</v>
      </c>
      <c r="F343" s="193">
        <v>90.376000000000005</v>
      </c>
      <c r="H343" s="29"/>
    </row>
    <row r="344" spans="2:8" s="1" customFormat="1" ht="16.8" customHeight="1">
      <c r="B344" s="29"/>
      <c r="C344" s="188" t="s">
        <v>1259</v>
      </c>
      <c r="D344" s="189" t="s">
        <v>1260</v>
      </c>
      <c r="E344" s="190" t="s">
        <v>3</v>
      </c>
      <c r="F344" s="191">
        <v>68</v>
      </c>
      <c r="H344" s="29"/>
    </row>
    <row r="345" spans="2:8" s="1" customFormat="1" ht="16.8" customHeight="1">
      <c r="B345" s="29"/>
      <c r="C345" s="194" t="s">
        <v>2040</v>
      </c>
      <c r="H345" s="29"/>
    </row>
    <row r="346" spans="2:8" s="1" customFormat="1" ht="20.399999999999999">
      <c r="B346" s="29"/>
      <c r="C346" s="192" t="s">
        <v>435</v>
      </c>
      <c r="D346" s="192" t="s">
        <v>436</v>
      </c>
      <c r="E346" s="17" t="s">
        <v>268</v>
      </c>
      <c r="F346" s="193">
        <v>252</v>
      </c>
      <c r="H346" s="29"/>
    </row>
    <row r="347" spans="2:8" s="1" customFormat="1" ht="16.8" customHeight="1">
      <c r="B347" s="29"/>
      <c r="C347" s="188" t="s">
        <v>1257</v>
      </c>
      <c r="D347" s="189" t="s">
        <v>1258</v>
      </c>
      <c r="E347" s="190" t="s">
        <v>3</v>
      </c>
      <c r="F347" s="191">
        <v>20</v>
      </c>
      <c r="H347" s="29"/>
    </row>
    <row r="348" spans="2:8" s="1" customFormat="1" ht="16.8" customHeight="1">
      <c r="B348" s="29"/>
      <c r="C348" s="194" t="s">
        <v>2040</v>
      </c>
      <c r="H348" s="29"/>
    </row>
    <row r="349" spans="2:8" s="1" customFormat="1" ht="30.6">
      <c r="B349" s="29"/>
      <c r="C349" s="192" t="s">
        <v>1281</v>
      </c>
      <c r="D349" s="192" t="s">
        <v>1282</v>
      </c>
      <c r="E349" s="17" t="s">
        <v>275</v>
      </c>
      <c r="F349" s="193">
        <v>50.72</v>
      </c>
      <c r="H349" s="29"/>
    </row>
    <row r="350" spans="2:8" s="1" customFormat="1" ht="20.399999999999999">
      <c r="B350" s="29"/>
      <c r="C350" s="192" t="s">
        <v>1139</v>
      </c>
      <c r="D350" s="192" t="s">
        <v>1140</v>
      </c>
      <c r="E350" s="17" t="s">
        <v>327</v>
      </c>
      <c r="F350" s="193">
        <v>104.179</v>
      </c>
      <c r="H350" s="29"/>
    </row>
    <row r="351" spans="2:8" s="1" customFormat="1" ht="20.399999999999999">
      <c r="B351" s="29"/>
      <c r="C351" s="192" t="s">
        <v>289</v>
      </c>
      <c r="D351" s="192" t="s">
        <v>290</v>
      </c>
      <c r="E351" s="17" t="s">
        <v>275</v>
      </c>
      <c r="F351" s="193">
        <v>172.16</v>
      </c>
      <c r="H351" s="29"/>
    </row>
    <row r="352" spans="2:8" s="1" customFormat="1" ht="20.399999999999999">
      <c r="B352" s="29"/>
      <c r="C352" s="192" t="s">
        <v>1301</v>
      </c>
      <c r="D352" s="192" t="s">
        <v>1302</v>
      </c>
      <c r="E352" s="17" t="s">
        <v>275</v>
      </c>
      <c r="F352" s="193">
        <v>44</v>
      </c>
      <c r="H352" s="29"/>
    </row>
    <row r="353" spans="2:8" s="1" customFormat="1" ht="16.8" customHeight="1">
      <c r="B353" s="29"/>
      <c r="C353" s="192" t="s">
        <v>1305</v>
      </c>
      <c r="D353" s="192" t="s">
        <v>1306</v>
      </c>
      <c r="E353" s="17" t="s">
        <v>327</v>
      </c>
      <c r="F353" s="193">
        <v>90.376000000000005</v>
      </c>
      <c r="H353" s="29"/>
    </row>
    <row r="354" spans="2:8" s="1" customFormat="1" ht="16.8" customHeight="1">
      <c r="B354" s="29"/>
      <c r="C354" s="188" t="s">
        <v>1262</v>
      </c>
      <c r="D354" s="189" t="s">
        <v>1263</v>
      </c>
      <c r="E354" s="190" t="s">
        <v>3</v>
      </c>
      <c r="F354" s="191">
        <v>58</v>
      </c>
      <c r="H354" s="29"/>
    </row>
    <row r="355" spans="2:8" s="1" customFormat="1" ht="16.8" customHeight="1">
      <c r="B355" s="29"/>
      <c r="C355" s="194" t="s">
        <v>2040</v>
      </c>
      <c r="H355" s="29"/>
    </row>
    <row r="356" spans="2:8" s="1" customFormat="1" ht="20.399999999999999">
      <c r="B356" s="29"/>
      <c r="C356" s="192" t="s">
        <v>435</v>
      </c>
      <c r="D356" s="192" t="s">
        <v>436</v>
      </c>
      <c r="E356" s="17" t="s">
        <v>268</v>
      </c>
      <c r="F356" s="193">
        <v>252</v>
      </c>
      <c r="H356" s="29"/>
    </row>
    <row r="357" spans="2:8" s="1" customFormat="1" ht="31.2">
      <c r="B357" s="29"/>
      <c r="C357" s="187" t="s">
        <v>2075</v>
      </c>
      <c r="D357" s="187" t="s">
        <v>152</v>
      </c>
      <c r="H357" s="29"/>
    </row>
    <row r="358" spans="2:8" s="1" customFormat="1" ht="16.8" customHeight="1">
      <c r="B358" s="29"/>
      <c r="C358" s="188" t="s">
        <v>193</v>
      </c>
      <c r="D358" s="189" t="s">
        <v>668</v>
      </c>
      <c r="E358" s="190" t="s">
        <v>3</v>
      </c>
      <c r="F358" s="191">
        <v>210</v>
      </c>
      <c r="H358" s="29"/>
    </row>
    <row r="359" spans="2:8" s="1" customFormat="1" ht="16.8" customHeight="1">
      <c r="B359" s="29"/>
      <c r="C359" s="188" t="s">
        <v>247</v>
      </c>
      <c r="D359" s="189" t="s">
        <v>248</v>
      </c>
      <c r="E359" s="190" t="s">
        <v>3</v>
      </c>
      <c r="F359" s="191">
        <v>314</v>
      </c>
      <c r="H359" s="29"/>
    </row>
    <row r="360" spans="2:8" s="1" customFormat="1" ht="16.8" customHeight="1">
      <c r="B360" s="29"/>
      <c r="C360" s="192" t="s">
        <v>3</v>
      </c>
      <c r="D360" s="192" t="s">
        <v>1945</v>
      </c>
      <c r="E360" s="17" t="s">
        <v>3</v>
      </c>
      <c r="F360" s="193">
        <v>306.39999999999998</v>
      </c>
      <c r="H360" s="29"/>
    </row>
    <row r="361" spans="2:8" s="1" customFormat="1" ht="16.8" customHeight="1">
      <c r="B361" s="29"/>
      <c r="C361" s="192" t="s">
        <v>3</v>
      </c>
      <c r="D361" s="192" t="s">
        <v>1946</v>
      </c>
      <c r="E361" s="17" t="s">
        <v>3</v>
      </c>
      <c r="F361" s="193">
        <v>7.6</v>
      </c>
      <c r="H361" s="29"/>
    </row>
    <row r="362" spans="2:8" s="1" customFormat="1" ht="16.8" customHeight="1">
      <c r="B362" s="29"/>
      <c r="C362" s="192" t="s">
        <v>247</v>
      </c>
      <c r="D362" s="192" t="s">
        <v>272</v>
      </c>
      <c r="E362" s="17" t="s">
        <v>3</v>
      </c>
      <c r="F362" s="193">
        <v>314</v>
      </c>
      <c r="H362" s="29"/>
    </row>
    <row r="363" spans="2:8" s="1" customFormat="1" ht="16.8" customHeight="1">
      <c r="B363" s="29"/>
      <c r="C363" s="194" t="s">
        <v>2040</v>
      </c>
      <c r="H363" s="29"/>
    </row>
    <row r="364" spans="2:8" s="1" customFormat="1" ht="20.399999999999999">
      <c r="B364" s="29"/>
      <c r="C364" s="192" t="s">
        <v>607</v>
      </c>
      <c r="D364" s="192" t="s">
        <v>2050</v>
      </c>
      <c r="E364" s="17" t="s">
        <v>275</v>
      </c>
      <c r="F364" s="193">
        <v>314</v>
      </c>
      <c r="H364" s="29"/>
    </row>
    <row r="365" spans="2:8" s="1" customFormat="1" ht="20.399999999999999">
      <c r="B365" s="29"/>
      <c r="C365" s="192" t="s">
        <v>284</v>
      </c>
      <c r="D365" s="192" t="s">
        <v>2042</v>
      </c>
      <c r="E365" s="17" t="s">
        <v>275</v>
      </c>
      <c r="F365" s="193">
        <v>314</v>
      </c>
      <c r="H365" s="29"/>
    </row>
    <row r="366" spans="2:8" s="1" customFormat="1" ht="16.8" customHeight="1">
      <c r="B366" s="29"/>
      <c r="C366" s="188" t="s">
        <v>244</v>
      </c>
      <c r="D366" s="189" t="s">
        <v>245</v>
      </c>
      <c r="E366" s="190" t="s">
        <v>3</v>
      </c>
      <c r="F366" s="191">
        <v>314</v>
      </c>
      <c r="H366" s="29"/>
    </row>
    <row r="367" spans="2:8" s="1" customFormat="1" ht="16.8" customHeight="1">
      <c r="B367" s="29"/>
      <c r="C367" s="192" t="s">
        <v>3</v>
      </c>
      <c r="D367" s="192" t="s">
        <v>247</v>
      </c>
      <c r="E367" s="17" t="s">
        <v>3</v>
      </c>
      <c r="F367" s="193">
        <v>314</v>
      </c>
      <c r="H367" s="29"/>
    </row>
    <row r="368" spans="2:8" s="1" customFormat="1" ht="16.8" customHeight="1">
      <c r="B368" s="29"/>
      <c r="C368" s="192" t="s">
        <v>244</v>
      </c>
      <c r="D368" s="192" t="s">
        <v>272</v>
      </c>
      <c r="E368" s="17" t="s">
        <v>3</v>
      </c>
      <c r="F368" s="193">
        <v>314</v>
      </c>
      <c r="H368" s="29"/>
    </row>
    <row r="369" spans="2:8" s="1" customFormat="1" ht="16.8" customHeight="1">
      <c r="B369" s="29"/>
      <c r="C369" s="194" t="s">
        <v>2040</v>
      </c>
      <c r="H369" s="29"/>
    </row>
    <row r="370" spans="2:8" s="1" customFormat="1" ht="20.399999999999999">
      <c r="B370" s="29"/>
      <c r="C370" s="192" t="s">
        <v>284</v>
      </c>
      <c r="D370" s="192" t="s">
        <v>2042</v>
      </c>
      <c r="E370" s="17" t="s">
        <v>275</v>
      </c>
      <c r="F370" s="193">
        <v>314</v>
      </c>
      <c r="H370" s="29"/>
    </row>
    <row r="371" spans="2:8" s="1" customFormat="1" ht="16.8" customHeight="1">
      <c r="B371" s="29"/>
      <c r="C371" s="192" t="s">
        <v>289</v>
      </c>
      <c r="D371" s="192" t="s">
        <v>2043</v>
      </c>
      <c r="E371" s="17" t="s">
        <v>275</v>
      </c>
      <c r="F371" s="193">
        <v>314</v>
      </c>
      <c r="H371" s="29"/>
    </row>
    <row r="372" spans="2:8" s="1" customFormat="1" ht="16.8" customHeight="1">
      <c r="B372" s="29"/>
      <c r="C372" s="188" t="s">
        <v>1937</v>
      </c>
      <c r="D372" s="189" t="s">
        <v>1938</v>
      </c>
      <c r="E372" s="190" t="s">
        <v>3</v>
      </c>
      <c r="F372" s="191">
        <v>766</v>
      </c>
      <c r="H372" s="29"/>
    </row>
    <row r="373" spans="2:8" s="1" customFormat="1" ht="16.8" customHeight="1">
      <c r="B373" s="29"/>
      <c r="C373" s="192" t="s">
        <v>3</v>
      </c>
      <c r="D373" s="192" t="s">
        <v>1961</v>
      </c>
      <c r="E373" s="17" t="s">
        <v>3</v>
      </c>
      <c r="F373" s="193">
        <v>187</v>
      </c>
      <c r="H373" s="29"/>
    </row>
    <row r="374" spans="2:8" s="1" customFormat="1" ht="16.8" customHeight="1">
      <c r="B374" s="29"/>
      <c r="C374" s="192" t="s">
        <v>3</v>
      </c>
      <c r="D374" s="192" t="s">
        <v>1962</v>
      </c>
      <c r="E374" s="17" t="s">
        <v>3</v>
      </c>
      <c r="F374" s="193">
        <v>18</v>
      </c>
      <c r="H374" s="29"/>
    </row>
    <row r="375" spans="2:8" s="1" customFormat="1" ht="16.8" customHeight="1">
      <c r="B375" s="29"/>
      <c r="C375" s="192" t="s">
        <v>3</v>
      </c>
      <c r="D375" s="192" t="s">
        <v>1963</v>
      </c>
      <c r="E375" s="17" t="s">
        <v>3</v>
      </c>
      <c r="F375" s="193">
        <v>168</v>
      </c>
      <c r="H375" s="29"/>
    </row>
    <row r="376" spans="2:8" s="1" customFormat="1" ht="16.8" customHeight="1">
      <c r="B376" s="29"/>
      <c r="C376" s="192" t="s">
        <v>3</v>
      </c>
      <c r="D376" s="192" t="s">
        <v>1964</v>
      </c>
      <c r="E376" s="17" t="s">
        <v>3</v>
      </c>
      <c r="F376" s="193">
        <v>145</v>
      </c>
      <c r="H376" s="29"/>
    </row>
    <row r="377" spans="2:8" s="1" customFormat="1" ht="16.8" customHeight="1">
      <c r="B377" s="29"/>
      <c r="C377" s="192" t="s">
        <v>3</v>
      </c>
      <c r="D377" s="192" t="s">
        <v>1965</v>
      </c>
      <c r="E377" s="17" t="s">
        <v>3</v>
      </c>
      <c r="F377" s="193">
        <v>40</v>
      </c>
      <c r="H377" s="29"/>
    </row>
    <row r="378" spans="2:8" s="1" customFormat="1" ht="16.8" customHeight="1">
      <c r="B378" s="29"/>
      <c r="C378" s="192" t="s">
        <v>3</v>
      </c>
      <c r="D378" s="192" t="s">
        <v>1966</v>
      </c>
      <c r="E378" s="17" t="s">
        <v>3</v>
      </c>
      <c r="F378" s="193">
        <v>10</v>
      </c>
      <c r="H378" s="29"/>
    </row>
    <row r="379" spans="2:8" s="1" customFormat="1" ht="16.8" customHeight="1">
      <c r="B379" s="29"/>
      <c r="C379" s="192" t="s">
        <v>3</v>
      </c>
      <c r="D379" s="192" t="s">
        <v>1967</v>
      </c>
      <c r="E379" s="17" t="s">
        <v>3</v>
      </c>
      <c r="F379" s="193">
        <v>198</v>
      </c>
      <c r="H379" s="29"/>
    </row>
    <row r="380" spans="2:8" s="1" customFormat="1" ht="16.8" customHeight="1">
      <c r="B380" s="29"/>
      <c r="C380" s="192" t="s">
        <v>1937</v>
      </c>
      <c r="D380" s="192" t="s">
        <v>272</v>
      </c>
      <c r="E380" s="17" t="s">
        <v>3</v>
      </c>
      <c r="F380" s="193">
        <v>766</v>
      </c>
      <c r="H380" s="29"/>
    </row>
    <row r="381" spans="2:8" s="1" customFormat="1" ht="16.8" customHeight="1">
      <c r="B381" s="29"/>
      <c r="C381" s="194" t="s">
        <v>2040</v>
      </c>
      <c r="H381" s="29"/>
    </row>
    <row r="382" spans="2:8" s="1" customFormat="1" ht="16.8" customHeight="1">
      <c r="B382" s="29"/>
      <c r="C382" s="192" t="s">
        <v>1957</v>
      </c>
      <c r="D382" s="192" t="s">
        <v>2076</v>
      </c>
      <c r="E382" s="17" t="s">
        <v>268</v>
      </c>
      <c r="F382" s="193">
        <v>766</v>
      </c>
      <c r="H382" s="29"/>
    </row>
    <row r="383" spans="2:8" s="1" customFormat="1" ht="16.8" customHeight="1">
      <c r="B383" s="29"/>
      <c r="C383" s="192" t="s">
        <v>604</v>
      </c>
      <c r="D383" s="192" t="s">
        <v>2077</v>
      </c>
      <c r="E383" s="17" t="s">
        <v>268</v>
      </c>
      <c r="F383" s="193">
        <v>766</v>
      </c>
      <c r="H383" s="29"/>
    </row>
    <row r="384" spans="2:8" s="1" customFormat="1" ht="20.399999999999999">
      <c r="B384" s="29"/>
      <c r="C384" s="192" t="s">
        <v>607</v>
      </c>
      <c r="D384" s="192" t="s">
        <v>2050</v>
      </c>
      <c r="E384" s="17" t="s">
        <v>275</v>
      </c>
      <c r="F384" s="193">
        <v>314</v>
      </c>
      <c r="H384" s="29"/>
    </row>
    <row r="385" spans="2:8" s="1" customFormat="1" ht="16.8" customHeight="1">
      <c r="B385" s="29"/>
      <c r="C385" s="192" t="s">
        <v>1949</v>
      </c>
      <c r="D385" s="192" t="s">
        <v>2078</v>
      </c>
      <c r="E385" s="17" t="s">
        <v>268</v>
      </c>
      <c r="F385" s="193">
        <v>766</v>
      </c>
      <c r="H385" s="29"/>
    </row>
    <row r="386" spans="2:8" s="1" customFormat="1" ht="31.2">
      <c r="B386" s="29"/>
      <c r="C386" s="187" t="s">
        <v>2079</v>
      </c>
      <c r="D386" s="187" t="s">
        <v>152</v>
      </c>
      <c r="H386" s="29"/>
    </row>
    <row r="387" spans="2:8" s="1" customFormat="1" ht="16.8" customHeight="1">
      <c r="B387" s="29"/>
      <c r="C387" s="188" t="s">
        <v>247</v>
      </c>
      <c r="D387" s="189" t="s">
        <v>248</v>
      </c>
      <c r="E387" s="190" t="s">
        <v>3</v>
      </c>
      <c r="F387" s="191">
        <v>108.2</v>
      </c>
      <c r="H387" s="29"/>
    </row>
    <row r="388" spans="2:8" s="1" customFormat="1" ht="16.8" customHeight="1">
      <c r="B388" s="29"/>
      <c r="C388" s="192" t="s">
        <v>3</v>
      </c>
      <c r="D388" s="192" t="s">
        <v>1987</v>
      </c>
      <c r="E388" s="17" t="s">
        <v>3</v>
      </c>
      <c r="F388" s="193">
        <v>95.8</v>
      </c>
      <c r="H388" s="29"/>
    </row>
    <row r="389" spans="2:8" s="1" customFormat="1" ht="16.8" customHeight="1">
      <c r="B389" s="29"/>
      <c r="C389" s="192" t="s">
        <v>3</v>
      </c>
      <c r="D389" s="192" t="s">
        <v>1988</v>
      </c>
      <c r="E389" s="17" t="s">
        <v>3</v>
      </c>
      <c r="F389" s="193">
        <v>12.4</v>
      </c>
      <c r="H389" s="29"/>
    </row>
    <row r="390" spans="2:8" s="1" customFormat="1" ht="16.8" customHeight="1">
      <c r="B390" s="29"/>
      <c r="C390" s="192" t="s">
        <v>247</v>
      </c>
      <c r="D390" s="192" t="s">
        <v>272</v>
      </c>
      <c r="E390" s="17" t="s">
        <v>3</v>
      </c>
      <c r="F390" s="193">
        <v>108.2</v>
      </c>
      <c r="H390" s="29"/>
    </row>
    <row r="391" spans="2:8" s="1" customFormat="1" ht="16.8" customHeight="1">
      <c r="B391" s="29"/>
      <c r="C391" s="194" t="s">
        <v>2040</v>
      </c>
      <c r="H391" s="29"/>
    </row>
    <row r="392" spans="2:8" s="1" customFormat="1" ht="20.399999999999999">
      <c r="B392" s="29"/>
      <c r="C392" s="192" t="s">
        <v>607</v>
      </c>
      <c r="D392" s="192" t="s">
        <v>2050</v>
      </c>
      <c r="E392" s="17" t="s">
        <v>275</v>
      </c>
      <c r="F392" s="193">
        <v>108.2</v>
      </c>
      <c r="H392" s="29"/>
    </row>
    <row r="393" spans="2:8" s="1" customFormat="1" ht="20.399999999999999">
      <c r="B393" s="29"/>
      <c r="C393" s="192" t="s">
        <v>284</v>
      </c>
      <c r="D393" s="192" t="s">
        <v>2042</v>
      </c>
      <c r="E393" s="17" t="s">
        <v>275</v>
      </c>
      <c r="F393" s="193">
        <v>108.2</v>
      </c>
      <c r="H393" s="29"/>
    </row>
    <row r="394" spans="2:8" s="1" customFormat="1" ht="16.8" customHeight="1">
      <c r="B394" s="29"/>
      <c r="C394" s="188" t="s">
        <v>244</v>
      </c>
      <c r="D394" s="189" t="s">
        <v>245</v>
      </c>
      <c r="E394" s="190" t="s">
        <v>3</v>
      </c>
      <c r="F394" s="191">
        <v>108.2</v>
      </c>
      <c r="H394" s="29"/>
    </row>
    <row r="395" spans="2:8" s="1" customFormat="1" ht="16.8" customHeight="1">
      <c r="B395" s="29"/>
      <c r="C395" s="192" t="s">
        <v>3</v>
      </c>
      <c r="D395" s="192" t="s">
        <v>247</v>
      </c>
      <c r="E395" s="17" t="s">
        <v>3</v>
      </c>
      <c r="F395" s="193">
        <v>108.2</v>
      </c>
      <c r="H395" s="29"/>
    </row>
    <row r="396" spans="2:8" s="1" customFormat="1" ht="16.8" customHeight="1">
      <c r="B396" s="29"/>
      <c r="C396" s="192" t="s">
        <v>244</v>
      </c>
      <c r="D396" s="192" t="s">
        <v>272</v>
      </c>
      <c r="E396" s="17" t="s">
        <v>3</v>
      </c>
      <c r="F396" s="193">
        <v>108.2</v>
      </c>
      <c r="H396" s="29"/>
    </row>
    <row r="397" spans="2:8" s="1" customFormat="1" ht="16.8" customHeight="1">
      <c r="B397" s="29"/>
      <c r="C397" s="194" t="s">
        <v>2040</v>
      </c>
      <c r="H397" s="29"/>
    </row>
    <row r="398" spans="2:8" s="1" customFormat="1" ht="20.399999999999999">
      <c r="B398" s="29"/>
      <c r="C398" s="192" t="s">
        <v>284</v>
      </c>
      <c r="D398" s="192" t="s">
        <v>2042</v>
      </c>
      <c r="E398" s="17" t="s">
        <v>275</v>
      </c>
      <c r="F398" s="193">
        <v>108.2</v>
      </c>
      <c r="H398" s="29"/>
    </row>
    <row r="399" spans="2:8" s="1" customFormat="1" ht="16.8" customHeight="1">
      <c r="B399" s="29"/>
      <c r="C399" s="192" t="s">
        <v>289</v>
      </c>
      <c r="D399" s="192" t="s">
        <v>2043</v>
      </c>
      <c r="E399" s="17" t="s">
        <v>275</v>
      </c>
      <c r="F399" s="193">
        <v>108.2</v>
      </c>
      <c r="H399" s="29"/>
    </row>
    <row r="400" spans="2:8" s="1" customFormat="1" ht="16.8" customHeight="1">
      <c r="B400" s="29"/>
      <c r="C400" s="188" t="s">
        <v>1937</v>
      </c>
      <c r="D400" s="189" t="s">
        <v>1938</v>
      </c>
      <c r="E400" s="190" t="s">
        <v>3</v>
      </c>
      <c r="F400" s="191">
        <v>479</v>
      </c>
      <c r="H400" s="29"/>
    </row>
    <row r="401" spans="2:8" s="1" customFormat="1" ht="16.8" customHeight="1">
      <c r="B401" s="29"/>
      <c r="C401" s="192" t="s">
        <v>3</v>
      </c>
      <c r="D401" s="192" t="s">
        <v>1995</v>
      </c>
      <c r="E401" s="17" t="s">
        <v>3</v>
      </c>
      <c r="F401" s="193">
        <v>350</v>
      </c>
      <c r="H401" s="29"/>
    </row>
    <row r="402" spans="2:8" s="1" customFormat="1" ht="16.8" customHeight="1">
      <c r="B402" s="29"/>
      <c r="C402" s="192" t="s">
        <v>3</v>
      </c>
      <c r="D402" s="192" t="s">
        <v>1996</v>
      </c>
      <c r="E402" s="17" t="s">
        <v>3</v>
      </c>
      <c r="F402" s="193">
        <v>114</v>
      </c>
      <c r="H402" s="29"/>
    </row>
    <row r="403" spans="2:8" s="1" customFormat="1" ht="16.8" customHeight="1">
      <c r="B403" s="29"/>
      <c r="C403" s="192" t="s">
        <v>3</v>
      </c>
      <c r="D403" s="192" t="s">
        <v>1997</v>
      </c>
      <c r="E403" s="17" t="s">
        <v>3</v>
      </c>
      <c r="F403" s="193">
        <v>15</v>
      </c>
      <c r="H403" s="29"/>
    </row>
    <row r="404" spans="2:8" s="1" customFormat="1" ht="16.8" customHeight="1">
      <c r="B404" s="29"/>
      <c r="C404" s="192" t="s">
        <v>1937</v>
      </c>
      <c r="D404" s="192" t="s">
        <v>272</v>
      </c>
      <c r="E404" s="17" t="s">
        <v>3</v>
      </c>
      <c r="F404" s="193">
        <v>479</v>
      </c>
      <c r="H404" s="29"/>
    </row>
    <row r="405" spans="2:8" s="1" customFormat="1" ht="16.8" customHeight="1">
      <c r="B405" s="29"/>
      <c r="C405" s="194" t="s">
        <v>2040</v>
      </c>
      <c r="H405" s="29"/>
    </row>
    <row r="406" spans="2:8" s="1" customFormat="1" ht="16.8" customHeight="1">
      <c r="B406" s="29"/>
      <c r="C406" s="192" t="s">
        <v>1957</v>
      </c>
      <c r="D406" s="192" t="s">
        <v>2076</v>
      </c>
      <c r="E406" s="17" t="s">
        <v>268</v>
      </c>
      <c r="F406" s="193">
        <v>479</v>
      </c>
      <c r="H406" s="29"/>
    </row>
    <row r="407" spans="2:8" s="1" customFormat="1" ht="16.8" customHeight="1">
      <c r="B407" s="29"/>
      <c r="C407" s="192" t="s">
        <v>604</v>
      </c>
      <c r="D407" s="192" t="s">
        <v>2077</v>
      </c>
      <c r="E407" s="17" t="s">
        <v>268</v>
      </c>
      <c r="F407" s="193">
        <v>479</v>
      </c>
      <c r="H407" s="29"/>
    </row>
    <row r="408" spans="2:8" s="1" customFormat="1" ht="20.399999999999999">
      <c r="B408" s="29"/>
      <c r="C408" s="192" t="s">
        <v>607</v>
      </c>
      <c r="D408" s="192" t="s">
        <v>2050</v>
      </c>
      <c r="E408" s="17" t="s">
        <v>275</v>
      </c>
      <c r="F408" s="193">
        <v>108.2</v>
      </c>
      <c r="H408" s="29"/>
    </row>
    <row r="409" spans="2:8" s="1" customFormat="1" ht="16.8" customHeight="1">
      <c r="B409" s="29"/>
      <c r="C409" s="192" t="s">
        <v>1949</v>
      </c>
      <c r="D409" s="192" t="s">
        <v>2078</v>
      </c>
      <c r="E409" s="17" t="s">
        <v>268</v>
      </c>
      <c r="F409" s="193">
        <v>479</v>
      </c>
      <c r="H409" s="29"/>
    </row>
    <row r="410" spans="2:8" s="1" customFormat="1" ht="31.2">
      <c r="B410" s="29"/>
      <c r="C410" s="187" t="s">
        <v>2080</v>
      </c>
      <c r="D410" s="187" t="s">
        <v>157</v>
      </c>
      <c r="H410" s="29"/>
    </row>
    <row r="411" spans="2:8" s="1" customFormat="1" ht="16.8" customHeight="1">
      <c r="B411" s="29"/>
      <c r="C411" s="188" t="s">
        <v>1841</v>
      </c>
      <c r="D411" s="189" t="s">
        <v>2006</v>
      </c>
      <c r="E411" s="190" t="s">
        <v>3</v>
      </c>
      <c r="F411" s="191">
        <v>374</v>
      </c>
      <c r="H411" s="29"/>
    </row>
    <row r="412" spans="2:8" s="1" customFormat="1" ht="16.8" customHeight="1">
      <c r="B412" s="29"/>
      <c r="C412" s="192" t="s">
        <v>3</v>
      </c>
      <c r="D412" s="192" t="s">
        <v>2015</v>
      </c>
      <c r="E412" s="17" t="s">
        <v>3</v>
      </c>
      <c r="F412" s="193">
        <v>374</v>
      </c>
      <c r="H412" s="29"/>
    </row>
    <row r="413" spans="2:8" s="1" customFormat="1" ht="16.8" customHeight="1">
      <c r="B413" s="29"/>
      <c r="C413" s="192" t="s">
        <v>1841</v>
      </c>
      <c r="D413" s="192" t="s">
        <v>272</v>
      </c>
      <c r="E413" s="17" t="s">
        <v>3</v>
      </c>
      <c r="F413" s="193">
        <v>374</v>
      </c>
      <c r="H413" s="29"/>
    </row>
    <row r="414" spans="2:8" s="1" customFormat="1" ht="16.8" customHeight="1">
      <c r="B414" s="29"/>
      <c r="C414" s="194" t="s">
        <v>2040</v>
      </c>
      <c r="H414" s="29"/>
    </row>
    <row r="415" spans="2:8" s="1" customFormat="1" ht="16.8" customHeight="1">
      <c r="B415" s="29"/>
      <c r="C415" s="192" t="s">
        <v>802</v>
      </c>
      <c r="D415" s="192" t="s">
        <v>2067</v>
      </c>
      <c r="E415" s="17" t="s">
        <v>275</v>
      </c>
      <c r="F415" s="193">
        <v>374</v>
      </c>
      <c r="H415" s="29"/>
    </row>
    <row r="416" spans="2:8" s="1" customFormat="1" ht="20.399999999999999">
      <c r="B416" s="29"/>
      <c r="C416" s="192" t="s">
        <v>284</v>
      </c>
      <c r="D416" s="192" t="s">
        <v>2042</v>
      </c>
      <c r="E416" s="17" t="s">
        <v>275</v>
      </c>
      <c r="F416" s="193">
        <v>374</v>
      </c>
      <c r="H416" s="29"/>
    </row>
    <row r="417" spans="2:8" s="1" customFormat="1" ht="16.8" customHeight="1">
      <c r="B417" s="29"/>
      <c r="C417" s="192" t="s">
        <v>2010</v>
      </c>
      <c r="D417" s="192" t="s">
        <v>2081</v>
      </c>
      <c r="E417" s="17" t="s">
        <v>275</v>
      </c>
      <c r="F417" s="193">
        <v>374</v>
      </c>
      <c r="H417" s="29"/>
    </row>
    <row r="418" spans="2:8" s="1" customFormat="1" ht="31.2">
      <c r="B418" s="29"/>
      <c r="C418" s="187" t="s">
        <v>2082</v>
      </c>
      <c r="D418" s="187" t="s">
        <v>157</v>
      </c>
      <c r="H418" s="29"/>
    </row>
    <row r="419" spans="2:8" s="1" customFormat="1" ht="16.8" customHeight="1">
      <c r="B419" s="29"/>
      <c r="C419" s="188" t="s">
        <v>1841</v>
      </c>
      <c r="D419" s="189" t="s">
        <v>2006</v>
      </c>
      <c r="E419" s="190" t="s">
        <v>3</v>
      </c>
      <c r="F419" s="191">
        <v>255.2</v>
      </c>
      <c r="H419" s="29"/>
    </row>
    <row r="420" spans="2:8" s="1" customFormat="1" ht="16.8" customHeight="1">
      <c r="B420" s="29"/>
      <c r="C420" s="192" t="s">
        <v>3</v>
      </c>
      <c r="D420" s="192" t="s">
        <v>2026</v>
      </c>
      <c r="E420" s="17" t="s">
        <v>3</v>
      </c>
      <c r="F420" s="193">
        <v>255.2</v>
      </c>
      <c r="H420" s="29"/>
    </row>
    <row r="421" spans="2:8" s="1" customFormat="1" ht="16.8" customHeight="1">
      <c r="B421" s="29"/>
      <c r="C421" s="192" t="s">
        <v>1841</v>
      </c>
      <c r="D421" s="192" t="s">
        <v>272</v>
      </c>
      <c r="E421" s="17" t="s">
        <v>3</v>
      </c>
      <c r="F421" s="193">
        <v>255.2</v>
      </c>
      <c r="H421" s="29"/>
    </row>
    <row r="422" spans="2:8" s="1" customFormat="1" ht="16.8" customHeight="1">
      <c r="B422" s="29"/>
      <c r="C422" s="194" t="s">
        <v>2040</v>
      </c>
      <c r="H422" s="29"/>
    </row>
    <row r="423" spans="2:8" s="1" customFormat="1" ht="16.8" customHeight="1">
      <c r="B423" s="29"/>
      <c r="C423" s="192" t="s">
        <v>802</v>
      </c>
      <c r="D423" s="192" t="s">
        <v>2067</v>
      </c>
      <c r="E423" s="17" t="s">
        <v>275</v>
      </c>
      <c r="F423" s="193">
        <v>255.2</v>
      </c>
      <c r="H423" s="29"/>
    </row>
    <row r="424" spans="2:8" s="1" customFormat="1" ht="20.399999999999999">
      <c r="B424" s="29"/>
      <c r="C424" s="192" t="s">
        <v>284</v>
      </c>
      <c r="D424" s="192" t="s">
        <v>2042</v>
      </c>
      <c r="E424" s="17" t="s">
        <v>275</v>
      </c>
      <c r="F424" s="193">
        <v>255.2</v>
      </c>
      <c r="H424" s="29"/>
    </row>
    <row r="425" spans="2:8" s="1" customFormat="1" ht="16.8" customHeight="1">
      <c r="B425" s="29"/>
      <c r="C425" s="192" t="s">
        <v>2010</v>
      </c>
      <c r="D425" s="192" t="s">
        <v>2081</v>
      </c>
      <c r="E425" s="17" t="s">
        <v>275</v>
      </c>
      <c r="F425" s="193">
        <v>255.2</v>
      </c>
      <c r="H425" s="29"/>
    </row>
    <row r="426" spans="2:8" s="1" customFormat="1" ht="31.2">
      <c r="B426" s="29"/>
      <c r="C426" s="187" t="s">
        <v>2083</v>
      </c>
      <c r="D426" s="187" t="s">
        <v>157</v>
      </c>
      <c r="H426" s="29"/>
    </row>
    <row r="427" spans="2:8" s="1" customFormat="1" ht="16.8" customHeight="1">
      <c r="B427" s="29"/>
      <c r="C427" s="188" t="s">
        <v>1841</v>
      </c>
      <c r="D427" s="189" t="s">
        <v>2006</v>
      </c>
      <c r="E427" s="190" t="s">
        <v>3</v>
      </c>
      <c r="F427" s="191">
        <v>742.5</v>
      </c>
      <c r="H427" s="29"/>
    </row>
    <row r="428" spans="2:8" s="1" customFormat="1" ht="16.8" customHeight="1">
      <c r="B428" s="29"/>
      <c r="C428" s="192" t="s">
        <v>3</v>
      </c>
      <c r="D428" s="192" t="s">
        <v>2034</v>
      </c>
      <c r="E428" s="17" t="s">
        <v>3</v>
      </c>
      <c r="F428" s="193">
        <v>742.5</v>
      </c>
      <c r="H428" s="29"/>
    </row>
    <row r="429" spans="2:8" s="1" customFormat="1" ht="16.8" customHeight="1">
      <c r="B429" s="29"/>
      <c r="C429" s="192" t="s">
        <v>1841</v>
      </c>
      <c r="D429" s="192" t="s">
        <v>272</v>
      </c>
      <c r="E429" s="17" t="s">
        <v>3</v>
      </c>
      <c r="F429" s="193">
        <v>742.5</v>
      </c>
      <c r="H429" s="29"/>
    </row>
    <row r="430" spans="2:8" s="1" customFormat="1" ht="16.8" customHeight="1">
      <c r="B430" s="29"/>
      <c r="C430" s="194" t="s">
        <v>2040</v>
      </c>
      <c r="H430" s="29"/>
    </row>
    <row r="431" spans="2:8" s="1" customFormat="1" ht="16.8" customHeight="1">
      <c r="B431" s="29"/>
      <c r="C431" s="192" t="s">
        <v>802</v>
      </c>
      <c r="D431" s="192" t="s">
        <v>2067</v>
      </c>
      <c r="E431" s="17" t="s">
        <v>275</v>
      </c>
      <c r="F431" s="193">
        <v>742.5</v>
      </c>
      <c r="H431" s="29"/>
    </row>
    <row r="432" spans="2:8" s="1" customFormat="1" ht="20.399999999999999">
      <c r="B432" s="29"/>
      <c r="C432" s="192" t="s">
        <v>284</v>
      </c>
      <c r="D432" s="192" t="s">
        <v>2042</v>
      </c>
      <c r="E432" s="17" t="s">
        <v>275</v>
      </c>
      <c r="F432" s="193">
        <v>742.5</v>
      </c>
      <c r="H432" s="29"/>
    </row>
    <row r="433" spans="2:8" s="1" customFormat="1" ht="16.8" customHeight="1">
      <c r="B433" s="29"/>
      <c r="C433" s="192" t="s">
        <v>2010</v>
      </c>
      <c r="D433" s="192" t="s">
        <v>2081</v>
      </c>
      <c r="E433" s="17" t="s">
        <v>275</v>
      </c>
      <c r="F433" s="193">
        <v>742.5</v>
      </c>
      <c r="H433" s="29"/>
    </row>
    <row r="434" spans="2:8" s="1" customFormat="1" ht="7.35" customHeight="1">
      <c r="B434" s="38"/>
      <c r="C434" s="39"/>
      <c r="D434" s="39"/>
      <c r="E434" s="39"/>
      <c r="F434" s="39"/>
      <c r="G434" s="39"/>
      <c r="H434" s="29"/>
    </row>
    <row r="435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140625" style="195" customWidth="1"/>
    <col min="2" max="2" width="1.5703125" style="195" customWidth="1"/>
    <col min="3" max="4" width="4.85546875" style="195" customWidth="1"/>
    <col min="5" max="5" width="11.5703125" style="195" customWidth="1"/>
    <col min="6" max="6" width="9" style="195" customWidth="1"/>
    <col min="7" max="7" width="4.85546875" style="195" customWidth="1"/>
    <col min="8" max="8" width="77.7109375" style="195" customWidth="1"/>
    <col min="9" max="10" width="19.85546875" style="195" customWidth="1"/>
    <col min="11" max="11" width="1.5703125" style="195" customWidth="1"/>
  </cols>
  <sheetData>
    <row r="1" spans="2:11" customFormat="1" ht="37.5" customHeight="1"/>
    <row r="2" spans="2:11" customFormat="1" ht="7.5" customHeight="1">
      <c r="B2" s="196"/>
      <c r="C2" s="197"/>
      <c r="D2" s="197"/>
      <c r="E2" s="197"/>
      <c r="F2" s="197"/>
      <c r="G2" s="197"/>
      <c r="H2" s="197"/>
      <c r="I2" s="197"/>
      <c r="J2" s="197"/>
      <c r="K2" s="198"/>
    </row>
    <row r="3" spans="2:11" s="15" customFormat="1" ht="45" customHeight="1">
      <c r="B3" s="199"/>
      <c r="C3" s="315" t="s">
        <v>2084</v>
      </c>
      <c r="D3" s="315"/>
      <c r="E3" s="315"/>
      <c r="F3" s="315"/>
      <c r="G3" s="315"/>
      <c r="H3" s="315"/>
      <c r="I3" s="315"/>
      <c r="J3" s="315"/>
      <c r="K3" s="200"/>
    </row>
    <row r="4" spans="2:11" customFormat="1" ht="25.5" customHeight="1">
      <c r="B4" s="201"/>
      <c r="C4" s="316" t="s">
        <v>2085</v>
      </c>
      <c r="D4" s="316"/>
      <c r="E4" s="316"/>
      <c r="F4" s="316"/>
      <c r="G4" s="316"/>
      <c r="H4" s="316"/>
      <c r="I4" s="316"/>
      <c r="J4" s="316"/>
      <c r="K4" s="202"/>
    </row>
    <row r="5" spans="2:11" customFormat="1" ht="5.25" customHeight="1">
      <c r="B5" s="201"/>
      <c r="C5" s="203"/>
      <c r="D5" s="203"/>
      <c r="E5" s="203"/>
      <c r="F5" s="203"/>
      <c r="G5" s="203"/>
      <c r="H5" s="203"/>
      <c r="I5" s="203"/>
      <c r="J5" s="203"/>
      <c r="K5" s="202"/>
    </row>
    <row r="6" spans="2:11" customFormat="1" ht="15" customHeight="1">
      <c r="B6" s="201"/>
      <c r="C6" s="314" t="s">
        <v>2086</v>
      </c>
      <c r="D6" s="314"/>
      <c r="E6" s="314"/>
      <c r="F6" s="314"/>
      <c r="G6" s="314"/>
      <c r="H6" s="314"/>
      <c r="I6" s="314"/>
      <c r="J6" s="314"/>
      <c r="K6" s="202"/>
    </row>
    <row r="7" spans="2:11" customFormat="1" ht="15" customHeight="1">
      <c r="B7" s="205"/>
      <c r="C7" s="314" t="s">
        <v>2087</v>
      </c>
      <c r="D7" s="314"/>
      <c r="E7" s="314"/>
      <c r="F7" s="314"/>
      <c r="G7" s="314"/>
      <c r="H7" s="314"/>
      <c r="I7" s="314"/>
      <c r="J7" s="314"/>
      <c r="K7" s="202"/>
    </row>
    <row r="8" spans="2:11" customFormat="1" ht="12.75" customHeight="1">
      <c r="B8" s="205"/>
      <c r="C8" s="204"/>
      <c r="D8" s="204"/>
      <c r="E8" s="204"/>
      <c r="F8" s="204"/>
      <c r="G8" s="204"/>
      <c r="H8" s="204"/>
      <c r="I8" s="204"/>
      <c r="J8" s="204"/>
      <c r="K8" s="202"/>
    </row>
    <row r="9" spans="2:11" customFormat="1" ht="15" customHeight="1">
      <c r="B9" s="205"/>
      <c r="C9" s="314" t="s">
        <v>2088</v>
      </c>
      <c r="D9" s="314"/>
      <c r="E9" s="314"/>
      <c r="F9" s="314"/>
      <c r="G9" s="314"/>
      <c r="H9" s="314"/>
      <c r="I9" s="314"/>
      <c r="J9" s="314"/>
      <c r="K9" s="202"/>
    </row>
    <row r="10" spans="2:11" customFormat="1" ht="15" customHeight="1">
      <c r="B10" s="205"/>
      <c r="C10" s="204"/>
      <c r="D10" s="314" t="s">
        <v>2089</v>
      </c>
      <c r="E10" s="314"/>
      <c r="F10" s="314"/>
      <c r="G10" s="314"/>
      <c r="H10" s="314"/>
      <c r="I10" s="314"/>
      <c r="J10" s="314"/>
      <c r="K10" s="202"/>
    </row>
    <row r="11" spans="2:11" customFormat="1" ht="15" customHeight="1">
      <c r="B11" s="205"/>
      <c r="C11" s="206"/>
      <c r="D11" s="314" t="s">
        <v>2090</v>
      </c>
      <c r="E11" s="314"/>
      <c r="F11" s="314"/>
      <c r="G11" s="314"/>
      <c r="H11" s="314"/>
      <c r="I11" s="314"/>
      <c r="J11" s="314"/>
      <c r="K11" s="202"/>
    </row>
    <row r="12" spans="2:11" customFormat="1" ht="15" customHeight="1">
      <c r="B12" s="205"/>
      <c r="C12" s="206"/>
      <c r="D12" s="204"/>
      <c r="E12" s="204"/>
      <c r="F12" s="204"/>
      <c r="G12" s="204"/>
      <c r="H12" s="204"/>
      <c r="I12" s="204"/>
      <c r="J12" s="204"/>
      <c r="K12" s="202"/>
    </row>
    <row r="13" spans="2:11" customFormat="1" ht="15" customHeight="1">
      <c r="B13" s="205"/>
      <c r="C13" s="206"/>
      <c r="D13" s="207" t="s">
        <v>2091</v>
      </c>
      <c r="E13" s="204"/>
      <c r="F13" s="204"/>
      <c r="G13" s="204"/>
      <c r="H13" s="204"/>
      <c r="I13" s="204"/>
      <c r="J13" s="204"/>
      <c r="K13" s="202"/>
    </row>
    <row r="14" spans="2:11" customFormat="1" ht="12.75" customHeight="1">
      <c r="B14" s="205"/>
      <c r="C14" s="206"/>
      <c r="D14" s="206"/>
      <c r="E14" s="206"/>
      <c r="F14" s="206"/>
      <c r="G14" s="206"/>
      <c r="H14" s="206"/>
      <c r="I14" s="206"/>
      <c r="J14" s="206"/>
      <c r="K14" s="202"/>
    </row>
    <row r="15" spans="2:11" customFormat="1" ht="15" customHeight="1">
      <c r="B15" s="205"/>
      <c r="C15" s="206"/>
      <c r="D15" s="314" t="s">
        <v>2092</v>
      </c>
      <c r="E15" s="314"/>
      <c r="F15" s="314"/>
      <c r="G15" s="314"/>
      <c r="H15" s="314"/>
      <c r="I15" s="314"/>
      <c r="J15" s="314"/>
      <c r="K15" s="202"/>
    </row>
    <row r="16" spans="2:11" customFormat="1" ht="15" customHeight="1">
      <c r="B16" s="205"/>
      <c r="C16" s="206"/>
      <c r="D16" s="314" t="s">
        <v>2093</v>
      </c>
      <c r="E16" s="314"/>
      <c r="F16" s="314"/>
      <c r="G16" s="314"/>
      <c r="H16" s="314"/>
      <c r="I16" s="314"/>
      <c r="J16" s="314"/>
      <c r="K16" s="202"/>
    </row>
    <row r="17" spans="2:11" customFormat="1" ht="15" customHeight="1">
      <c r="B17" s="205"/>
      <c r="C17" s="206"/>
      <c r="D17" s="314" t="s">
        <v>2094</v>
      </c>
      <c r="E17" s="314"/>
      <c r="F17" s="314"/>
      <c r="G17" s="314"/>
      <c r="H17" s="314"/>
      <c r="I17" s="314"/>
      <c r="J17" s="314"/>
      <c r="K17" s="202"/>
    </row>
    <row r="18" spans="2:11" customFormat="1" ht="15" customHeight="1">
      <c r="B18" s="205"/>
      <c r="C18" s="206"/>
      <c r="D18" s="206"/>
      <c r="E18" s="208" t="s">
        <v>82</v>
      </c>
      <c r="F18" s="314" t="s">
        <v>2095</v>
      </c>
      <c r="G18" s="314"/>
      <c r="H18" s="314"/>
      <c r="I18" s="314"/>
      <c r="J18" s="314"/>
      <c r="K18" s="202"/>
    </row>
    <row r="19" spans="2:11" customFormat="1" ht="15" customHeight="1">
      <c r="B19" s="205"/>
      <c r="C19" s="206"/>
      <c r="D19" s="206"/>
      <c r="E19" s="208" t="s">
        <v>101</v>
      </c>
      <c r="F19" s="314" t="s">
        <v>2096</v>
      </c>
      <c r="G19" s="314"/>
      <c r="H19" s="314"/>
      <c r="I19" s="314"/>
      <c r="J19" s="314"/>
      <c r="K19" s="202"/>
    </row>
    <row r="20" spans="2:11" customFormat="1" ht="15" customHeight="1">
      <c r="B20" s="205"/>
      <c r="C20" s="206"/>
      <c r="D20" s="206"/>
      <c r="E20" s="208" t="s">
        <v>2097</v>
      </c>
      <c r="F20" s="314" t="s">
        <v>2098</v>
      </c>
      <c r="G20" s="314"/>
      <c r="H20" s="314"/>
      <c r="I20" s="314"/>
      <c r="J20" s="314"/>
      <c r="K20" s="202"/>
    </row>
    <row r="21" spans="2:11" customFormat="1" ht="15" customHeight="1">
      <c r="B21" s="205"/>
      <c r="C21" s="206"/>
      <c r="D21" s="206"/>
      <c r="E21" s="208" t="s">
        <v>76</v>
      </c>
      <c r="F21" s="314" t="s">
        <v>75</v>
      </c>
      <c r="G21" s="314"/>
      <c r="H21" s="314"/>
      <c r="I21" s="314"/>
      <c r="J21" s="314"/>
      <c r="K21" s="202"/>
    </row>
    <row r="22" spans="2:11" customFormat="1" ht="15" customHeight="1">
      <c r="B22" s="205"/>
      <c r="C22" s="206"/>
      <c r="D22" s="206"/>
      <c r="E22" s="208" t="s">
        <v>114</v>
      </c>
      <c r="F22" s="314" t="s">
        <v>1645</v>
      </c>
      <c r="G22" s="314"/>
      <c r="H22" s="314"/>
      <c r="I22" s="314"/>
      <c r="J22" s="314"/>
      <c r="K22" s="202"/>
    </row>
    <row r="23" spans="2:11" customFormat="1" ht="15" customHeight="1">
      <c r="B23" s="205"/>
      <c r="C23" s="206"/>
      <c r="D23" s="206"/>
      <c r="E23" s="208" t="s">
        <v>86</v>
      </c>
      <c r="F23" s="314" t="s">
        <v>2099</v>
      </c>
      <c r="G23" s="314"/>
      <c r="H23" s="314"/>
      <c r="I23" s="314"/>
      <c r="J23" s="314"/>
      <c r="K23" s="202"/>
    </row>
    <row r="24" spans="2:11" customFormat="1" ht="12.75" customHeight="1">
      <c r="B24" s="205"/>
      <c r="C24" s="206"/>
      <c r="D24" s="206"/>
      <c r="E24" s="206"/>
      <c r="F24" s="206"/>
      <c r="G24" s="206"/>
      <c r="H24" s="206"/>
      <c r="I24" s="206"/>
      <c r="J24" s="206"/>
      <c r="K24" s="202"/>
    </row>
    <row r="25" spans="2:11" customFormat="1" ht="15" customHeight="1">
      <c r="B25" s="205"/>
      <c r="C25" s="314" t="s">
        <v>2100</v>
      </c>
      <c r="D25" s="314"/>
      <c r="E25" s="314"/>
      <c r="F25" s="314"/>
      <c r="G25" s="314"/>
      <c r="H25" s="314"/>
      <c r="I25" s="314"/>
      <c r="J25" s="314"/>
      <c r="K25" s="202"/>
    </row>
    <row r="26" spans="2:11" customFormat="1" ht="15" customHeight="1">
      <c r="B26" s="205"/>
      <c r="C26" s="314" t="s">
        <v>2101</v>
      </c>
      <c r="D26" s="314"/>
      <c r="E26" s="314"/>
      <c r="F26" s="314"/>
      <c r="G26" s="314"/>
      <c r="H26" s="314"/>
      <c r="I26" s="314"/>
      <c r="J26" s="314"/>
      <c r="K26" s="202"/>
    </row>
    <row r="27" spans="2:11" customFormat="1" ht="15" customHeight="1">
      <c r="B27" s="205"/>
      <c r="C27" s="204"/>
      <c r="D27" s="314" t="s">
        <v>2102</v>
      </c>
      <c r="E27" s="314"/>
      <c r="F27" s="314"/>
      <c r="G27" s="314"/>
      <c r="H27" s="314"/>
      <c r="I27" s="314"/>
      <c r="J27" s="314"/>
      <c r="K27" s="202"/>
    </row>
    <row r="28" spans="2:11" customFormat="1" ht="15" customHeight="1">
      <c r="B28" s="205"/>
      <c r="C28" s="206"/>
      <c r="D28" s="314" t="s">
        <v>2103</v>
      </c>
      <c r="E28" s="314"/>
      <c r="F28" s="314"/>
      <c r="G28" s="314"/>
      <c r="H28" s="314"/>
      <c r="I28" s="314"/>
      <c r="J28" s="314"/>
      <c r="K28" s="202"/>
    </row>
    <row r="29" spans="2:11" customFormat="1" ht="12.75" customHeight="1">
      <c r="B29" s="205"/>
      <c r="C29" s="206"/>
      <c r="D29" s="206"/>
      <c r="E29" s="206"/>
      <c r="F29" s="206"/>
      <c r="G29" s="206"/>
      <c r="H29" s="206"/>
      <c r="I29" s="206"/>
      <c r="J29" s="206"/>
      <c r="K29" s="202"/>
    </row>
    <row r="30" spans="2:11" customFormat="1" ht="15" customHeight="1">
      <c r="B30" s="205"/>
      <c r="C30" s="206"/>
      <c r="D30" s="314" t="s">
        <v>2104</v>
      </c>
      <c r="E30" s="314"/>
      <c r="F30" s="314"/>
      <c r="G30" s="314"/>
      <c r="H30" s="314"/>
      <c r="I30" s="314"/>
      <c r="J30" s="314"/>
      <c r="K30" s="202"/>
    </row>
    <row r="31" spans="2:11" customFormat="1" ht="15" customHeight="1">
      <c r="B31" s="205"/>
      <c r="C31" s="206"/>
      <c r="D31" s="314" t="s">
        <v>2105</v>
      </c>
      <c r="E31" s="314"/>
      <c r="F31" s="314"/>
      <c r="G31" s="314"/>
      <c r="H31" s="314"/>
      <c r="I31" s="314"/>
      <c r="J31" s="314"/>
      <c r="K31" s="202"/>
    </row>
    <row r="32" spans="2:11" customFormat="1" ht="12.75" customHeight="1">
      <c r="B32" s="205"/>
      <c r="C32" s="206"/>
      <c r="D32" s="206"/>
      <c r="E32" s="206"/>
      <c r="F32" s="206"/>
      <c r="G32" s="206"/>
      <c r="H32" s="206"/>
      <c r="I32" s="206"/>
      <c r="J32" s="206"/>
      <c r="K32" s="202"/>
    </row>
    <row r="33" spans="2:11" customFormat="1" ht="15" customHeight="1">
      <c r="B33" s="205"/>
      <c r="C33" s="206"/>
      <c r="D33" s="314" t="s">
        <v>2106</v>
      </c>
      <c r="E33" s="314"/>
      <c r="F33" s="314"/>
      <c r="G33" s="314"/>
      <c r="H33" s="314"/>
      <c r="I33" s="314"/>
      <c r="J33" s="314"/>
      <c r="K33" s="202"/>
    </row>
    <row r="34" spans="2:11" customFormat="1" ht="15" customHeight="1">
      <c r="B34" s="205"/>
      <c r="C34" s="206"/>
      <c r="D34" s="314" t="s">
        <v>2107</v>
      </c>
      <c r="E34" s="314"/>
      <c r="F34" s="314"/>
      <c r="G34" s="314"/>
      <c r="H34" s="314"/>
      <c r="I34" s="314"/>
      <c r="J34" s="314"/>
      <c r="K34" s="202"/>
    </row>
    <row r="35" spans="2:11" customFormat="1" ht="15" customHeight="1">
      <c r="B35" s="205"/>
      <c r="C35" s="206"/>
      <c r="D35" s="314" t="s">
        <v>2108</v>
      </c>
      <c r="E35" s="314"/>
      <c r="F35" s="314"/>
      <c r="G35" s="314"/>
      <c r="H35" s="314"/>
      <c r="I35" s="314"/>
      <c r="J35" s="314"/>
      <c r="K35" s="202"/>
    </row>
    <row r="36" spans="2:11" customFormat="1" ht="15" customHeight="1">
      <c r="B36" s="205"/>
      <c r="C36" s="206"/>
      <c r="D36" s="204"/>
      <c r="E36" s="207" t="s">
        <v>177</v>
      </c>
      <c r="F36" s="204"/>
      <c r="G36" s="314" t="s">
        <v>2109</v>
      </c>
      <c r="H36" s="314"/>
      <c r="I36" s="314"/>
      <c r="J36" s="314"/>
      <c r="K36" s="202"/>
    </row>
    <row r="37" spans="2:11" customFormat="1" ht="30.75" customHeight="1">
      <c r="B37" s="205"/>
      <c r="C37" s="206"/>
      <c r="D37" s="204"/>
      <c r="E37" s="207" t="s">
        <v>2110</v>
      </c>
      <c r="F37" s="204"/>
      <c r="G37" s="314" t="s">
        <v>2111</v>
      </c>
      <c r="H37" s="314"/>
      <c r="I37" s="314"/>
      <c r="J37" s="314"/>
      <c r="K37" s="202"/>
    </row>
    <row r="38" spans="2:11" customFormat="1" ht="15" customHeight="1">
      <c r="B38" s="205"/>
      <c r="C38" s="206"/>
      <c r="D38" s="204"/>
      <c r="E38" s="207" t="s">
        <v>50</v>
      </c>
      <c r="F38" s="204"/>
      <c r="G38" s="314" t="s">
        <v>2112</v>
      </c>
      <c r="H38" s="314"/>
      <c r="I38" s="314"/>
      <c r="J38" s="314"/>
      <c r="K38" s="202"/>
    </row>
    <row r="39" spans="2:11" customFormat="1" ht="15" customHeight="1">
      <c r="B39" s="205"/>
      <c r="C39" s="206"/>
      <c r="D39" s="204"/>
      <c r="E39" s="207" t="s">
        <v>51</v>
      </c>
      <c r="F39" s="204"/>
      <c r="G39" s="314" t="s">
        <v>2113</v>
      </c>
      <c r="H39" s="314"/>
      <c r="I39" s="314"/>
      <c r="J39" s="314"/>
      <c r="K39" s="202"/>
    </row>
    <row r="40" spans="2:11" customFormat="1" ht="15" customHeight="1">
      <c r="B40" s="205"/>
      <c r="C40" s="206"/>
      <c r="D40" s="204"/>
      <c r="E40" s="207" t="s">
        <v>178</v>
      </c>
      <c r="F40" s="204"/>
      <c r="G40" s="314" t="s">
        <v>2114</v>
      </c>
      <c r="H40" s="314"/>
      <c r="I40" s="314"/>
      <c r="J40" s="314"/>
      <c r="K40" s="202"/>
    </row>
    <row r="41" spans="2:11" customFormat="1" ht="15" customHeight="1">
      <c r="B41" s="205"/>
      <c r="C41" s="206"/>
      <c r="D41" s="204"/>
      <c r="E41" s="207" t="s">
        <v>179</v>
      </c>
      <c r="F41" s="204"/>
      <c r="G41" s="314" t="s">
        <v>2115</v>
      </c>
      <c r="H41" s="314"/>
      <c r="I41" s="314"/>
      <c r="J41" s="314"/>
      <c r="K41" s="202"/>
    </row>
    <row r="42" spans="2:11" customFormat="1" ht="15" customHeight="1">
      <c r="B42" s="205"/>
      <c r="C42" s="206"/>
      <c r="D42" s="204"/>
      <c r="E42" s="207" t="s">
        <v>2116</v>
      </c>
      <c r="F42" s="204"/>
      <c r="G42" s="314" t="s">
        <v>2117</v>
      </c>
      <c r="H42" s="314"/>
      <c r="I42" s="314"/>
      <c r="J42" s="314"/>
      <c r="K42" s="202"/>
    </row>
    <row r="43" spans="2:11" customFormat="1" ht="15" customHeight="1">
      <c r="B43" s="205"/>
      <c r="C43" s="206"/>
      <c r="D43" s="204"/>
      <c r="E43" s="207"/>
      <c r="F43" s="204"/>
      <c r="G43" s="314" t="s">
        <v>2118</v>
      </c>
      <c r="H43" s="314"/>
      <c r="I43" s="314"/>
      <c r="J43" s="314"/>
      <c r="K43" s="202"/>
    </row>
    <row r="44" spans="2:11" customFormat="1" ht="15" customHeight="1">
      <c r="B44" s="205"/>
      <c r="C44" s="206"/>
      <c r="D44" s="204"/>
      <c r="E44" s="207" t="s">
        <v>2119</v>
      </c>
      <c r="F44" s="204"/>
      <c r="G44" s="314" t="s">
        <v>2120</v>
      </c>
      <c r="H44" s="314"/>
      <c r="I44" s="314"/>
      <c r="J44" s="314"/>
      <c r="K44" s="202"/>
    </row>
    <row r="45" spans="2:11" customFormat="1" ht="15" customHeight="1">
      <c r="B45" s="205"/>
      <c r="C45" s="206"/>
      <c r="D45" s="204"/>
      <c r="E45" s="207" t="s">
        <v>181</v>
      </c>
      <c r="F45" s="204"/>
      <c r="G45" s="314" t="s">
        <v>2121</v>
      </c>
      <c r="H45" s="314"/>
      <c r="I45" s="314"/>
      <c r="J45" s="314"/>
      <c r="K45" s="202"/>
    </row>
    <row r="46" spans="2:11" customFormat="1" ht="12.75" customHeight="1">
      <c r="B46" s="205"/>
      <c r="C46" s="206"/>
      <c r="D46" s="204"/>
      <c r="E46" s="204"/>
      <c r="F46" s="204"/>
      <c r="G46" s="204"/>
      <c r="H46" s="204"/>
      <c r="I46" s="204"/>
      <c r="J46" s="204"/>
      <c r="K46" s="202"/>
    </row>
    <row r="47" spans="2:11" customFormat="1" ht="15" customHeight="1">
      <c r="B47" s="205"/>
      <c r="C47" s="206"/>
      <c r="D47" s="314" t="s">
        <v>2122</v>
      </c>
      <c r="E47" s="314"/>
      <c r="F47" s="314"/>
      <c r="G47" s="314"/>
      <c r="H47" s="314"/>
      <c r="I47" s="314"/>
      <c r="J47" s="314"/>
      <c r="K47" s="202"/>
    </row>
    <row r="48" spans="2:11" customFormat="1" ht="15" customHeight="1">
      <c r="B48" s="205"/>
      <c r="C48" s="206"/>
      <c r="D48" s="206"/>
      <c r="E48" s="314" t="s">
        <v>2123</v>
      </c>
      <c r="F48" s="314"/>
      <c r="G48" s="314"/>
      <c r="H48" s="314"/>
      <c r="I48" s="314"/>
      <c r="J48" s="314"/>
      <c r="K48" s="202"/>
    </row>
    <row r="49" spans="2:11" customFormat="1" ht="15" customHeight="1">
      <c r="B49" s="205"/>
      <c r="C49" s="206"/>
      <c r="D49" s="206"/>
      <c r="E49" s="314" t="s">
        <v>2124</v>
      </c>
      <c r="F49" s="314"/>
      <c r="G49" s="314"/>
      <c r="H49" s="314"/>
      <c r="I49" s="314"/>
      <c r="J49" s="314"/>
      <c r="K49" s="202"/>
    </row>
    <row r="50" spans="2:11" customFormat="1" ht="15" customHeight="1">
      <c r="B50" s="205"/>
      <c r="C50" s="206"/>
      <c r="D50" s="206"/>
      <c r="E50" s="314" t="s">
        <v>2125</v>
      </c>
      <c r="F50" s="314"/>
      <c r="G50" s="314"/>
      <c r="H50" s="314"/>
      <c r="I50" s="314"/>
      <c r="J50" s="314"/>
      <c r="K50" s="202"/>
    </row>
    <row r="51" spans="2:11" customFormat="1" ht="15" customHeight="1">
      <c r="B51" s="205"/>
      <c r="C51" s="206"/>
      <c r="D51" s="314" t="s">
        <v>2126</v>
      </c>
      <c r="E51" s="314"/>
      <c r="F51" s="314"/>
      <c r="G51" s="314"/>
      <c r="H51" s="314"/>
      <c r="I51" s="314"/>
      <c r="J51" s="314"/>
      <c r="K51" s="202"/>
    </row>
    <row r="52" spans="2:11" customFormat="1" ht="25.5" customHeight="1">
      <c r="B52" s="201"/>
      <c r="C52" s="316" t="s">
        <v>2127</v>
      </c>
      <c r="D52" s="316"/>
      <c r="E52" s="316"/>
      <c r="F52" s="316"/>
      <c r="G52" s="316"/>
      <c r="H52" s="316"/>
      <c r="I52" s="316"/>
      <c r="J52" s="316"/>
      <c r="K52" s="202"/>
    </row>
    <row r="53" spans="2:11" customFormat="1" ht="5.25" customHeight="1">
      <c r="B53" s="201"/>
      <c r="C53" s="203"/>
      <c r="D53" s="203"/>
      <c r="E53" s="203"/>
      <c r="F53" s="203"/>
      <c r="G53" s="203"/>
      <c r="H53" s="203"/>
      <c r="I53" s="203"/>
      <c r="J53" s="203"/>
      <c r="K53" s="202"/>
    </row>
    <row r="54" spans="2:11" customFormat="1" ht="15" customHeight="1">
      <c r="B54" s="201"/>
      <c r="C54" s="314" t="s">
        <v>2128</v>
      </c>
      <c r="D54" s="314"/>
      <c r="E54" s="314"/>
      <c r="F54" s="314"/>
      <c r="G54" s="314"/>
      <c r="H54" s="314"/>
      <c r="I54" s="314"/>
      <c r="J54" s="314"/>
      <c r="K54" s="202"/>
    </row>
    <row r="55" spans="2:11" customFormat="1" ht="15" customHeight="1">
      <c r="B55" s="201"/>
      <c r="C55" s="314" t="s">
        <v>2129</v>
      </c>
      <c r="D55" s="314"/>
      <c r="E55" s="314"/>
      <c r="F55" s="314"/>
      <c r="G55" s="314"/>
      <c r="H55" s="314"/>
      <c r="I55" s="314"/>
      <c r="J55" s="314"/>
      <c r="K55" s="202"/>
    </row>
    <row r="56" spans="2:11" customFormat="1" ht="12.75" customHeight="1">
      <c r="B56" s="201"/>
      <c r="C56" s="204"/>
      <c r="D56" s="204"/>
      <c r="E56" s="204"/>
      <c r="F56" s="204"/>
      <c r="G56" s="204"/>
      <c r="H56" s="204"/>
      <c r="I56" s="204"/>
      <c r="J56" s="204"/>
      <c r="K56" s="202"/>
    </row>
    <row r="57" spans="2:11" customFormat="1" ht="15" customHeight="1">
      <c r="B57" s="201"/>
      <c r="C57" s="314" t="s">
        <v>2130</v>
      </c>
      <c r="D57" s="314"/>
      <c r="E57" s="314"/>
      <c r="F57" s="314"/>
      <c r="G57" s="314"/>
      <c r="H57" s="314"/>
      <c r="I57" s="314"/>
      <c r="J57" s="314"/>
      <c r="K57" s="202"/>
    </row>
    <row r="58" spans="2:11" customFormat="1" ht="15" customHeight="1">
      <c r="B58" s="201"/>
      <c r="C58" s="206"/>
      <c r="D58" s="314" t="s">
        <v>2131</v>
      </c>
      <c r="E58" s="314"/>
      <c r="F58" s="314"/>
      <c r="G58" s="314"/>
      <c r="H58" s="314"/>
      <c r="I58" s="314"/>
      <c r="J58" s="314"/>
      <c r="K58" s="202"/>
    </row>
    <row r="59" spans="2:11" customFormat="1" ht="15" customHeight="1">
      <c r="B59" s="201"/>
      <c r="C59" s="206"/>
      <c r="D59" s="314" t="s">
        <v>2132</v>
      </c>
      <c r="E59" s="314"/>
      <c r="F59" s="314"/>
      <c r="G59" s="314"/>
      <c r="H59" s="314"/>
      <c r="I59" s="314"/>
      <c r="J59" s="314"/>
      <c r="K59" s="202"/>
    </row>
    <row r="60" spans="2:11" customFormat="1" ht="15" customHeight="1">
      <c r="B60" s="201"/>
      <c r="C60" s="206"/>
      <c r="D60" s="314" t="s">
        <v>2133</v>
      </c>
      <c r="E60" s="314"/>
      <c r="F60" s="314"/>
      <c r="G60" s="314"/>
      <c r="H60" s="314"/>
      <c r="I60" s="314"/>
      <c r="J60" s="314"/>
      <c r="K60" s="202"/>
    </row>
    <row r="61" spans="2:11" customFormat="1" ht="15" customHeight="1">
      <c r="B61" s="201"/>
      <c r="C61" s="206"/>
      <c r="D61" s="314" t="s">
        <v>2134</v>
      </c>
      <c r="E61" s="314"/>
      <c r="F61" s="314"/>
      <c r="G61" s="314"/>
      <c r="H61" s="314"/>
      <c r="I61" s="314"/>
      <c r="J61" s="314"/>
      <c r="K61" s="202"/>
    </row>
    <row r="62" spans="2:11" customFormat="1" ht="15" customHeight="1">
      <c r="B62" s="201"/>
      <c r="C62" s="206"/>
      <c r="D62" s="318" t="s">
        <v>2135</v>
      </c>
      <c r="E62" s="318"/>
      <c r="F62" s="318"/>
      <c r="G62" s="318"/>
      <c r="H62" s="318"/>
      <c r="I62" s="318"/>
      <c r="J62" s="318"/>
      <c r="K62" s="202"/>
    </row>
    <row r="63" spans="2:11" customFormat="1" ht="15" customHeight="1">
      <c r="B63" s="201"/>
      <c r="C63" s="206"/>
      <c r="D63" s="314" t="s">
        <v>2136</v>
      </c>
      <c r="E63" s="314"/>
      <c r="F63" s="314"/>
      <c r="G63" s="314"/>
      <c r="H63" s="314"/>
      <c r="I63" s="314"/>
      <c r="J63" s="314"/>
      <c r="K63" s="202"/>
    </row>
    <row r="64" spans="2:11" customFormat="1" ht="12.75" customHeight="1">
      <c r="B64" s="201"/>
      <c r="C64" s="206"/>
      <c r="D64" s="206"/>
      <c r="E64" s="209"/>
      <c r="F64" s="206"/>
      <c r="G64" s="206"/>
      <c r="H64" s="206"/>
      <c r="I64" s="206"/>
      <c r="J64" s="206"/>
      <c r="K64" s="202"/>
    </row>
    <row r="65" spans="2:11" customFormat="1" ht="15" customHeight="1">
      <c r="B65" s="201"/>
      <c r="C65" s="206"/>
      <c r="D65" s="314" t="s">
        <v>2137</v>
      </c>
      <c r="E65" s="314"/>
      <c r="F65" s="314"/>
      <c r="G65" s="314"/>
      <c r="H65" s="314"/>
      <c r="I65" s="314"/>
      <c r="J65" s="314"/>
      <c r="K65" s="202"/>
    </row>
    <row r="66" spans="2:11" customFormat="1" ht="15" customHeight="1">
      <c r="B66" s="201"/>
      <c r="C66" s="206"/>
      <c r="D66" s="318" t="s">
        <v>2138</v>
      </c>
      <c r="E66" s="318"/>
      <c r="F66" s="318"/>
      <c r="G66" s="318"/>
      <c r="H66" s="318"/>
      <c r="I66" s="318"/>
      <c r="J66" s="318"/>
      <c r="K66" s="202"/>
    </row>
    <row r="67" spans="2:11" customFormat="1" ht="15" customHeight="1">
      <c r="B67" s="201"/>
      <c r="C67" s="206"/>
      <c r="D67" s="314" t="s">
        <v>2139</v>
      </c>
      <c r="E67" s="314"/>
      <c r="F67" s="314"/>
      <c r="G67" s="314"/>
      <c r="H67" s="314"/>
      <c r="I67" s="314"/>
      <c r="J67" s="314"/>
      <c r="K67" s="202"/>
    </row>
    <row r="68" spans="2:11" customFormat="1" ht="15" customHeight="1">
      <c r="B68" s="201"/>
      <c r="C68" s="206"/>
      <c r="D68" s="314" t="s">
        <v>2140</v>
      </c>
      <c r="E68" s="314"/>
      <c r="F68" s="314"/>
      <c r="G68" s="314"/>
      <c r="H68" s="314"/>
      <c r="I68" s="314"/>
      <c r="J68" s="314"/>
      <c r="K68" s="202"/>
    </row>
    <row r="69" spans="2:11" customFormat="1" ht="15" customHeight="1">
      <c r="B69" s="201"/>
      <c r="C69" s="206"/>
      <c r="D69" s="314" t="s">
        <v>2141</v>
      </c>
      <c r="E69" s="314"/>
      <c r="F69" s="314"/>
      <c r="G69" s="314"/>
      <c r="H69" s="314"/>
      <c r="I69" s="314"/>
      <c r="J69" s="314"/>
      <c r="K69" s="202"/>
    </row>
    <row r="70" spans="2:11" customFormat="1" ht="15" customHeight="1">
      <c r="B70" s="201"/>
      <c r="C70" s="206"/>
      <c r="D70" s="314" t="s">
        <v>2142</v>
      </c>
      <c r="E70" s="314"/>
      <c r="F70" s="314"/>
      <c r="G70" s="314"/>
      <c r="H70" s="314"/>
      <c r="I70" s="314"/>
      <c r="J70" s="314"/>
      <c r="K70" s="202"/>
    </row>
    <row r="71" spans="2:11" customFormat="1" ht="12.75" customHeight="1">
      <c r="B71" s="210"/>
      <c r="C71" s="211"/>
      <c r="D71" s="211"/>
      <c r="E71" s="211"/>
      <c r="F71" s="211"/>
      <c r="G71" s="211"/>
      <c r="H71" s="211"/>
      <c r="I71" s="211"/>
      <c r="J71" s="211"/>
      <c r="K71" s="212"/>
    </row>
    <row r="72" spans="2:11" customFormat="1" ht="18.75" customHeight="1">
      <c r="B72" s="213"/>
      <c r="C72" s="213"/>
      <c r="D72" s="213"/>
      <c r="E72" s="213"/>
      <c r="F72" s="213"/>
      <c r="G72" s="213"/>
      <c r="H72" s="213"/>
      <c r="I72" s="213"/>
      <c r="J72" s="213"/>
      <c r="K72" s="214"/>
    </row>
    <row r="73" spans="2:11" customFormat="1" ht="18.75" customHeight="1">
      <c r="B73" s="214"/>
      <c r="C73" s="214"/>
      <c r="D73" s="214"/>
      <c r="E73" s="214"/>
      <c r="F73" s="214"/>
      <c r="G73" s="214"/>
      <c r="H73" s="214"/>
      <c r="I73" s="214"/>
      <c r="J73" s="214"/>
      <c r="K73" s="214"/>
    </row>
    <row r="74" spans="2:11" customFormat="1" ht="7.5" customHeight="1">
      <c r="B74" s="215"/>
      <c r="C74" s="216"/>
      <c r="D74" s="216"/>
      <c r="E74" s="216"/>
      <c r="F74" s="216"/>
      <c r="G74" s="216"/>
      <c r="H74" s="216"/>
      <c r="I74" s="216"/>
      <c r="J74" s="216"/>
      <c r="K74" s="217"/>
    </row>
    <row r="75" spans="2:11" customFormat="1" ht="45" customHeight="1">
      <c r="B75" s="218"/>
      <c r="C75" s="317" t="s">
        <v>2143</v>
      </c>
      <c r="D75" s="317"/>
      <c r="E75" s="317"/>
      <c r="F75" s="317"/>
      <c r="G75" s="317"/>
      <c r="H75" s="317"/>
      <c r="I75" s="317"/>
      <c r="J75" s="317"/>
      <c r="K75" s="219"/>
    </row>
    <row r="76" spans="2:11" customFormat="1" ht="17.25" customHeight="1">
      <c r="B76" s="218"/>
      <c r="C76" s="220" t="s">
        <v>2144</v>
      </c>
      <c r="D76" s="220"/>
      <c r="E76" s="220"/>
      <c r="F76" s="220" t="s">
        <v>2145</v>
      </c>
      <c r="G76" s="221"/>
      <c r="H76" s="220" t="s">
        <v>51</v>
      </c>
      <c r="I76" s="220" t="s">
        <v>54</v>
      </c>
      <c r="J76" s="220" t="s">
        <v>2146</v>
      </c>
      <c r="K76" s="219"/>
    </row>
    <row r="77" spans="2:11" customFormat="1" ht="17.25" customHeight="1">
      <c r="B77" s="218"/>
      <c r="C77" s="222" t="s">
        <v>2147</v>
      </c>
      <c r="D77" s="222"/>
      <c r="E77" s="222"/>
      <c r="F77" s="223" t="s">
        <v>2148</v>
      </c>
      <c r="G77" s="224"/>
      <c r="H77" s="222"/>
      <c r="I77" s="222"/>
      <c r="J77" s="222" t="s">
        <v>2149</v>
      </c>
      <c r="K77" s="219"/>
    </row>
    <row r="78" spans="2:11" customFormat="1" ht="5.25" customHeight="1">
      <c r="B78" s="218"/>
      <c r="C78" s="225"/>
      <c r="D78" s="225"/>
      <c r="E78" s="225"/>
      <c r="F78" s="225"/>
      <c r="G78" s="226"/>
      <c r="H78" s="225"/>
      <c r="I78" s="225"/>
      <c r="J78" s="225"/>
      <c r="K78" s="219"/>
    </row>
    <row r="79" spans="2:11" customFormat="1" ht="15" customHeight="1">
      <c r="B79" s="218"/>
      <c r="C79" s="207" t="s">
        <v>50</v>
      </c>
      <c r="D79" s="227"/>
      <c r="E79" s="227"/>
      <c r="F79" s="228" t="s">
        <v>1517</v>
      </c>
      <c r="G79" s="229"/>
      <c r="H79" s="207" t="s">
        <v>2150</v>
      </c>
      <c r="I79" s="207" t="s">
        <v>2151</v>
      </c>
      <c r="J79" s="207">
        <v>20</v>
      </c>
      <c r="K79" s="219"/>
    </row>
    <row r="80" spans="2:11" customFormat="1" ht="15" customHeight="1">
      <c r="B80" s="218"/>
      <c r="C80" s="207" t="s">
        <v>2152</v>
      </c>
      <c r="D80" s="207"/>
      <c r="E80" s="207"/>
      <c r="F80" s="228" t="s">
        <v>1517</v>
      </c>
      <c r="G80" s="229"/>
      <c r="H80" s="207" t="s">
        <v>2153</v>
      </c>
      <c r="I80" s="207" t="s">
        <v>2151</v>
      </c>
      <c r="J80" s="207">
        <v>120</v>
      </c>
      <c r="K80" s="219"/>
    </row>
    <row r="81" spans="2:11" customFormat="1" ht="15" customHeight="1">
      <c r="B81" s="230"/>
      <c r="C81" s="207" t="s">
        <v>2154</v>
      </c>
      <c r="D81" s="207"/>
      <c r="E81" s="207"/>
      <c r="F81" s="228" t="s">
        <v>1841</v>
      </c>
      <c r="G81" s="229"/>
      <c r="H81" s="207" t="s">
        <v>2155</v>
      </c>
      <c r="I81" s="207" t="s">
        <v>2151</v>
      </c>
      <c r="J81" s="207">
        <v>50</v>
      </c>
      <c r="K81" s="219"/>
    </row>
    <row r="82" spans="2:11" customFormat="1" ht="15" customHeight="1">
      <c r="B82" s="230"/>
      <c r="C82" s="207" t="s">
        <v>2156</v>
      </c>
      <c r="D82" s="207"/>
      <c r="E82" s="207"/>
      <c r="F82" s="228" t="s">
        <v>1517</v>
      </c>
      <c r="G82" s="229"/>
      <c r="H82" s="207" t="s">
        <v>2157</v>
      </c>
      <c r="I82" s="207" t="s">
        <v>2158</v>
      </c>
      <c r="J82" s="207"/>
      <c r="K82" s="219"/>
    </row>
    <row r="83" spans="2:11" customFormat="1" ht="15" customHeight="1">
      <c r="B83" s="230"/>
      <c r="C83" s="207" t="s">
        <v>2159</v>
      </c>
      <c r="D83" s="207"/>
      <c r="E83" s="207"/>
      <c r="F83" s="228" t="s">
        <v>1841</v>
      </c>
      <c r="G83" s="207"/>
      <c r="H83" s="207" t="s">
        <v>2160</v>
      </c>
      <c r="I83" s="207" t="s">
        <v>2151</v>
      </c>
      <c r="J83" s="207">
        <v>15</v>
      </c>
      <c r="K83" s="219"/>
    </row>
    <row r="84" spans="2:11" customFormat="1" ht="15" customHeight="1">
      <c r="B84" s="230"/>
      <c r="C84" s="207" t="s">
        <v>2161</v>
      </c>
      <c r="D84" s="207"/>
      <c r="E84" s="207"/>
      <c r="F84" s="228" t="s">
        <v>1841</v>
      </c>
      <c r="G84" s="207"/>
      <c r="H84" s="207" t="s">
        <v>2162</v>
      </c>
      <c r="I84" s="207" t="s">
        <v>2151</v>
      </c>
      <c r="J84" s="207">
        <v>15</v>
      </c>
      <c r="K84" s="219"/>
    </row>
    <row r="85" spans="2:11" customFormat="1" ht="15" customHeight="1">
      <c r="B85" s="230"/>
      <c r="C85" s="207" t="s">
        <v>2163</v>
      </c>
      <c r="D85" s="207"/>
      <c r="E85" s="207"/>
      <c r="F85" s="228" t="s">
        <v>1841</v>
      </c>
      <c r="G85" s="207"/>
      <c r="H85" s="207" t="s">
        <v>2164</v>
      </c>
      <c r="I85" s="207" t="s">
        <v>2151</v>
      </c>
      <c r="J85" s="207">
        <v>20</v>
      </c>
      <c r="K85" s="219"/>
    </row>
    <row r="86" spans="2:11" customFormat="1" ht="15" customHeight="1">
      <c r="B86" s="230"/>
      <c r="C86" s="207" t="s">
        <v>2165</v>
      </c>
      <c r="D86" s="207"/>
      <c r="E86" s="207"/>
      <c r="F86" s="228" t="s">
        <v>1841</v>
      </c>
      <c r="G86" s="207"/>
      <c r="H86" s="207" t="s">
        <v>2166</v>
      </c>
      <c r="I86" s="207" t="s">
        <v>2151</v>
      </c>
      <c r="J86" s="207">
        <v>20</v>
      </c>
      <c r="K86" s="219"/>
    </row>
    <row r="87" spans="2:11" customFormat="1" ht="15" customHeight="1">
      <c r="B87" s="230"/>
      <c r="C87" s="207" t="s">
        <v>2167</v>
      </c>
      <c r="D87" s="207"/>
      <c r="E87" s="207"/>
      <c r="F87" s="228" t="s">
        <v>1841</v>
      </c>
      <c r="G87" s="229"/>
      <c r="H87" s="207" t="s">
        <v>2168</v>
      </c>
      <c r="I87" s="207" t="s">
        <v>2151</v>
      </c>
      <c r="J87" s="207">
        <v>50</v>
      </c>
      <c r="K87" s="219"/>
    </row>
    <row r="88" spans="2:11" customFormat="1" ht="15" customHeight="1">
      <c r="B88" s="230"/>
      <c r="C88" s="207" t="s">
        <v>2169</v>
      </c>
      <c r="D88" s="207"/>
      <c r="E88" s="207"/>
      <c r="F88" s="228" t="s">
        <v>1841</v>
      </c>
      <c r="G88" s="229"/>
      <c r="H88" s="207" t="s">
        <v>2170</v>
      </c>
      <c r="I88" s="207" t="s">
        <v>2151</v>
      </c>
      <c r="J88" s="207">
        <v>20</v>
      </c>
      <c r="K88" s="219"/>
    </row>
    <row r="89" spans="2:11" customFormat="1" ht="15" customHeight="1">
      <c r="B89" s="230"/>
      <c r="C89" s="207" t="s">
        <v>2171</v>
      </c>
      <c r="D89" s="207"/>
      <c r="E89" s="207"/>
      <c r="F89" s="228" t="s">
        <v>1841</v>
      </c>
      <c r="G89" s="229"/>
      <c r="H89" s="207" t="s">
        <v>2172</v>
      </c>
      <c r="I89" s="207" t="s">
        <v>2151</v>
      </c>
      <c r="J89" s="207">
        <v>20</v>
      </c>
      <c r="K89" s="219"/>
    </row>
    <row r="90" spans="2:11" customFormat="1" ht="15" customHeight="1">
      <c r="B90" s="230"/>
      <c r="C90" s="207" t="s">
        <v>2173</v>
      </c>
      <c r="D90" s="207"/>
      <c r="E90" s="207"/>
      <c r="F90" s="228" t="s">
        <v>1841</v>
      </c>
      <c r="G90" s="229"/>
      <c r="H90" s="207" t="s">
        <v>2174</v>
      </c>
      <c r="I90" s="207" t="s">
        <v>2151</v>
      </c>
      <c r="J90" s="207">
        <v>50</v>
      </c>
      <c r="K90" s="219"/>
    </row>
    <row r="91" spans="2:11" customFormat="1" ht="15" customHeight="1">
      <c r="B91" s="230"/>
      <c r="C91" s="207" t="s">
        <v>2175</v>
      </c>
      <c r="D91" s="207"/>
      <c r="E91" s="207"/>
      <c r="F91" s="228" t="s">
        <v>1841</v>
      </c>
      <c r="G91" s="229"/>
      <c r="H91" s="207" t="s">
        <v>2175</v>
      </c>
      <c r="I91" s="207" t="s">
        <v>2151</v>
      </c>
      <c r="J91" s="207">
        <v>50</v>
      </c>
      <c r="K91" s="219"/>
    </row>
    <row r="92" spans="2:11" customFormat="1" ht="15" customHeight="1">
      <c r="B92" s="230"/>
      <c r="C92" s="207" t="s">
        <v>2176</v>
      </c>
      <c r="D92" s="207"/>
      <c r="E92" s="207"/>
      <c r="F92" s="228" t="s">
        <v>1841</v>
      </c>
      <c r="G92" s="229"/>
      <c r="H92" s="207" t="s">
        <v>2177</v>
      </c>
      <c r="I92" s="207" t="s">
        <v>2151</v>
      </c>
      <c r="J92" s="207">
        <v>255</v>
      </c>
      <c r="K92" s="219"/>
    </row>
    <row r="93" spans="2:11" customFormat="1" ht="15" customHeight="1">
      <c r="B93" s="230"/>
      <c r="C93" s="207" t="s">
        <v>2178</v>
      </c>
      <c r="D93" s="207"/>
      <c r="E93" s="207"/>
      <c r="F93" s="228" t="s">
        <v>1517</v>
      </c>
      <c r="G93" s="229"/>
      <c r="H93" s="207" t="s">
        <v>2179</v>
      </c>
      <c r="I93" s="207" t="s">
        <v>2180</v>
      </c>
      <c r="J93" s="207"/>
      <c r="K93" s="219"/>
    </row>
    <row r="94" spans="2:11" customFormat="1" ht="15" customHeight="1">
      <c r="B94" s="230"/>
      <c r="C94" s="207" t="s">
        <v>2181</v>
      </c>
      <c r="D94" s="207"/>
      <c r="E94" s="207"/>
      <c r="F94" s="228" t="s">
        <v>1517</v>
      </c>
      <c r="G94" s="229"/>
      <c r="H94" s="207" t="s">
        <v>2182</v>
      </c>
      <c r="I94" s="207" t="s">
        <v>2183</v>
      </c>
      <c r="J94" s="207"/>
      <c r="K94" s="219"/>
    </row>
    <row r="95" spans="2:11" customFormat="1" ht="15" customHeight="1">
      <c r="B95" s="230"/>
      <c r="C95" s="207" t="s">
        <v>2184</v>
      </c>
      <c r="D95" s="207"/>
      <c r="E95" s="207"/>
      <c r="F95" s="228" t="s">
        <v>1517</v>
      </c>
      <c r="G95" s="229"/>
      <c r="H95" s="207" t="s">
        <v>2184</v>
      </c>
      <c r="I95" s="207" t="s">
        <v>2183</v>
      </c>
      <c r="J95" s="207"/>
      <c r="K95" s="219"/>
    </row>
    <row r="96" spans="2:11" customFormat="1" ht="15" customHeight="1">
      <c r="B96" s="230"/>
      <c r="C96" s="207" t="s">
        <v>35</v>
      </c>
      <c r="D96" s="207"/>
      <c r="E96" s="207"/>
      <c r="F96" s="228" t="s">
        <v>1517</v>
      </c>
      <c r="G96" s="229"/>
      <c r="H96" s="207" t="s">
        <v>2185</v>
      </c>
      <c r="I96" s="207" t="s">
        <v>2183</v>
      </c>
      <c r="J96" s="207"/>
      <c r="K96" s="219"/>
    </row>
    <row r="97" spans="2:11" customFormat="1" ht="15" customHeight="1">
      <c r="B97" s="230"/>
      <c r="C97" s="207" t="s">
        <v>45</v>
      </c>
      <c r="D97" s="207"/>
      <c r="E97" s="207"/>
      <c r="F97" s="228" t="s">
        <v>1517</v>
      </c>
      <c r="G97" s="229"/>
      <c r="H97" s="207" t="s">
        <v>2186</v>
      </c>
      <c r="I97" s="207" t="s">
        <v>2183</v>
      </c>
      <c r="J97" s="207"/>
      <c r="K97" s="219"/>
    </row>
    <row r="98" spans="2:11" customFormat="1" ht="15" customHeight="1">
      <c r="B98" s="231"/>
      <c r="C98" s="232"/>
      <c r="D98" s="232"/>
      <c r="E98" s="232"/>
      <c r="F98" s="232"/>
      <c r="G98" s="232"/>
      <c r="H98" s="232"/>
      <c r="I98" s="232"/>
      <c r="J98" s="232"/>
      <c r="K98" s="233"/>
    </row>
    <row r="99" spans="2:11" customFormat="1" ht="18.75" customHeight="1">
      <c r="B99" s="234"/>
      <c r="C99" s="235"/>
      <c r="D99" s="235"/>
      <c r="E99" s="235"/>
      <c r="F99" s="235"/>
      <c r="G99" s="235"/>
      <c r="H99" s="235"/>
      <c r="I99" s="235"/>
      <c r="J99" s="235"/>
      <c r="K99" s="234"/>
    </row>
    <row r="100" spans="2:11" customFormat="1" ht="18.75" customHeight="1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</row>
    <row r="101" spans="2:11" customFormat="1" ht="7.5" customHeight="1">
      <c r="B101" s="215"/>
      <c r="C101" s="216"/>
      <c r="D101" s="216"/>
      <c r="E101" s="216"/>
      <c r="F101" s="216"/>
      <c r="G101" s="216"/>
      <c r="H101" s="216"/>
      <c r="I101" s="216"/>
      <c r="J101" s="216"/>
      <c r="K101" s="217"/>
    </row>
    <row r="102" spans="2:11" customFormat="1" ht="45" customHeight="1">
      <c r="B102" s="218"/>
      <c r="C102" s="317" t="s">
        <v>2187</v>
      </c>
      <c r="D102" s="317"/>
      <c r="E102" s="317"/>
      <c r="F102" s="317"/>
      <c r="G102" s="317"/>
      <c r="H102" s="317"/>
      <c r="I102" s="317"/>
      <c r="J102" s="317"/>
      <c r="K102" s="219"/>
    </row>
    <row r="103" spans="2:11" customFormat="1" ht="17.25" customHeight="1">
      <c r="B103" s="218"/>
      <c r="C103" s="220" t="s">
        <v>2144</v>
      </c>
      <c r="D103" s="220"/>
      <c r="E103" s="220"/>
      <c r="F103" s="220" t="s">
        <v>2145</v>
      </c>
      <c r="G103" s="221"/>
      <c r="H103" s="220" t="s">
        <v>51</v>
      </c>
      <c r="I103" s="220" t="s">
        <v>54</v>
      </c>
      <c r="J103" s="220" t="s">
        <v>2146</v>
      </c>
      <c r="K103" s="219"/>
    </row>
    <row r="104" spans="2:11" customFormat="1" ht="17.25" customHeight="1">
      <c r="B104" s="218"/>
      <c r="C104" s="222" t="s">
        <v>2147</v>
      </c>
      <c r="D104" s="222"/>
      <c r="E104" s="222"/>
      <c r="F104" s="223" t="s">
        <v>2148</v>
      </c>
      <c r="G104" s="224"/>
      <c r="H104" s="222"/>
      <c r="I104" s="222"/>
      <c r="J104" s="222" t="s">
        <v>2149</v>
      </c>
      <c r="K104" s="219"/>
    </row>
    <row r="105" spans="2:11" customFormat="1" ht="5.25" customHeight="1">
      <c r="B105" s="218"/>
      <c r="C105" s="220"/>
      <c r="D105" s="220"/>
      <c r="E105" s="220"/>
      <c r="F105" s="220"/>
      <c r="G105" s="236"/>
      <c r="H105" s="220"/>
      <c r="I105" s="220"/>
      <c r="J105" s="220"/>
      <c r="K105" s="219"/>
    </row>
    <row r="106" spans="2:11" customFormat="1" ht="15" customHeight="1">
      <c r="B106" s="218"/>
      <c r="C106" s="207" t="s">
        <v>50</v>
      </c>
      <c r="D106" s="227"/>
      <c r="E106" s="227"/>
      <c r="F106" s="228" t="s">
        <v>1517</v>
      </c>
      <c r="G106" s="207"/>
      <c r="H106" s="207" t="s">
        <v>2188</v>
      </c>
      <c r="I106" s="207" t="s">
        <v>2151</v>
      </c>
      <c r="J106" s="207">
        <v>20</v>
      </c>
      <c r="K106" s="219"/>
    </row>
    <row r="107" spans="2:11" customFormat="1" ht="15" customHeight="1">
      <c r="B107" s="218"/>
      <c r="C107" s="207" t="s">
        <v>2152</v>
      </c>
      <c r="D107" s="207"/>
      <c r="E107" s="207"/>
      <c r="F107" s="228" t="s">
        <v>1517</v>
      </c>
      <c r="G107" s="207"/>
      <c r="H107" s="207" t="s">
        <v>2188</v>
      </c>
      <c r="I107" s="207" t="s">
        <v>2151</v>
      </c>
      <c r="J107" s="207">
        <v>120</v>
      </c>
      <c r="K107" s="219"/>
    </row>
    <row r="108" spans="2:11" customFormat="1" ht="15" customHeight="1">
      <c r="B108" s="230"/>
      <c r="C108" s="207" t="s">
        <v>2154</v>
      </c>
      <c r="D108" s="207"/>
      <c r="E108" s="207"/>
      <c r="F108" s="228" t="s">
        <v>1841</v>
      </c>
      <c r="G108" s="207"/>
      <c r="H108" s="207" t="s">
        <v>2188</v>
      </c>
      <c r="I108" s="207" t="s">
        <v>2151</v>
      </c>
      <c r="J108" s="207">
        <v>50</v>
      </c>
      <c r="K108" s="219"/>
    </row>
    <row r="109" spans="2:11" customFormat="1" ht="15" customHeight="1">
      <c r="B109" s="230"/>
      <c r="C109" s="207" t="s">
        <v>2156</v>
      </c>
      <c r="D109" s="207"/>
      <c r="E109" s="207"/>
      <c r="F109" s="228" t="s">
        <v>1517</v>
      </c>
      <c r="G109" s="207"/>
      <c r="H109" s="207" t="s">
        <v>2188</v>
      </c>
      <c r="I109" s="207" t="s">
        <v>2158</v>
      </c>
      <c r="J109" s="207"/>
      <c r="K109" s="219"/>
    </row>
    <row r="110" spans="2:11" customFormat="1" ht="15" customHeight="1">
      <c r="B110" s="230"/>
      <c r="C110" s="207" t="s">
        <v>2167</v>
      </c>
      <c r="D110" s="207"/>
      <c r="E110" s="207"/>
      <c r="F110" s="228" t="s">
        <v>1841</v>
      </c>
      <c r="G110" s="207"/>
      <c r="H110" s="207" t="s">
        <v>2188</v>
      </c>
      <c r="I110" s="207" t="s">
        <v>2151</v>
      </c>
      <c r="J110" s="207">
        <v>50</v>
      </c>
      <c r="K110" s="219"/>
    </row>
    <row r="111" spans="2:11" customFormat="1" ht="15" customHeight="1">
      <c r="B111" s="230"/>
      <c r="C111" s="207" t="s">
        <v>2175</v>
      </c>
      <c r="D111" s="207"/>
      <c r="E111" s="207"/>
      <c r="F111" s="228" t="s">
        <v>1841</v>
      </c>
      <c r="G111" s="207"/>
      <c r="H111" s="207" t="s">
        <v>2188</v>
      </c>
      <c r="I111" s="207" t="s">
        <v>2151</v>
      </c>
      <c r="J111" s="207">
        <v>50</v>
      </c>
      <c r="K111" s="219"/>
    </row>
    <row r="112" spans="2:11" customFormat="1" ht="15" customHeight="1">
      <c r="B112" s="230"/>
      <c r="C112" s="207" t="s">
        <v>2173</v>
      </c>
      <c r="D112" s="207"/>
      <c r="E112" s="207"/>
      <c r="F112" s="228" t="s">
        <v>1841</v>
      </c>
      <c r="G112" s="207"/>
      <c r="H112" s="207" t="s">
        <v>2188</v>
      </c>
      <c r="I112" s="207" t="s">
        <v>2151</v>
      </c>
      <c r="J112" s="207">
        <v>50</v>
      </c>
      <c r="K112" s="219"/>
    </row>
    <row r="113" spans="2:11" customFormat="1" ht="15" customHeight="1">
      <c r="B113" s="230"/>
      <c r="C113" s="207" t="s">
        <v>50</v>
      </c>
      <c r="D113" s="207"/>
      <c r="E113" s="207"/>
      <c r="F113" s="228" t="s">
        <v>1517</v>
      </c>
      <c r="G113" s="207"/>
      <c r="H113" s="207" t="s">
        <v>2189</v>
      </c>
      <c r="I113" s="207" t="s">
        <v>2151</v>
      </c>
      <c r="J113" s="207">
        <v>20</v>
      </c>
      <c r="K113" s="219"/>
    </row>
    <row r="114" spans="2:11" customFormat="1" ht="15" customHeight="1">
      <c r="B114" s="230"/>
      <c r="C114" s="207" t="s">
        <v>2190</v>
      </c>
      <c r="D114" s="207"/>
      <c r="E114" s="207"/>
      <c r="F114" s="228" t="s">
        <v>1517</v>
      </c>
      <c r="G114" s="207"/>
      <c r="H114" s="207" t="s">
        <v>2191</v>
      </c>
      <c r="I114" s="207" t="s">
        <v>2151</v>
      </c>
      <c r="J114" s="207">
        <v>120</v>
      </c>
      <c r="K114" s="219"/>
    </row>
    <row r="115" spans="2:11" customFormat="1" ht="15" customHeight="1">
      <c r="B115" s="230"/>
      <c r="C115" s="207" t="s">
        <v>35</v>
      </c>
      <c r="D115" s="207"/>
      <c r="E115" s="207"/>
      <c r="F115" s="228" t="s">
        <v>1517</v>
      </c>
      <c r="G115" s="207"/>
      <c r="H115" s="207" t="s">
        <v>2192</v>
      </c>
      <c r="I115" s="207" t="s">
        <v>2183</v>
      </c>
      <c r="J115" s="207"/>
      <c r="K115" s="219"/>
    </row>
    <row r="116" spans="2:11" customFormat="1" ht="15" customHeight="1">
      <c r="B116" s="230"/>
      <c r="C116" s="207" t="s">
        <v>45</v>
      </c>
      <c r="D116" s="207"/>
      <c r="E116" s="207"/>
      <c r="F116" s="228" t="s">
        <v>1517</v>
      </c>
      <c r="G116" s="207"/>
      <c r="H116" s="207" t="s">
        <v>2193</v>
      </c>
      <c r="I116" s="207" t="s">
        <v>2183</v>
      </c>
      <c r="J116" s="207"/>
      <c r="K116" s="219"/>
    </row>
    <row r="117" spans="2:11" customFormat="1" ht="15" customHeight="1">
      <c r="B117" s="230"/>
      <c r="C117" s="207" t="s">
        <v>54</v>
      </c>
      <c r="D117" s="207"/>
      <c r="E117" s="207"/>
      <c r="F117" s="228" t="s">
        <v>1517</v>
      </c>
      <c r="G117" s="207"/>
      <c r="H117" s="207" t="s">
        <v>2194</v>
      </c>
      <c r="I117" s="207" t="s">
        <v>2195</v>
      </c>
      <c r="J117" s="207"/>
      <c r="K117" s="219"/>
    </row>
    <row r="118" spans="2:11" customFormat="1" ht="15" customHeight="1">
      <c r="B118" s="231"/>
      <c r="C118" s="237"/>
      <c r="D118" s="237"/>
      <c r="E118" s="237"/>
      <c r="F118" s="237"/>
      <c r="G118" s="237"/>
      <c r="H118" s="237"/>
      <c r="I118" s="237"/>
      <c r="J118" s="237"/>
      <c r="K118" s="233"/>
    </row>
    <row r="119" spans="2:11" customFormat="1" ht="18.75" customHeight="1">
      <c r="B119" s="238"/>
      <c r="C119" s="239"/>
      <c r="D119" s="239"/>
      <c r="E119" s="239"/>
      <c r="F119" s="240"/>
      <c r="G119" s="239"/>
      <c r="H119" s="239"/>
      <c r="I119" s="239"/>
      <c r="J119" s="239"/>
      <c r="K119" s="238"/>
    </row>
    <row r="120" spans="2:11" customFormat="1" ht="18.75" customHeight="1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</row>
    <row r="121" spans="2:11" customFormat="1" ht="7.5" customHeight="1">
      <c r="B121" s="241"/>
      <c r="C121" s="242"/>
      <c r="D121" s="242"/>
      <c r="E121" s="242"/>
      <c r="F121" s="242"/>
      <c r="G121" s="242"/>
      <c r="H121" s="242"/>
      <c r="I121" s="242"/>
      <c r="J121" s="242"/>
      <c r="K121" s="243"/>
    </row>
    <row r="122" spans="2:11" customFormat="1" ht="45" customHeight="1">
      <c r="B122" s="244"/>
      <c r="C122" s="315" t="s">
        <v>2196</v>
      </c>
      <c r="D122" s="315"/>
      <c r="E122" s="315"/>
      <c r="F122" s="315"/>
      <c r="G122" s="315"/>
      <c r="H122" s="315"/>
      <c r="I122" s="315"/>
      <c r="J122" s="315"/>
      <c r="K122" s="245"/>
    </row>
    <row r="123" spans="2:11" customFormat="1" ht="17.25" customHeight="1">
      <c r="B123" s="246"/>
      <c r="C123" s="220" t="s">
        <v>2144</v>
      </c>
      <c r="D123" s="220"/>
      <c r="E123" s="220"/>
      <c r="F123" s="220" t="s">
        <v>2145</v>
      </c>
      <c r="G123" s="221"/>
      <c r="H123" s="220" t="s">
        <v>51</v>
      </c>
      <c r="I123" s="220" t="s">
        <v>54</v>
      </c>
      <c r="J123" s="220" t="s">
        <v>2146</v>
      </c>
      <c r="K123" s="247"/>
    </row>
    <row r="124" spans="2:11" customFormat="1" ht="17.25" customHeight="1">
      <c r="B124" s="246"/>
      <c r="C124" s="222" t="s">
        <v>2147</v>
      </c>
      <c r="D124" s="222"/>
      <c r="E124" s="222"/>
      <c r="F124" s="223" t="s">
        <v>2148</v>
      </c>
      <c r="G124" s="224"/>
      <c r="H124" s="222"/>
      <c r="I124" s="222"/>
      <c r="J124" s="222" t="s">
        <v>2149</v>
      </c>
      <c r="K124" s="247"/>
    </row>
    <row r="125" spans="2:11" customFormat="1" ht="5.25" customHeight="1">
      <c r="B125" s="248"/>
      <c r="C125" s="225"/>
      <c r="D125" s="225"/>
      <c r="E125" s="225"/>
      <c r="F125" s="225"/>
      <c r="G125" s="249"/>
      <c r="H125" s="225"/>
      <c r="I125" s="225"/>
      <c r="J125" s="225"/>
      <c r="K125" s="250"/>
    </row>
    <row r="126" spans="2:11" customFormat="1" ht="15" customHeight="1">
      <c r="B126" s="248"/>
      <c r="C126" s="207" t="s">
        <v>2152</v>
      </c>
      <c r="D126" s="227"/>
      <c r="E126" s="227"/>
      <c r="F126" s="228" t="s">
        <v>1517</v>
      </c>
      <c r="G126" s="207"/>
      <c r="H126" s="207" t="s">
        <v>2188</v>
      </c>
      <c r="I126" s="207" t="s">
        <v>2151</v>
      </c>
      <c r="J126" s="207">
        <v>120</v>
      </c>
      <c r="K126" s="251"/>
    </row>
    <row r="127" spans="2:11" customFormat="1" ht="15" customHeight="1">
      <c r="B127" s="248"/>
      <c r="C127" s="207" t="s">
        <v>2197</v>
      </c>
      <c r="D127" s="207"/>
      <c r="E127" s="207"/>
      <c r="F127" s="228" t="s">
        <v>1517</v>
      </c>
      <c r="G127" s="207"/>
      <c r="H127" s="207" t="s">
        <v>2198</v>
      </c>
      <c r="I127" s="207" t="s">
        <v>2151</v>
      </c>
      <c r="J127" s="207" t="s">
        <v>2199</v>
      </c>
      <c r="K127" s="251"/>
    </row>
    <row r="128" spans="2:11" customFormat="1" ht="15" customHeight="1">
      <c r="B128" s="248"/>
      <c r="C128" s="207" t="s">
        <v>86</v>
      </c>
      <c r="D128" s="207"/>
      <c r="E128" s="207"/>
      <c r="F128" s="228" t="s">
        <v>1517</v>
      </c>
      <c r="G128" s="207"/>
      <c r="H128" s="207" t="s">
        <v>2200</v>
      </c>
      <c r="I128" s="207" t="s">
        <v>2151</v>
      </c>
      <c r="J128" s="207" t="s">
        <v>2199</v>
      </c>
      <c r="K128" s="251"/>
    </row>
    <row r="129" spans="2:11" customFormat="1" ht="15" customHeight="1">
      <c r="B129" s="248"/>
      <c r="C129" s="207" t="s">
        <v>2159</v>
      </c>
      <c r="D129" s="207"/>
      <c r="E129" s="207"/>
      <c r="F129" s="228" t="s">
        <v>1841</v>
      </c>
      <c r="G129" s="207"/>
      <c r="H129" s="207" t="s">
        <v>2160</v>
      </c>
      <c r="I129" s="207" t="s">
        <v>2151</v>
      </c>
      <c r="J129" s="207">
        <v>15</v>
      </c>
      <c r="K129" s="251"/>
    </row>
    <row r="130" spans="2:11" customFormat="1" ht="15" customHeight="1">
      <c r="B130" s="248"/>
      <c r="C130" s="207" t="s">
        <v>2161</v>
      </c>
      <c r="D130" s="207"/>
      <c r="E130" s="207"/>
      <c r="F130" s="228" t="s">
        <v>1841</v>
      </c>
      <c r="G130" s="207"/>
      <c r="H130" s="207" t="s">
        <v>2162</v>
      </c>
      <c r="I130" s="207" t="s">
        <v>2151</v>
      </c>
      <c r="J130" s="207">
        <v>15</v>
      </c>
      <c r="K130" s="251"/>
    </row>
    <row r="131" spans="2:11" customFormat="1" ht="15" customHeight="1">
      <c r="B131" s="248"/>
      <c r="C131" s="207" t="s">
        <v>2163</v>
      </c>
      <c r="D131" s="207"/>
      <c r="E131" s="207"/>
      <c r="F131" s="228" t="s">
        <v>1841</v>
      </c>
      <c r="G131" s="207"/>
      <c r="H131" s="207" t="s">
        <v>2164</v>
      </c>
      <c r="I131" s="207" t="s">
        <v>2151</v>
      </c>
      <c r="J131" s="207">
        <v>20</v>
      </c>
      <c r="K131" s="251"/>
    </row>
    <row r="132" spans="2:11" customFormat="1" ht="15" customHeight="1">
      <c r="B132" s="248"/>
      <c r="C132" s="207" t="s">
        <v>2165</v>
      </c>
      <c r="D132" s="207"/>
      <c r="E132" s="207"/>
      <c r="F132" s="228" t="s">
        <v>1841</v>
      </c>
      <c r="G132" s="207"/>
      <c r="H132" s="207" t="s">
        <v>2166</v>
      </c>
      <c r="I132" s="207" t="s">
        <v>2151</v>
      </c>
      <c r="J132" s="207">
        <v>20</v>
      </c>
      <c r="K132" s="251"/>
    </row>
    <row r="133" spans="2:11" customFormat="1" ht="15" customHeight="1">
      <c r="B133" s="248"/>
      <c r="C133" s="207" t="s">
        <v>2154</v>
      </c>
      <c r="D133" s="207"/>
      <c r="E133" s="207"/>
      <c r="F133" s="228" t="s">
        <v>1841</v>
      </c>
      <c r="G133" s="207"/>
      <c r="H133" s="207" t="s">
        <v>2188</v>
      </c>
      <c r="I133" s="207" t="s">
        <v>2151</v>
      </c>
      <c r="J133" s="207">
        <v>50</v>
      </c>
      <c r="K133" s="251"/>
    </row>
    <row r="134" spans="2:11" customFormat="1" ht="15" customHeight="1">
      <c r="B134" s="248"/>
      <c r="C134" s="207" t="s">
        <v>2167</v>
      </c>
      <c r="D134" s="207"/>
      <c r="E134" s="207"/>
      <c r="F134" s="228" t="s">
        <v>1841</v>
      </c>
      <c r="G134" s="207"/>
      <c r="H134" s="207" t="s">
        <v>2188</v>
      </c>
      <c r="I134" s="207" t="s">
        <v>2151</v>
      </c>
      <c r="J134" s="207">
        <v>50</v>
      </c>
      <c r="K134" s="251"/>
    </row>
    <row r="135" spans="2:11" customFormat="1" ht="15" customHeight="1">
      <c r="B135" s="248"/>
      <c r="C135" s="207" t="s">
        <v>2173</v>
      </c>
      <c r="D135" s="207"/>
      <c r="E135" s="207"/>
      <c r="F135" s="228" t="s">
        <v>1841</v>
      </c>
      <c r="G135" s="207"/>
      <c r="H135" s="207" t="s">
        <v>2188</v>
      </c>
      <c r="I135" s="207" t="s">
        <v>2151</v>
      </c>
      <c r="J135" s="207">
        <v>50</v>
      </c>
      <c r="K135" s="251"/>
    </row>
    <row r="136" spans="2:11" customFormat="1" ht="15" customHeight="1">
      <c r="B136" s="248"/>
      <c r="C136" s="207" t="s">
        <v>2175</v>
      </c>
      <c r="D136" s="207"/>
      <c r="E136" s="207"/>
      <c r="F136" s="228" t="s">
        <v>1841</v>
      </c>
      <c r="G136" s="207"/>
      <c r="H136" s="207" t="s">
        <v>2188</v>
      </c>
      <c r="I136" s="207" t="s">
        <v>2151</v>
      </c>
      <c r="J136" s="207">
        <v>50</v>
      </c>
      <c r="K136" s="251"/>
    </row>
    <row r="137" spans="2:11" customFormat="1" ht="15" customHeight="1">
      <c r="B137" s="248"/>
      <c r="C137" s="207" t="s">
        <v>2176</v>
      </c>
      <c r="D137" s="207"/>
      <c r="E137" s="207"/>
      <c r="F137" s="228" t="s">
        <v>1841</v>
      </c>
      <c r="G137" s="207"/>
      <c r="H137" s="207" t="s">
        <v>2201</v>
      </c>
      <c r="I137" s="207" t="s">
        <v>2151</v>
      </c>
      <c r="J137" s="207">
        <v>255</v>
      </c>
      <c r="K137" s="251"/>
    </row>
    <row r="138" spans="2:11" customFormat="1" ht="15" customHeight="1">
      <c r="B138" s="248"/>
      <c r="C138" s="207" t="s">
        <v>2178</v>
      </c>
      <c r="D138" s="207"/>
      <c r="E138" s="207"/>
      <c r="F138" s="228" t="s">
        <v>1517</v>
      </c>
      <c r="G138" s="207"/>
      <c r="H138" s="207" t="s">
        <v>2202</v>
      </c>
      <c r="I138" s="207" t="s">
        <v>2180</v>
      </c>
      <c r="J138" s="207"/>
      <c r="K138" s="251"/>
    </row>
    <row r="139" spans="2:11" customFormat="1" ht="15" customHeight="1">
      <c r="B139" s="248"/>
      <c r="C139" s="207" t="s">
        <v>2181</v>
      </c>
      <c r="D139" s="207"/>
      <c r="E139" s="207"/>
      <c r="F139" s="228" t="s">
        <v>1517</v>
      </c>
      <c r="G139" s="207"/>
      <c r="H139" s="207" t="s">
        <v>2203</v>
      </c>
      <c r="I139" s="207" t="s">
        <v>2183</v>
      </c>
      <c r="J139" s="207"/>
      <c r="K139" s="251"/>
    </row>
    <row r="140" spans="2:11" customFormat="1" ht="15" customHeight="1">
      <c r="B140" s="248"/>
      <c r="C140" s="207" t="s">
        <v>2184</v>
      </c>
      <c r="D140" s="207"/>
      <c r="E140" s="207"/>
      <c r="F140" s="228" t="s">
        <v>1517</v>
      </c>
      <c r="G140" s="207"/>
      <c r="H140" s="207" t="s">
        <v>2184</v>
      </c>
      <c r="I140" s="207" t="s">
        <v>2183</v>
      </c>
      <c r="J140" s="207"/>
      <c r="K140" s="251"/>
    </row>
    <row r="141" spans="2:11" customFormat="1" ht="15" customHeight="1">
      <c r="B141" s="248"/>
      <c r="C141" s="207" t="s">
        <v>35</v>
      </c>
      <c r="D141" s="207"/>
      <c r="E141" s="207"/>
      <c r="F141" s="228" t="s">
        <v>1517</v>
      </c>
      <c r="G141" s="207"/>
      <c r="H141" s="207" t="s">
        <v>2204</v>
      </c>
      <c r="I141" s="207" t="s">
        <v>2183</v>
      </c>
      <c r="J141" s="207"/>
      <c r="K141" s="251"/>
    </row>
    <row r="142" spans="2:11" customFormat="1" ht="15" customHeight="1">
      <c r="B142" s="248"/>
      <c r="C142" s="207" t="s">
        <v>2205</v>
      </c>
      <c r="D142" s="207"/>
      <c r="E142" s="207"/>
      <c r="F142" s="228" t="s">
        <v>1517</v>
      </c>
      <c r="G142" s="207"/>
      <c r="H142" s="207" t="s">
        <v>2206</v>
      </c>
      <c r="I142" s="207" t="s">
        <v>2183</v>
      </c>
      <c r="J142" s="207"/>
      <c r="K142" s="251"/>
    </row>
    <row r="143" spans="2:11" customFormat="1" ht="15" customHeight="1">
      <c r="B143" s="252"/>
      <c r="C143" s="253"/>
      <c r="D143" s="253"/>
      <c r="E143" s="253"/>
      <c r="F143" s="253"/>
      <c r="G143" s="253"/>
      <c r="H143" s="253"/>
      <c r="I143" s="253"/>
      <c r="J143" s="253"/>
      <c r="K143" s="254"/>
    </row>
    <row r="144" spans="2:11" customFormat="1" ht="18.75" customHeight="1">
      <c r="B144" s="239"/>
      <c r="C144" s="239"/>
      <c r="D144" s="239"/>
      <c r="E144" s="239"/>
      <c r="F144" s="240"/>
      <c r="G144" s="239"/>
      <c r="H144" s="239"/>
      <c r="I144" s="239"/>
      <c r="J144" s="239"/>
      <c r="K144" s="239"/>
    </row>
    <row r="145" spans="2:11" customFormat="1" ht="18.75" customHeight="1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</row>
    <row r="146" spans="2:11" customFormat="1" ht="7.5" customHeight="1">
      <c r="B146" s="215"/>
      <c r="C146" s="216"/>
      <c r="D146" s="216"/>
      <c r="E146" s="216"/>
      <c r="F146" s="216"/>
      <c r="G146" s="216"/>
      <c r="H146" s="216"/>
      <c r="I146" s="216"/>
      <c r="J146" s="216"/>
      <c r="K146" s="217"/>
    </row>
    <row r="147" spans="2:11" customFormat="1" ht="45" customHeight="1">
      <c r="B147" s="218"/>
      <c r="C147" s="317" t="s">
        <v>2207</v>
      </c>
      <c r="D147" s="317"/>
      <c r="E147" s="317"/>
      <c r="F147" s="317"/>
      <c r="G147" s="317"/>
      <c r="H147" s="317"/>
      <c r="I147" s="317"/>
      <c r="J147" s="317"/>
      <c r="K147" s="219"/>
    </row>
    <row r="148" spans="2:11" customFormat="1" ht="17.25" customHeight="1">
      <c r="B148" s="218"/>
      <c r="C148" s="220" t="s">
        <v>2144</v>
      </c>
      <c r="D148" s="220"/>
      <c r="E148" s="220"/>
      <c r="F148" s="220" t="s">
        <v>2145</v>
      </c>
      <c r="G148" s="221"/>
      <c r="H148" s="220" t="s">
        <v>51</v>
      </c>
      <c r="I148" s="220" t="s">
        <v>54</v>
      </c>
      <c r="J148" s="220" t="s">
        <v>2146</v>
      </c>
      <c r="K148" s="219"/>
    </row>
    <row r="149" spans="2:11" customFormat="1" ht="17.25" customHeight="1">
      <c r="B149" s="218"/>
      <c r="C149" s="222" t="s">
        <v>2147</v>
      </c>
      <c r="D149" s="222"/>
      <c r="E149" s="222"/>
      <c r="F149" s="223" t="s">
        <v>2148</v>
      </c>
      <c r="G149" s="224"/>
      <c r="H149" s="222"/>
      <c r="I149" s="222"/>
      <c r="J149" s="222" t="s">
        <v>2149</v>
      </c>
      <c r="K149" s="219"/>
    </row>
    <row r="150" spans="2:11" customFormat="1" ht="5.25" customHeight="1">
      <c r="B150" s="230"/>
      <c r="C150" s="225"/>
      <c r="D150" s="225"/>
      <c r="E150" s="225"/>
      <c r="F150" s="225"/>
      <c r="G150" s="226"/>
      <c r="H150" s="225"/>
      <c r="I150" s="225"/>
      <c r="J150" s="225"/>
      <c r="K150" s="251"/>
    </row>
    <row r="151" spans="2:11" customFormat="1" ht="15" customHeight="1">
      <c r="B151" s="230"/>
      <c r="C151" s="255" t="s">
        <v>2152</v>
      </c>
      <c r="D151" s="207"/>
      <c r="E151" s="207"/>
      <c r="F151" s="256" t="s">
        <v>1517</v>
      </c>
      <c r="G151" s="207"/>
      <c r="H151" s="255" t="s">
        <v>2188</v>
      </c>
      <c r="I151" s="255" t="s">
        <v>2151</v>
      </c>
      <c r="J151" s="255">
        <v>120</v>
      </c>
      <c r="K151" s="251"/>
    </row>
    <row r="152" spans="2:11" customFormat="1" ht="15" customHeight="1">
      <c r="B152" s="230"/>
      <c r="C152" s="255" t="s">
        <v>2197</v>
      </c>
      <c r="D152" s="207"/>
      <c r="E152" s="207"/>
      <c r="F152" s="256" t="s">
        <v>1517</v>
      </c>
      <c r="G152" s="207"/>
      <c r="H152" s="255" t="s">
        <v>2208</v>
      </c>
      <c r="I152" s="255" t="s">
        <v>2151</v>
      </c>
      <c r="J152" s="255" t="s">
        <v>2199</v>
      </c>
      <c r="K152" s="251"/>
    </row>
    <row r="153" spans="2:11" customFormat="1" ht="15" customHeight="1">
      <c r="B153" s="230"/>
      <c r="C153" s="255" t="s">
        <v>86</v>
      </c>
      <c r="D153" s="207"/>
      <c r="E153" s="207"/>
      <c r="F153" s="256" t="s">
        <v>1517</v>
      </c>
      <c r="G153" s="207"/>
      <c r="H153" s="255" t="s">
        <v>2209</v>
      </c>
      <c r="I153" s="255" t="s">
        <v>2151</v>
      </c>
      <c r="J153" s="255" t="s">
        <v>2199</v>
      </c>
      <c r="K153" s="251"/>
    </row>
    <row r="154" spans="2:11" customFormat="1" ht="15" customHeight="1">
      <c r="B154" s="230"/>
      <c r="C154" s="255" t="s">
        <v>2154</v>
      </c>
      <c r="D154" s="207"/>
      <c r="E154" s="207"/>
      <c r="F154" s="256" t="s">
        <v>1841</v>
      </c>
      <c r="G154" s="207"/>
      <c r="H154" s="255" t="s">
        <v>2188</v>
      </c>
      <c r="I154" s="255" t="s">
        <v>2151</v>
      </c>
      <c r="J154" s="255">
        <v>50</v>
      </c>
      <c r="K154" s="251"/>
    </row>
    <row r="155" spans="2:11" customFormat="1" ht="15" customHeight="1">
      <c r="B155" s="230"/>
      <c r="C155" s="255" t="s">
        <v>2156</v>
      </c>
      <c r="D155" s="207"/>
      <c r="E155" s="207"/>
      <c r="F155" s="256" t="s">
        <v>1517</v>
      </c>
      <c r="G155" s="207"/>
      <c r="H155" s="255" t="s">
        <v>2188</v>
      </c>
      <c r="I155" s="255" t="s">
        <v>2158</v>
      </c>
      <c r="J155" s="255"/>
      <c r="K155" s="251"/>
    </row>
    <row r="156" spans="2:11" customFormat="1" ht="15" customHeight="1">
      <c r="B156" s="230"/>
      <c r="C156" s="255" t="s">
        <v>2167</v>
      </c>
      <c r="D156" s="207"/>
      <c r="E156" s="207"/>
      <c r="F156" s="256" t="s">
        <v>1841</v>
      </c>
      <c r="G156" s="207"/>
      <c r="H156" s="255" t="s">
        <v>2188</v>
      </c>
      <c r="I156" s="255" t="s">
        <v>2151</v>
      </c>
      <c r="J156" s="255">
        <v>50</v>
      </c>
      <c r="K156" s="251"/>
    </row>
    <row r="157" spans="2:11" customFormat="1" ht="15" customHeight="1">
      <c r="B157" s="230"/>
      <c r="C157" s="255" t="s">
        <v>2175</v>
      </c>
      <c r="D157" s="207"/>
      <c r="E157" s="207"/>
      <c r="F157" s="256" t="s">
        <v>1841</v>
      </c>
      <c r="G157" s="207"/>
      <c r="H157" s="255" t="s">
        <v>2188</v>
      </c>
      <c r="I157" s="255" t="s">
        <v>2151</v>
      </c>
      <c r="J157" s="255">
        <v>50</v>
      </c>
      <c r="K157" s="251"/>
    </row>
    <row r="158" spans="2:11" customFormat="1" ht="15" customHeight="1">
      <c r="B158" s="230"/>
      <c r="C158" s="255" t="s">
        <v>2173</v>
      </c>
      <c r="D158" s="207"/>
      <c r="E158" s="207"/>
      <c r="F158" s="256" t="s">
        <v>1841</v>
      </c>
      <c r="G158" s="207"/>
      <c r="H158" s="255" t="s">
        <v>2188</v>
      </c>
      <c r="I158" s="255" t="s">
        <v>2151</v>
      </c>
      <c r="J158" s="255">
        <v>50</v>
      </c>
      <c r="K158" s="251"/>
    </row>
    <row r="159" spans="2:11" customFormat="1" ht="15" customHeight="1">
      <c r="B159" s="230"/>
      <c r="C159" s="255" t="s">
        <v>167</v>
      </c>
      <c r="D159" s="207"/>
      <c r="E159" s="207"/>
      <c r="F159" s="256" t="s">
        <v>1517</v>
      </c>
      <c r="G159" s="207"/>
      <c r="H159" s="255" t="s">
        <v>2210</v>
      </c>
      <c r="I159" s="255" t="s">
        <v>2151</v>
      </c>
      <c r="J159" s="255" t="s">
        <v>2211</v>
      </c>
      <c r="K159" s="251"/>
    </row>
    <row r="160" spans="2:11" customFormat="1" ht="15" customHeight="1">
      <c r="B160" s="230"/>
      <c r="C160" s="255" t="s">
        <v>2212</v>
      </c>
      <c r="D160" s="207"/>
      <c r="E160" s="207"/>
      <c r="F160" s="256" t="s">
        <v>1517</v>
      </c>
      <c r="G160" s="207"/>
      <c r="H160" s="255" t="s">
        <v>2213</v>
      </c>
      <c r="I160" s="255" t="s">
        <v>2183</v>
      </c>
      <c r="J160" s="255"/>
      <c r="K160" s="251"/>
    </row>
    <row r="161" spans="2:11" customFormat="1" ht="15" customHeight="1">
      <c r="B161" s="257"/>
      <c r="C161" s="237"/>
      <c r="D161" s="237"/>
      <c r="E161" s="237"/>
      <c r="F161" s="237"/>
      <c r="G161" s="237"/>
      <c r="H161" s="237"/>
      <c r="I161" s="237"/>
      <c r="J161" s="237"/>
      <c r="K161" s="258"/>
    </row>
    <row r="162" spans="2:11" customFormat="1" ht="18.75" customHeight="1">
      <c r="B162" s="239"/>
      <c r="C162" s="249"/>
      <c r="D162" s="249"/>
      <c r="E162" s="249"/>
      <c r="F162" s="259"/>
      <c r="G162" s="249"/>
      <c r="H162" s="249"/>
      <c r="I162" s="249"/>
      <c r="J162" s="249"/>
      <c r="K162" s="239"/>
    </row>
    <row r="163" spans="2:11" customFormat="1" ht="18.75" customHeight="1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</row>
    <row r="164" spans="2:11" customFormat="1" ht="7.5" customHeight="1">
      <c r="B164" s="196"/>
      <c r="C164" s="197"/>
      <c r="D164" s="197"/>
      <c r="E164" s="197"/>
      <c r="F164" s="197"/>
      <c r="G164" s="197"/>
      <c r="H164" s="197"/>
      <c r="I164" s="197"/>
      <c r="J164" s="197"/>
      <c r="K164" s="198"/>
    </row>
    <row r="165" spans="2:11" customFormat="1" ht="45" customHeight="1">
      <c r="B165" s="199"/>
      <c r="C165" s="315" t="s">
        <v>2214</v>
      </c>
      <c r="D165" s="315"/>
      <c r="E165" s="315"/>
      <c r="F165" s="315"/>
      <c r="G165" s="315"/>
      <c r="H165" s="315"/>
      <c r="I165" s="315"/>
      <c r="J165" s="315"/>
      <c r="K165" s="200"/>
    </row>
    <row r="166" spans="2:11" customFormat="1" ht="17.25" customHeight="1">
      <c r="B166" s="199"/>
      <c r="C166" s="220" t="s">
        <v>2144</v>
      </c>
      <c r="D166" s="220"/>
      <c r="E166" s="220"/>
      <c r="F166" s="220" t="s">
        <v>2145</v>
      </c>
      <c r="G166" s="260"/>
      <c r="H166" s="261" t="s">
        <v>51</v>
      </c>
      <c r="I166" s="261" t="s">
        <v>54</v>
      </c>
      <c r="J166" s="220" t="s">
        <v>2146</v>
      </c>
      <c r="K166" s="200"/>
    </row>
    <row r="167" spans="2:11" customFormat="1" ht="17.25" customHeight="1">
      <c r="B167" s="201"/>
      <c r="C167" s="222" t="s">
        <v>2147</v>
      </c>
      <c r="D167" s="222"/>
      <c r="E167" s="222"/>
      <c r="F167" s="223" t="s">
        <v>2148</v>
      </c>
      <c r="G167" s="262"/>
      <c r="H167" s="263"/>
      <c r="I167" s="263"/>
      <c r="J167" s="222" t="s">
        <v>2149</v>
      </c>
      <c r="K167" s="202"/>
    </row>
    <row r="168" spans="2:11" customFormat="1" ht="5.25" customHeight="1">
      <c r="B168" s="230"/>
      <c r="C168" s="225"/>
      <c r="D168" s="225"/>
      <c r="E168" s="225"/>
      <c r="F168" s="225"/>
      <c r="G168" s="226"/>
      <c r="H168" s="225"/>
      <c r="I168" s="225"/>
      <c r="J168" s="225"/>
      <c r="K168" s="251"/>
    </row>
    <row r="169" spans="2:11" customFormat="1" ht="15" customHeight="1">
      <c r="B169" s="230"/>
      <c r="C169" s="207" t="s">
        <v>2152</v>
      </c>
      <c r="D169" s="207"/>
      <c r="E169" s="207"/>
      <c r="F169" s="228" t="s">
        <v>1517</v>
      </c>
      <c r="G169" s="207"/>
      <c r="H169" s="207" t="s">
        <v>2188</v>
      </c>
      <c r="I169" s="207" t="s">
        <v>2151</v>
      </c>
      <c r="J169" s="207">
        <v>120</v>
      </c>
      <c r="K169" s="251"/>
    </row>
    <row r="170" spans="2:11" customFormat="1" ht="15" customHeight="1">
      <c r="B170" s="230"/>
      <c r="C170" s="207" t="s">
        <v>2197</v>
      </c>
      <c r="D170" s="207"/>
      <c r="E170" s="207"/>
      <c r="F170" s="228" t="s">
        <v>1517</v>
      </c>
      <c r="G170" s="207"/>
      <c r="H170" s="207" t="s">
        <v>2198</v>
      </c>
      <c r="I170" s="207" t="s">
        <v>2151</v>
      </c>
      <c r="J170" s="207" t="s">
        <v>2199</v>
      </c>
      <c r="K170" s="251"/>
    </row>
    <row r="171" spans="2:11" customFormat="1" ht="15" customHeight="1">
      <c r="B171" s="230"/>
      <c r="C171" s="207" t="s">
        <v>86</v>
      </c>
      <c r="D171" s="207"/>
      <c r="E171" s="207"/>
      <c r="F171" s="228" t="s">
        <v>1517</v>
      </c>
      <c r="G171" s="207"/>
      <c r="H171" s="207" t="s">
        <v>2215</v>
      </c>
      <c r="I171" s="207" t="s">
        <v>2151</v>
      </c>
      <c r="J171" s="207" t="s">
        <v>2199</v>
      </c>
      <c r="K171" s="251"/>
    </row>
    <row r="172" spans="2:11" customFormat="1" ht="15" customHeight="1">
      <c r="B172" s="230"/>
      <c r="C172" s="207" t="s">
        <v>2154</v>
      </c>
      <c r="D172" s="207"/>
      <c r="E172" s="207"/>
      <c r="F172" s="228" t="s">
        <v>1841</v>
      </c>
      <c r="G172" s="207"/>
      <c r="H172" s="207" t="s">
        <v>2215</v>
      </c>
      <c r="I172" s="207" t="s">
        <v>2151</v>
      </c>
      <c r="J172" s="207">
        <v>50</v>
      </c>
      <c r="K172" s="251"/>
    </row>
    <row r="173" spans="2:11" customFormat="1" ht="15" customHeight="1">
      <c r="B173" s="230"/>
      <c r="C173" s="207" t="s">
        <v>2156</v>
      </c>
      <c r="D173" s="207"/>
      <c r="E173" s="207"/>
      <c r="F173" s="228" t="s">
        <v>1517</v>
      </c>
      <c r="G173" s="207"/>
      <c r="H173" s="207" t="s">
        <v>2215</v>
      </c>
      <c r="I173" s="207" t="s">
        <v>2158</v>
      </c>
      <c r="J173" s="207"/>
      <c r="K173" s="251"/>
    </row>
    <row r="174" spans="2:11" customFormat="1" ht="15" customHeight="1">
      <c r="B174" s="230"/>
      <c r="C174" s="207" t="s">
        <v>2167</v>
      </c>
      <c r="D174" s="207"/>
      <c r="E174" s="207"/>
      <c r="F174" s="228" t="s">
        <v>1841</v>
      </c>
      <c r="G174" s="207"/>
      <c r="H174" s="207" t="s">
        <v>2215</v>
      </c>
      <c r="I174" s="207" t="s">
        <v>2151</v>
      </c>
      <c r="J174" s="207">
        <v>50</v>
      </c>
      <c r="K174" s="251"/>
    </row>
    <row r="175" spans="2:11" customFormat="1" ht="15" customHeight="1">
      <c r="B175" s="230"/>
      <c r="C175" s="207" t="s">
        <v>2175</v>
      </c>
      <c r="D175" s="207"/>
      <c r="E175" s="207"/>
      <c r="F175" s="228" t="s">
        <v>1841</v>
      </c>
      <c r="G175" s="207"/>
      <c r="H175" s="207" t="s">
        <v>2215</v>
      </c>
      <c r="I175" s="207" t="s">
        <v>2151</v>
      </c>
      <c r="J175" s="207">
        <v>50</v>
      </c>
      <c r="K175" s="251"/>
    </row>
    <row r="176" spans="2:11" customFormat="1" ht="15" customHeight="1">
      <c r="B176" s="230"/>
      <c r="C176" s="207" t="s">
        <v>2173</v>
      </c>
      <c r="D176" s="207"/>
      <c r="E176" s="207"/>
      <c r="F176" s="228" t="s">
        <v>1841</v>
      </c>
      <c r="G176" s="207"/>
      <c r="H176" s="207" t="s">
        <v>2215</v>
      </c>
      <c r="I176" s="207" t="s">
        <v>2151</v>
      </c>
      <c r="J176" s="207">
        <v>50</v>
      </c>
      <c r="K176" s="251"/>
    </row>
    <row r="177" spans="2:11" customFormat="1" ht="15" customHeight="1">
      <c r="B177" s="230"/>
      <c r="C177" s="207" t="s">
        <v>177</v>
      </c>
      <c r="D177" s="207"/>
      <c r="E177" s="207"/>
      <c r="F177" s="228" t="s">
        <v>1517</v>
      </c>
      <c r="G177" s="207"/>
      <c r="H177" s="207" t="s">
        <v>2216</v>
      </c>
      <c r="I177" s="207" t="s">
        <v>2217</v>
      </c>
      <c r="J177" s="207"/>
      <c r="K177" s="251"/>
    </row>
    <row r="178" spans="2:11" customFormat="1" ht="15" customHeight="1">
      <c r="B178" s="230"/>
      <c r="C178" s="207" t="s">
        <v>54</v>
      </c>
      <c r="D178" s="207"/>
      <c r="E178" s="207"/>
      <c r="F178" s="228" t="s">
        <v>1517</v>
      </c>
      <c r="G178" s="207"/>
      <c r="H178" s="207" t="s">
        <v>2218</v>
      </c>
      <c r="I178" s="207" t="s">
        <v>2219</v>
      </c>
      <c r="J178" s="207">
        <v>1</v>
      </c>
      <c r="K178" s="251"/>
    </row>
    <row r="179" spans="2:11" customFormat="1" ht="15" customHeight="1">
      <c r="B179" s="230"/>
      <c r="C179" s="207" t="s">
        <v>50</v>
      </c>
      <c r="D179" s="207"/>
      <c r="E179" s="207"/>
      <c r="F179" s="228" t="s">
        <v>1517</v>
      </c>
      <c r="G179" s="207"/>
      <c r="H179" s="207" t="s">
        <v>2220</v>
      </c>
      <c r="I179" s="207" t="s">
        <v>2151</v>
      </c>
      <c r="J179" s="207">
        <v>20</v>
      </c>
      <c r="K179" s="251"/>
    </row>
    <row r="180" spans="2:11" customFormat="1" ht="15" customHeight="1">
      <c r="B180" s="230"/>
      <c r="C180" s="207" t="s">
        <v>51</v>
      </c>
      <c r="D180" s="207"/>
      <c r="E180" s="207"/>
      <c r="F180" s="228" t="s">
        <v>1517</v>
      </c>
      <c r="G180" s="207"/>
      <c r="H180" s="207" t="s">
        <v>2221</v>
      </c>
      <c r="I180" s="207" t="s">
        <v>2151</v>
      </c>
      <c r="J180" s="207">
        <v>255</v>
      </c>
      <c r="K180" s="251"/>
    </row>
    <row r="181" spans="2:11" customFormat="1" ht="15" customHeight="1">
      <c r="B181" s="230"/>
      <c r="C181" s="207" t="s">
        <v>178</v>
      </c>
      <c r="D181" s="207"/>
      <c r="E181" s="207"/>
      <c r="F181" s="228" t="s">
        <v>1517</v>
      </c>
      <c r="G181" s="207"/>
      <c r="H181" s="207" t="s">
        <v>2114</v>
      </c>
      <c r="I181" s="207" t="s">
        <v>2151</v>
      </c>
      <c r="J181" s="207">
        <v>10</v>
      </c>
      <c r="K181" s="251"/>
    </row>
    <row r="182" spans="2:11" customFormat="1" ht="15" customHeight="1">
      <c r="B182" s="230"/>
      <c r="C182" s="207" t="s">
        <v>179</v>
      </c>
      <c r="D182" s="207"/>
      <c r="E182" s="207"/>
      <c r="F182" s="228" t="s">
        <v>1517</v>
      </c>
      <c r="G182" s="207"/>
      <c r="H182" s="207" t="s">
        <v>2222</v>
      </c>
      <c r="I182" s="207" t="s">
        <v>2183</v>
      </c>
      <c r="J182" s="207"/>
      <c r="K182" s="251"/>
    </row>
    <row r="183" spans="2:11" customFormat="1" ht="15" customHeight="1">
      <c r="B183" s="230"/>
      <c r="C183" s="207" t="s">
        <v>2223</v>
      </c>
      <c r="D183" s="207"/>
      <c r="E183" s="207"/>
      <c r="F183" s="228" t="s">
        <v>1517</v>
      </c>
      <c r="G183" s="207"/>
      <c r="H183" s="207" t="s">
        <v>2224</v>
      </c>
      <c r="I183" s="207" t="s">
        <v>2183</v>
      </c>
      <c r="J183" s="207"/>
      <c r="K183" s="251"/>
    </row>
    <row r="184" spans="2:11" customFormat="1" ht="15" customHeight="1">
      <c r="B184" s="230"/>
      <c r="C184" s="207" t="s">
        <v>2212</v>
      </c>
      <c r="D184" s="207"/>
      <c r="E184" s="207"/>
      <c r="F184" s="228" t="s">
        <v>1517</v>
      </c>
      <c r="G184" s="207"/>
      <c r="H184" s="207" t="s">
        <v>2225</v>
      </c>
      <c r="I184" s="207" t="s">
        <v>2183</v>
      </c>
      <c r="J184" s="207"/>
      <c r="K184" s="251"/>
    </row>
    <row r="185" spans="2:11" customFormat="1" ht="15" customHeight="1">
      <c r="B185" s="230"/>
      <c r="C185" s="207" t="s">
        <v>181</v>
      </c>
      <c r="D185" s="207"/>
      <c r="E185" s="207"/>
      <c r="F185" s="228" t="s">
        <v>1841</v>
      </c>
      <c r="G185" s="207"/>
      <c r="H185" s="207" t="s">
        <v>2226</v>
      </c>
      <c r="I185" s="207" t="s">
        <v>2151</v>
      </c>
      <c r="J185" s="207">
        <v>50</v>
      </c>
      <c r="K185" s="251"/>
    </row>
    <row r="186" spans="2:11" customFormat="1" ht="15" customHeight="1">
      <c r="B186" s="230"/>
      <c r="C186" s="207" t="s">
        <v>2227</v>
      </c>
      <c r="D186" s="207"/>
      <c r="E186" s="207"/>
      <c r="F186" s="228" t="s">
        <v>1841</v>
      </c>
      <c r="G186" s="207"/>
      <c r="H186" s="207" t="s">
        <v>2228</v>
      </c>
      <c r="I186" s="207" t="s">
        <v>2229</v>
      </c>
      <c r="J186" s="207"/>
      <c r="K186" s="251"/>
    </row>
    <row r="187" spans="2:11" customFormat="1" ht="15" customHeight="1">
      <c r="B187" s="230"/>
      <c r="C187" s="207" t="s">
        <v>2230</v>
      </c>
      <c r="D187" s="207"/>
      <c r="E187" s="207"/>
      <c r="F187" s="228" t="s">
        <v>1841</v>
      </c>
      <c r="G187" s="207"/>
      <c r="H187" s="207" t="s">
        <v>2231</v>
      </c>
      <c r="I187" s="207" t="s">
        <v>2229</v>
      </c>
      <c r="J187" s="207"/>
      <c r="K187" s="251"/>
    </row>
    <row r="188" spans="2:11" customFormat="1" ht="15" customHeight="1">
      <c r="B188" s="230"/>
      <c r="C188" s="207" t="s">
        <v>2232</v>
      </c>
      <c r="D188" s="207"/>
      <c r="E188" s="207"/>
      <c r="F188" s="228" t="s">
        <v>1841</v>
      </c>
      <c r="G188" s="207"/>
      <c r="H188" s="207" t="s">
        <v>2233</v>
      </c>
      <c r="I188" s="207" t="s">
        <v>2229</v>
      </c>
      <c r="J188" s="207"/>
      <c r="K188" s="251"/>
    </row>
    <row r="189" spans="2:11" customFormat="1" ht="15" customHeight="1">
      <c r="B189" s="230"/>
      <c r="C189" s="264" t="s">
        <v>2234</v>
      </c>
      <c r="D189" s="207"/>
      <c r="E189" s="207"/>
      <c r="F189" s="228" t="s">
        <v>1841</v>
      </c>
      <c r="G189" s="207"/>
      <c r="H189" s="207" t="s">
        <v>2235</v>
      </c>
      <c r="I189" s="207" t="s">
        <v>2236</v>
      </c>
      <c r="J189" s="265" t="s">
        <v>2237</v>
      </c>
      <c r="K189" s="251"/>
    </row>
    <row r="190" spans="2:11" customFormat="1" ht="15" customHeight="1">
      <c r="B190" s="230"/>
      <c r="C190" s="264" t="s">
        <v>39</v>
      </c>
      <c r="D190" s="207"/>
      <c r="E190" s="207"/>
      <c r="F190" s="228" t="s">
        <v>1517</v>
      </c>
      <c r="G190" s="207"/>
      <c r="H190" s="204" t="s">
        <v>2238</v>
      </c>
      <c r="I190" s="207" t="s">
        <v>2239</v>
      </c>
      <c r="J190" s="207"/>
      <c r="K190" s="251"/>
    </row>
    <row r="191" spans="2:11" customFormat="1" ht="15" customHeight="1">
      <c r="B191" s="230"/>
      <c r="C191" s="264" t="s">
        <v>2240</v>
      </c>
      <c r="D191" s="207"/>
      <c r="E191" s="207"/>
      <c r="F191" s="228" t="s">
        <v>1517</v>
      </c>
      <c r="G191" s="207"/>
      <c r="H191" s="207" t="s">
        <v>2241</v>
      </c>
      <c r="I191" s="207" t="s">
        <v>2183</v>
      </c>
      <c r="J191" s="207"/>
      <c r="K191" s="251"/>
    </row>
    <row r="192" spans="2:11" customFormat="1" ht="15" customHeight="1">
      <c r="B192" s="230"/>
      <c r="C192" s="264" t="s">
        <v>2242</v>
      </c>
      <c r="D192" s="207"/>
      <c r="E192" s="207"/>
      <c r="F192" s="228" t="s">
        <v>1517</v>
      </c>
      <c r="G192" s="207"/>
      <c r="H192" s="207" t="s">
        <v>2243</v>
      </c>
      <c r="I192" s="207" t="s">
        <v>2183</v>
      </c>
      <c r="J192" s="207"/>
      <c r="K192" s="251"/>
    </row>
    <row r="193" spans="2:11" customFormat="1" ht="15" customHeight="1">
      <c r="B193" s="230"/>
      <c r="C193" s="264" t="s">
        <v>2244</v>
      </c>
      <c r="D193" s="207"/>
      <c r="E193" s="207"/>
      <c r="F193" s="228" t="s">
        <v>1841</v>
      </c>
      <c r="G193" s="207"/>
      <c r="H193" s="207" t="s">
        <v>2245</v>
      </c>
      <c r="I193" s="207" t="s">
        <v>2183</v>
      </c>
      <c r="J193" s="207"/>
      <c r="K193" s="251"/>
    </row>
    <row r="194" spans="2:11" customFormat="1" ht="15" customHeight="1">
      <c r="B194" s="257"/>
      <c r="C194" s="266"/>
      <c r="D194" s="237"/>
      <c r="E194" s="237"/>
      <c r="F194" s="237"/>
      <c r="G194" s="237"/>
      <c r="H194" s="237"/>
      <c r="I194" s="237"/>
      <c r="J194" s="237"/>
      <c r="K194" s="258"/>
    </row>
    <row r="195" spans="2:11" customFormat="1" ht="18.75" customHeight="1">
      <c r="B195" s="239"/>
      <c r="C195" s="249"/>
      <c r="D195" s="249"/>
      <c r="E195" s="249"/>
      <c r="F195" s="259"/>
      <c r="G195" s="249"/>
      <c r="H195" s="249"/>
      <c r="I195" s="249"/>
      <c r="J195" s="249"/>
      <c r="K195" s="239"/>
    </row>
    <row r="196" spans="2:11" customFormat="1" ht="18.75" customHeight="1">
      <c r="B196" s="239"/>
      <c r="C196" s="249"/>
      <c r="D196" s="249"/>
      <c r="E196" s="249"/>
      <c r="F196" s="259"/>
      <c r="G196" s="249"/>
      <c r="H196" s="249"/>
      <c r="I196" s="249"/>
      <c r="J196" s="249"/>
      <c r="K196" s="239"/>
    </row>
    <row r="197" spans="2:11" customFormat="1" ht="18.75" customHeight="1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</row>
    <row r="198" spans="2:11" customFormat="1" ht="12">
      <c r="B198" s="196"/>
      <c r="C198" s="197"/>
      <c r="D198" s="197"/>
      <c r="E198" s="197"/>
      <c r="F198" s="197"/>
      <c r="G198" s="197"/>
      <c r="H198" s="197"/>
      <c r="I198" s="197"/>
      <c r="J198" s="197"/>
      <c r="K198" s="198"/>
    </row>
    <row r="199" spans="2:11" customFormat="1" ht="22.2">
      <c r="B199" s="199"/>
      <c r="C199" s="315" t="s">
        <v>2246</v>
      </c>
      <c r="D199" s="315"/>
      <c r="E199" s="315"/>
      <c r="F199" s="315"/>
      <c r="G199" s="315"/>
      <c r="H199" s="315"/>
      <c r="I199" s="315"/>
      <c r="J199" s="315"/>
      <c r="K199" s="200"/>
    </row>
    <row r="200" spans="2:11" customFormat="1" ht="25.5" customHeight="1">
      <c r="B200" s="199"/>
      <c r="C200" s="267" t="s">
        <v>2247</v>
      </c>
      <c r="D200" s="267"/>
      <c r="E200" s="267"/>
      <c r="F200" s="267" t="s">
        <v>2248</v>
      </c>
      <c r="G200" s="268"/>
      <c r="H200" s="321" t="s">
        <v>2249</v>
      </c>
      <c r="I200" s="321"/>
      <c r="J200" s="321"/>
      <c r="K200" s="200"/>
    </row>
    <row r="201" spans="2:11" customFormat="1" ht="5.25" customHeight="1">
      <c r="B201" s="230"/>
      <c r="C201" s="225"/>
      <c r="D201" s="225"/>
      <c r="E201" s="225"/>
      <c r="F201" s="225"/>
      <c r="G201" s="249"/>
      <c r="H201" s="225"/>
      <c r="I201" s="225"/>
      <c r="J201" s="225"/>
      <c r="K201" s="251"/>
    </row>
    <row r="202" spans="2:11" customFormat="1" ht="15" customHeight="1">
      <c r="B202" s="230"/>
      <c r="C202" s="207" t="s">
        <v>2239</v>
      </c>
      <c r="D202" s="207"/>
      <c r="E202" s="207"/>
      <c r="F202" s="228" t="s">
        <v>40</v>
      </c>
      <c r="G202" s="207"/>
      <c r="H202" s="320" t="s">
        <v>2250</v>
      </c>
      <c r="I202" s="320"/>
      <c r="J202" s="320"/>
      <c r="K202" s="251"/>
    </row>
    <row r="203" spans="2:11" customFormat="1" ht="15" customHeight="1">
      <c r="B203" s="230"/>
      <c r="C203" s="207"/>
      <c r="D203" s="207"/>
      <c r="E203" s="207"/>
      <c r="F203" s="228" t="s">
        <v>41</v>
      </c>
      <c r="G203" s="207"/>
      <c r="H203" s="320" t="s">
        <v>2251</v>
      </c>
      <c r="I203" s="320"/>
      <c r="J203" s="320"/>
      <c r="K203" s="251"/>
    </row>
    <row r="204" spans="2:11" customFormat="1" ht="15" customHeight="1">
      <c r="B204" s="230"/>
      <c r="C204" s="207"/>
      <c r="D204" s="207"/>
      <c r="E204" s="207"/>
      <c r="F204" s="228" t="s">
        <v>44</v>
      </c>
      <c r="G204" s="207"/>
      <c r="H204" s="320" t="s">
        <v>2252</v>
      </c>
      <c r="I204" s="320"/>
      <c r="J204" s="320"/>
      <c r="K204" s="251"/>
    </row>
    <row r="205" spans="2:11" customFormat="1" ht="15" customHeight="1">
      <c r="B205" s="230"/>
      <c r="C205" s="207"/>
      <c r="D205" s="207"/>
      <c r="E205" s="207"/>
      <c r="F205" s="228" t="s">
        <v>42</v>
      </c>
      <c r="G205" s="207"/>
      <c r="H205" s="320" t="s">
        <v>2253</v>
      </c>
      <c r="I205" s="320"/>
      <c r="J205" s="320"/>
      <c r="K205" s="251"/>
    </row>
    <row r="206" spans="2:11" customFormat="1" ht="15" customHeight="1">
      <c r="B206" s="230"/>
      <c r="C206" s="207"/>
      <c r="D206" s="207"/>
      <c r="E206" s="207"/>
      <c r="F206" s="228" t="s">
        <v>43</v>
      </c>
      <c r="G206" s="207"/>
      <c r="H206" s="320" t="s">
        <v>2254</v>
      </c>
      <c r="I206" s="320"/>
      <c r="J206" s="320"/>
      <c r="K206" s="251"/>
    </row>
    <row r="207" spans="2:11" customFormat="1" ht="15" customHeight="1">
      <c r="B207" s="230"/>
      <c r="C207" s="207"/>
      <c r="D207" s="207"/>
      <c r="E207" s="207"/>
      <c r="F207" s="228"/>
      <c r="G207" s="207"/>
      <c r="H207" s="207"/>
      <c r="I207" s="207"/>
      <c r="J207" s="207"/>
      <c r="K207" s="251"/>
    </row>
    <row r="208" spans="2:11" customFormat="1" ht="15" customHeight="1">
      <c r="B208" s="230"/>
      <c r="C208" s="207" t="s">
        <v>2195</v>
      </c>
      <c r="D208" s="207"/>
      <c r="E208" s="207"/>
      <c r="F208" s="228" t="s">
        <v>82</v>
      </c>
      <c r="G208" s="207"/>
      <c r="H208" s="320" t="s">
        <v>2255</v>
      </c>
      <c r="I208" s="320"/>
      <c r="J208" s="320"/>
      <c r="K208" s="251"/>
    </row>
    <row r="209" spans="2:11" customFormat="1" ht="15" customHeight="1">
      <c r="B209" s="230"/>
      <c r="C209" s="207"/>
      <c r="D209" s="207"/>
      <c r="E209" s="207"/>
      <c r="F209" s="228" t="s">
        <v>2097</v>
      </c>
      <c r="G209" s="207"/>
      <c r="H209" s="320" t="s">
        <v>2098</v>
      </c>
      <c r="I209" s="320"/>
      <c r="J209" s="320"/>
      <c r="K209" s="251"/>
    </row>
    <row r="210" spans="2:11" customFormat="1" ht="15" customHeight="1">
      <c r="B210" s="230"/>
      <c r="C210" s="207"/>
      <c r="D210" s="207"/>
      <c r="E210" s="207"/>
      <c r="F210" s="228" t="s">
        <v>101</v>
      </c>
      <c r="G210" s="207"/>
      <c r="H210" s="320" t="s">
        <v>2256</v>
      </c>
      <c r="I210" s="320"/>
      <c r="J210" s="320"/>
      <c r="K210" s="251"/>
    </row>
    <row r="211" spans="2:11" customFormat="1" ht="15" customHeight="1">
      <c r="B211" s="269"/>
      <c r="C211" s="207"/>
      <c r="D211" s="207"/>
      <c r="E211" s="207"/>
      <c r="F211" s="228" t="s">
        <v>76</v>
      </c>
      <c r="G211" s="264"/>
      <c r="H211" s="319" t="s">
        <v>75</v>
      </c>
      <c r="I211" s="319"/>
      <c r="J211" s="319"/>
      <c r="K211" s="270"/>
    </row>
    <row r="212" spans="2:11" customFormat="1" ht="15" customHeight="1">
      <c r="B212" s="269"/>
      <c r="C212" s="207"/>
      <c r="D212" s="207"/>
      <c r="E212" s="207"/>
      <c r="F212" s="228" t="s">
        <v>114</v>
      </c>
      <c r="G212" s="264"/>
      <c r="H212" s="319" t="s">
        <v>2257</v>
      </c>
      <c r="I212" s="319"/>
      <c r="J212" s="319"/>
      <c r="K212" s="270"/>
    </row>
    <row r="213" spans="2:11" customFormat="1" ht="15" customHeight="1">
      <c r="B213" s="269"/>
      <c r="C213" s="207"/>
      <c r="D213" s="207"/>
      <c r="E213" s="207"/>
      <c r="F213" s="228"/>
      <c r="G213" s="264"/>
      <c r="H213" s="255"/>
      <c r="I213" s="255"/>
      <c r="J213" s="255"/>
      <c r="K213" s="270"/>
    </row>
    <row r="214" spans="2:11" customFormat="1" ht="15" customHeight="1">
      <c r="B214" s="269"/>
      <c r="C214" s="207" t="s">
        <v>2219</v>
      </c>
      <c r="D214" s="207"/>
      <c r="E214" s="207"/>
      <c r="F214" s="228">
        <v>1</v>
      </c>
      <c r="G214" s="264"/>
      <c r="H214" s="319" t="s">
        <v>2258</v>
      </c>
      <c r="I214" s="319"/>
      <c r="J214" s="319"/>
      <c r="K214" s="270"/>
    </row>
    <row r="215" spans="2:11" customFormat="1" ht="15" customHeight="1">
      <c r="B215" s="269"/>
      <c r="C215" s="207"/>
      <c r="D215" s="207"/>
      <c r="E215" s="207"/>
      <c r="F215" s="228">
        <v>2</v>
      </c>
      <c r="G215" s="264"/>
      <c r="H215" s="319" t="s">
        <v>2259</v>
      </c>
      <c r="I215" s="319"/>
      <c r="J215" s="319"/>
      <c r="K215" s="270"/>
    </row>
    <row r="216" spans="2:11" customFormat="1" ht="15" customHeight="1">
      <c r="B216" s="269"/>
      <c r="C216" s="207"/>
      <c r="D216" s="207"/>
      <c r="E216" s="207"/>
      <c r="F216" s="228">
        <v>3</v>
      </c>
      <c r="G216" s="264"/>
      <c r="H216" s="319" t="s">
        <v>2260</v>
      </c>
      <c r="I216" s="319"/>
      <c r="J216" s="319"/>
      <c r="K216" s="270"/>
    </row>
    <row r="217" spans="2:11" customFormat="1" ht="15" customHeight="1">
      <c r="B217" s="269"/>
      <c r="C217" s="207"/>
      <c r="D217" s="207"/>
      <c r="E217" s="207"/>
      <c r="F217" s="228">
        <v>4</v>
      </c>
      <c r="G217" s="264"/>
      <c r="H217" s="319" t="s">
        <v>2261</v>
      </c>
      <c r="I217" s="319"/>
      <c r="J217" s="319"/>
      <c r="K217" s="270"/>
    </row>
    <row r="218" spans="2:11" customFormat="1" ht="12.75" customHeight="1">
      <c r="B218" s="271"/>
      <c r="C218" s="272"/>
      <c r="D218" s="272"/>
      <c r="E218" s="272"/>
      <c r="F218" s="272"/>
      <c r="G218" s="272"/>
      <c r="H218" s="272"/>
      <c r="I218" s="272"/>
      <c r="J218" s="272"/>
      <c r="K218" s="273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51</vt:i4>
      </vt:variant>
    </vt:vector>
  </HeadingPairs>
  <TitlesOfParts>
    <vt:vector size="77" baseType="lpstr">
      <vt:lpstr>Rekapitulace stavby</vt:lpstr>
      <vt:lpstr>SO 000 - Vedlejší a ostat...</vt:lpstr>
      <vt:lpstr>SO 101 - Skatepark </vt:lpstr>
      <vt:lpstr>SO 102 - Kontejner – soci...</vt:lpstr>
      <vt:lpstr>SO 103 - Kontejner - skla...</vt:lpstr>
      <vt:lpstr>SO 106 -  Pumptrack</vt:lpstr>
      <vt:lpstr>SO 201 - Účelová komunikace </vt:lpstr>
      <vt:lpstr>SO 202 - Chodníky</vt:lpstr>
      <vt:lpstr>SO 203 - Mlatová zpevněná...</vt:lpstr>
      <vt:lpstr>SO 301 - Mobiliář</vt:lpstr>
      <vt:lpstr>SO 401 - Zeď v. 2,6 m, s ...</vt:lpstr>
      <vt:lpstr>SO 402 - Opěrná zeď v. 1,...</vt:lpstr>
      <vt:lpstr>SO 403 - Opěrná zeď v.0,6 m </vt:lpstr>
      <vt:lpstr>SO 404 - Opěrná zeď v.0,5 m </vt:lpstr>
      <vt:lpstr>SO 501 - Areálové rozvody...</vt:lpstr>
      <vt:lpstr>SO 502 - Nakládání s dešť...</vt:lpstr>
      <vt:lpstr>SO 601 - Silnoproudá elek...</vt:lpstr>
      <vt:lpstr>SO 701 - Veřejné osvětlení</vt:lpstr>
      <vt:lpstr>SO 801 - Revitalizace zeleně</vt:lpstr>
      <vt:lpstr>SO TÚ 101 - Zpevněné ploc...</vt:lpstr>
      <vt:lpstr>SO TÚ 102 - Zpevněné ploc...</vt:lpstr>
      <vt:lpstr>SO TÚ 201 - Terénní úprav...</vt:lpstr>
      <vt:lpstr>SO TÚ 202 - Terénní úprav...</vt:lpstr>
      <vt:lpstr>SO TÚ 301 - Terénní úprav...</vt:lpstr>
      <vt:lpstr>Seznam figur</vt:lpstr>
      <vt:lpstr>Pokyny pro vyplnění</vt:lpstr>
      <vt:lpstr>'Rekapitulace stavby'!Názvy_tisku</vt:lpstr>
      <vt:lpstr>'Seznam figur'!Názvy_tisku</vt:lpstr>
      <vt:lpstr>'SO 000 - Vedlejší a ostat...'!Názvy_tisku</vt:lpstr>
      <vt:lpstr>'SO 101 - Skatepark '!Názvy_tisku</vt:lpstr>
      <vt:lpstr>'SO 102 - Kontejner – soci...'!Názvy_tisku</vt:lpstr>
      <vt:lpstr>'SO 103 - Kontejner - skla...'!Názvy_tisku</vt:lpstr>
      <vt:lpstr>'SO 106 -  Pumptrack'!Názvy_tisku</vt:lpstr>
      <vt:lpstr>'SO 201 - Účelová komunikace '!Názvy_tisku</vt:lpstr>
      <vt:lpstr>'SO 202 - Chodníky'!Názvy_tisku</vt:lpstr>
      <vt:lpstr>'SO 203 - Mlatová zpevněná...'!Názvy_tisku</vt:lpstr>
      <vt:lpstr>'SO 301 - Mobiliář'!Názvy_tisku</vt:lpstr>
      <vt:lpstr>'SO 401 - Zeď v. 2,6 m, s ...'!Názvy_tisku</vt:lpstr>
      <vt:lpstr>'SO 402 - Opěrná zeď v. 1,...'!Názvy_tisku</vt:lpstr>
      <vt:lpstr>'SO 403 - Opěrná zeď v.0,6 m '!Názvy_tisku</vt:lpstr>
      <vt:lpstr>'SO 404 - Opěrná zeď v.0,5 m '!Názvy_tisku</vt:lpstr>
      <vt:lpstr>'SO 501 - Areálové rozvody...'!Názvy_tisku</vt:lpstr>
      <vt:lpstr>'SO 502 - Nakládání s dešť...'!Názvy_tisku</vt:lpstr>
      <vt:lpstr>'SO 601 - Silnoproudá elek...'!Názvy_tisku</vt:lpstr>
      <vt:lpstr>'SO 701 - Veřejné osvětlení'!Názvy_tisku</vt:lpstr>
      <vt:lpstr>'SO 801 - Revitalizace zeleně'!Názvy_tisku</vt:lpstr>
      <vt:lpstr>'SO TÚ 101 - Zpevněné ploc...'!Názvy_tisku</vt:lpstr>
      <vt:lpstr>'SO TÚ 102 - Zpevněné ploc...'!Názvy_tisku</vt:lpstr>
      <vt:lpstr>'SO TÚ 201 - Terénní úprav...'!Názvy_tisku</vt:lpstr>
      <vt:lpstr>'SO TÚ 202 - Terénní úprav...'!Názvy_tisku</vt:lpstr>
      <vt:lpstr>'SO TÚ 301 - Terénní úprav...'!Názvy_tisku</vt:lpstr>
      <vt:lpstr>'Pokyny pro vyplnění'!Oblast_tisku</vt:lpstr>
      <vt:lpstr>'Rekapitulace stavby'!Oblast_tisku</vt:lpstr>
      <vt:lpstr>'Seznam figur'!Oblast_tisku</vt:lpstr>
      <vt:lpstr>'SO 000 - Vedlejší a ostat...'!Oblast_tisku</vt:lpstr>
      <vt:lpstr>'SO 101 - Skatepark '!Oblast_tisku</vt:lpstr>
      <vt:lpstr>'SO 102 - Kontejner – soci...'!Oblast_tisku</vt:lpstr>
      <vt:lpstr>'SO 103 - Kontejner - skla...'!Oblast_tisku</vt:lpstr>
      <vt:lpstr>'SO 106 -  Pumptrack'!Oblast_tisku</vt:lpstr>
      <vt:lpstr>'SO 201 - Účelová komunikace '!Oblast_tisku</vt:lpstr>
      <vt:lpstr>'SO 202 - Chodníky'!Oblast_tisku</vt:lpstr>
      <vt:lpstr>'SO 203 - Mlatová zpevněná...'!Oblast_tisku</vt:lpstr>
      <vt:lpstr>'SO 301 - Mobiliář'!Oblast_tisku</vt:lpstr>
      <vt:lpstr>'SO 401 - Zeď v. 2,6 m, s ...'!Oblast_tisku</vt:lpstr>
      <vt:lpstr>'SO 402 - Opěrná zeď v. 1,...'!Oblast_tisku</vt:lpstr>
      <vt:lpstr>'SO 403 - Opěrná zeď v.0,6 m '!Oblast_tisku</vt:lpstr>
      <vt:lpstr>'SO 404 - Opěrná zeď v.0,5 m '!Oblast_tisku</vt:lpstr>
      <vt:lpstr>'SO 501 - Areálové rozvody...'!Oblast_tisku</vt:lpstr>
      <vt:lpstr>'SO 502 - Nakládání s dešť...'!Oblast_tisku</vt:lpstr>
      <vt:lpstr>'SO 601 - Silnoproudá elek...'!Oblast_tisku</vt:lpstr>
      <vt:lpstr>'SO 701 - Veřejné osvětlení'!Oblast_tisku</vt:lpstr>
      <vt:lpstr>'SO 801 - Revitalizace zeleně'!Oblast_tisku</vt:lpstr>
      <vt:lpstr>'SO TÚ 101 - Zpevněné ploc...'!Oblast_tisku</vt:lpstr>
      <vt:lpstr>'SO TÚ 102 - Zpevněné ploc...'!Oblast_tisku</vt:lpstr>
      <vt:lpstr>'SO TÚ 201 - Terénní úprav...'!Oblast_tisku</vt:lpstr>
      <vt:lpstr>'SO TÚ 202 - Terénní úprav...'!Oblast_tisku</vt:lpstr>
      <vt:lpstr>'SO TÚ 301 - Terénní úprav...'!Oblast_tisku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LAPTOP-NFRAKJ24\Ivan</dc:creator>
  <cp:lastModifiedBy>Josef Brukner</cp:lastModifiedBy>
  <dcterms:created xsi:type="dcterms:W3CDTF">2022-10-26T07:32:33Z</dcterms:created>
  <dcterms:modified xsi:type="dcterms:W3CDTF">2024-08-28T08:58:54Z</dcterms:modified>
</cp:coreProperties>
</file>