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0.0.0.247\sri\INVESTICE\Studentská_Poliklinika_ordinace diabetologie\VZ\stavba\01_zadavací podmínky\priloha 1 - soupis praci\"/>
    </mc:Choice>
  </mc:AlternateContent>
  <xr:revisionPtr revIDLastSave="0" documentId="13_ncr:1_{3B0DC081-A7B6-4FF9-B35E-B88EC58CF1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SO 01 - stavební úpravy" sheetId="2" r:id="rId2"/>
    <sheet name="D.1.4.1 - vodovod, kanali..." sheetId="3" r:id="rId3"/>
    <sheet name="D.1.4.2 - ústřední vytápění" sheetId="4" r:id="rId4"/>
    <sheet name="D.1.4.3 - elektrické rozv..." sheetId="5" r:id="rId5"/>
    <sheet name="D.1.4.4 - elektrické rozv..." sheetId="6" r:id="rId6"/>
    <sheet name="D.1.4. - ostatní a vedlej..." sheetId="7" r:id="rId7"/>
  </sheets>
  <definedNames>
    <definedName name="_xlnm._FilterDatabase" localSheetId="6" hidden="1">'D.1.4. - ostatní a vedlej...'!$C$120:$K$141</definedName>
    <definedName name="_xlnm._FilterDatabase" localSheetId="2" hidden="1">'D.1.4.1 - vodovod, kanali...'!$C$120:$K$148</definedName>
    <definedName name="_xlnm._FilterDatabase" localSheetId="3" hidden="1">'D.1.4.2 - ústřední vytápění'!$C$117:$K$135</definedName>
    <definedName name="_xlnm._FilterDatabase" localSheetId="4" hidden="1">'D.1.4.3 - elektrické rozv...'!$C$123:$K$171</definedName>
    <definedName name="_xlnm._FilterDatabase" localSheetId="5" hidden="1">'D.1.4.4 - elektrické rozv...'!$C$119:$K$135</definedName>
    <definedName name="_xlnm._FilterDatabase" localSheetId="1" hidden="1">'SO 01 - stavební úpravy'!$C$131:$K$282</definedName>
    <definedName name="_xlnm.Print_Titles" localSheetId="6">'D.1.4. - ostatní a vedlej...'!$120:$120</definedName>
    <definedName name="_xlnm.Print_Titles" localSheetId="2">'D.1.4.1 - vodovod, kanali...'!$120:$120</definedName>
    <definedName name="_xlnm.Print_Titles" localSheetId="3">'D.1.4.2 - ústřední vytápění'!$117:$117</definedName>
    <definedName name="_xlnm.Print_Titles" localSheetId="4">'D.1.4.3 - elektrické rozv...'!$123:$123</definedName>
    <definedName name="_xlnm.Print_Titles" localSheetId="5">'D.1.4.4 - elektrické rozv...'!$119:$119</definedName>
    <definedName name="_xlnm.Print_Titles" localSheetId="0">'Rekapitulace stavby'!$92:$92</definedName>
    <definedName name="_xlnm.Print_Titles" localSheetId="1">'SO 01 - stavební úpravy'!$131:$131</definedName>
    <definedName name="_xlnm.Print_Area" localSheetId="6">'D.1.4. - ostatní a vedlej...'!$C$4:$J$76,'D.1.4. - ostatní a vedlej...'!$C$82:$J$102,'D.1.4. - ostatní a vedlej...'!$C$108:$J$141</definedName>
    <definedName name="_xlnm.Print_Area" localSheetId="2">'D.1.4.1 - vodovod, kanali...'!$C$4:$J$76,'D.1.4.1 - vodovod, kanali...'!$C$82:$J$102,'D.1.4.1 - vodovod, kanali...'!$C$108:$J$148</definedName>
    <definedName name="_xlnm.Print_Area" localSheetId="3">'D.1.4.2 - ústřední vytápění'!$C$4:$J$76,'D.1.4.2 - ústřední vytápění'!$C$82:$J$99,'D.1.4.2 - ústřední vytápění'!$C$105:$J$135</definedName>
    <definedName name="_xlnm.Print_Area" localSheetId="4">'D.1.4.3 - elektrické rozv...'!$C$4:$J$76,'D.1.4.3 - elektrické rozv...'!$C$82:$J$105,'D.1.4.3 - elektrické rozv...'!$C$111:$J$171</definedName>
    <definedName name="_xlnm.Print_Area" localSheetId="5">'D.1.4.4 - elektrické rozv...'!$C$4:$J$76,'D.1.4.4 - elektrické rozv...'!$C$82:$J$101,'D.1.4.4 - elektrické rozv...'!$C$107:$J$135</definedName>
    <definedName name="_xlnm.Print_Area" localSheetId="0">'Rekapitulace stavby'!$D$4:$AO$76,'Rekapitulace stavby'!$C$82:$AQ$101</definedName>
    <definedName name="_xlnm.Print_Area" localSheetId="1">'SO 01 - stavební úpravy'!$C$4:$J$76,'SO 01 - stavební úpravy'!$C$82:$J$113,'SO 01 - stavební úpravy'!$C$119:$J$282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7" l="1"/>
  <c r="J36" i="7"/>
  <c r="AY100" i="1"/>
  <c r="J35" i="7"/>
  <c r="AX100" i="1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7" i="7"/>
  <c r="BH127" i="7"/>
  <c r="BG127" i="7"/>
  <c r="BF127" i="7"/>
  <c r="T127" i="7"/>
  <c r="T126" i="7" s="1"/>
  <c r="R127" i="7"/>
  <c r="R126" i="7"/>
  <c r="P127" i="7"/>
  <c r="P126" i="7"/>
  <c r="BI124" i="7"/>
  <c r="BH124" i="7"/>
  <c r="BG124" i="7"/>
  <c r="BF124" i="7"/>
  <c r="T124" i="7"/>
  <c r="T123" i="7"/>
  <c r="R124" i="7"/>
  <c r="R123" i="7"/>
  <c r="P124" i="7"/>
  <c r="P123" i="7"/>
  <c r="J118" i="7"/>
  <c r="J117" i="7"/>
  <c r="F117" i="7"/>
  <c r="F115" i="7"/>
  <c r="E113" i="7"/>
  <c r="J92" i="7"/>
  <c r="J91" i="7"/>
  <c r="F91" i="7"/>
  <c r="F89" i="7"/>
  <c r="E87" i="7"/>
  <c r="J18" i="7"/>
  <c r="E18" i="7"/>
  <c r="F118" i="7"/>
  <c r="J17" i="7"/>
  <c r="J12" i="7"/>
  <c r="J89" i="7" s="1"/>
  <c r="E7" i="7"/>
  <c r="E85" i="7" s="1"/>
  <c r="J37" i="6"/>
  <c r="J36" i="6"/>
  <c r="AY99" i="1"/>
  <c r="J35" i="6"/>
  <c r="AX99" i="1" s="1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1" i="6"/>
  <c r="BH131" i="6"/>
  <c r="BG131" i="6"/>
  <c r="BF131" i="6"/>
  <c r="T131" i="6"/>
  <c r="T130" i="6"/>
  <c r="R131" i="6"/>
  <c r="R130" i="6"/>
  <c r="P131" i="6"/>
  <c r="P130" i="6" s="1"/>
  <c r="BI128" i="6"/>
  <c r="BH128" i="6"/>
  <c r="BG128" i="6"/>
  <c r="BF128" i="6"/>
  <c r="T128" i="6"/>
  <c r="T127" i="6"/>
  <c r="R128" i="6"/>
  <c r="R127" i="6" s="1"/>
  <c r="P128" i="6"/>
  <c r="P127" i="6" s="1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J117" i="6"/>
  <c r="J116" i="6"/>
  <c r="F116" i="6"/>
  <c r="F114" i="6"/>
  <c r="E112" i="6"/>
  <c r="J92" i="6"/>
  <c r="J91" i="6"/>
  <c r="F91" i="6"/>
  <c r="F89" i="6"/>
  <c r="E87" i="6"/>
  <c r="J18" i="6"/>
  <c r="E18" i="6"/>
  <c r="F117" i="6" s="1"/>
  <c r="J17" i="6"/>
  <c r="J12" i="6"/>
  <c r="J114" i="6" s="1"/>
  <c r="E7" i="6"/>
  <c r="E110" i="6"/>
  <c r="J37" i="5"/>
  <c r="J36" i="5"/>
  <c r="AY98" i="1" s="1"/>
  <c r="J35" i="5"/>
  <c r="AX98" i="1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2" i="5"/>
  <c r="BH152" i="5"/>
  <c r="BG152" i="5"/>
  <c r="BF152" i="5"/>
  <c r="T152" i="5"/>
  <c r="R152" i="5"/>
  <c r="P152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J121" i="5"/>
  <c r="J120" i="5"/>
  <c r="F120" i="5"/>
  <c r="F118" i="5"/>
  <c r="E116" i="5"/>
  <c r="J92" i="5"/>
  <c r="J91" i="5"/>
  <c r="F91" i="5"/>
  <c r="F89" i="5"/>
  <c r="E87" i="5"/>
  <c r="J18" i="5"/>
  <c r="E18" i="5"/>
  <c r="F121" i="5"/>
  <c r="J17" i="5"/>
  <c r="J12" i="5"/>
  <c r="J118" i="5" s="1"/>
  <c r="E7" i="5"/>
  <c r="E114" i="5" s="1"/>
  <c r="J37" i="4"/>
  <c r="J36" i="4"/>
  <c r="AY97" i="1"/>
  <c r="J35" i="4"/>
  <c r="AX97" i="1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29" i="4"/>
  <c r="BH129" i="4"/>
  <c r="BG129" i="4"/>
  <c r="BF129" i="4"/>
  <c r="T129" i="4"/>
  <c r="R129" i="4"/>
  <c r="P129" i="4"/>
  <c r="BI125" i="4"/>
  <c r="BH125" i="4"/>
  <c r="BG125" i="4"/>
  <c r="BF125" i="4"/>
  <c r="T125" i="4"/>
  <c r="R125" i="4"/>
  <c r="P125" i="4"/>
  <c r="BI121" i="4"/>
  <c r="BH121" i="4"/>
  <c r="BG121" i="4"/>
  <c r="BF121" i="4"/>
  <c r="T121" i="4"/>
  <c r="R121" i="4"/>
  <c r="P121" i="4"/>
  <c r="J115" i="4"/>
  <c r="J114" i="4"/>
  <c r="F114" i="4"/>
  <c r="F112" i="4"/>
  <c r="E110" i="4"/>
  <c r="J92" i="4"/>
  <c r="J91" i="4"/>
  <c r="F91" i="4"/>
  <c r="F89" i="4"/>
  <c r="E87" i="4"/>
  <c r="J18" i="4"/>
  <c r="E18" i="4"/>
  <c r="F115" i="4" s="1"/>
  <c r="J17" i="4"/>
  <c r="J12" i="4"/>
  <c r="J112" i="4" s="1"/>
  <c r="E7" i="4"/>
  <c r="E85" i="4" s="1"/>
  <c r="J37" i="3"/>
  <c r="J36" i="3"/>
  <c r="AY96" i="1" s="1"/>
  <c r="J35" i="3"/>
  <c r="AX96" i="1" s="1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3" i="3"/>
  <c r="BH123" i="3"/>
  <c r="BG123" i="3"/>
  <c r="BF123" i="3"/>
  <c r="T123" i="3"/>
  <c r="T122" i="3" s="1"/>
  <c r="R123" i="3"/>
  <c r="R122" i="3"/>
  <c r="P123" i="3"/>
  <c r="P122" i="3" s="1"/>
  <c r="J118" i="3"/>
  <c r="J117" i="3"/>
  <c r="F117" i="3"/>
  <c r="F115" i="3"/>
  <c r="E113" i="3"/>
  <c r="J92" i="3"/>
  <c r="J91" i="3"/>
  <c r="F91" i="3"/>
  <c r="F89" i="3"/>
  <c r="E87" i="3"/>
  <c r="J18" i="3"/>
  <c r="E18" i="3"/>
  <c r="F92" i="3"/>
  <c r="J17" i="3"/>
  <c r="J12" i="3"/>
  <c r="J115" i="3" s="1"/>
  <c r="E7" i="3"/>
  <c r="E85" i="3" s="1"/>
  <c r="J37" i="2"/>
  <c r="J36" i="2"/>
  <c r="AY95" i="1"/>
  <c r="J35" i="2"/>
  <c r="AX95" i="1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4" i="2"/>
  <c r="BH264" i="2"/>
  <c r="BG264" i="2"/>
  <c r="BF264" i="2"/>
  <c r="T264" i="2"/>
  <c r="R264" i="2"/>
  <c r="P264" i="2"/>
  <c r="BI260" i="2"/>
  <c r="BH260" i="2"/>
  <c r="BG260" i="2"/>
  <c r="BF260" i="2"/>
  <c r="T260" i="2"/>
  <c r="R260" i="2"/>
  <c r="P260" i="2"/>
  <c r="BI254" i="2"/>
  <c r="BH254" i="2"/>
  <c r="BG254" i="2"/>
  <c r="BF254" i="2"/>
  <c r="T254" i="2"/>
  <c r="R254" i="2"/>
  <c r="P254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T246" i="2" s="1"/>
  <c r="R247" i="2"/>
  <c r="R246" i="2"/>
  <c r="P247" i="2"/>
  <c r="P246" i="2"/>
  <c r="BI245" i="2"/>
  <c r="BH245" i="2"/>
  <c r="BG245" i="2"/>
  <c r="BF245" i="2"/>
  <c r="T245" i="2"/>
  <c r="R245" i="2"/>
  <c r="P245" i="2"/>
  <c r="BI241" i="2"/>
  <c r="BH241" i="2"/>
  <c r="BG241" i="2"/>
  <c r="BF241" i="2"/>
  <c r="T241" i="2"/>
  <c r="R241" i="2"/>
  <c r="P241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26" i="2"/>
  <c r="BH226" i="2"/>
  <c r="BG226" i="2"/>
  <c r="BF226" i="2"/>
  <c r="T226" i="2"/>
  <c r="R226" i="2"/>
  <c r="P226" i="2"/>
  <c r="BI221" i="2"/>
  <c r="BH221" i="2"/>
  <c r="BG221" i="2"/>
  <c r="BF221" i="2"/>
  <c r="T221" i="2"/>
  <c r="R221" i="2"/>
  <c r="P221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07" i="2"/>
  <c r="BH207" i="2"/>
  <c r="BG207" i="2"/>
  <c r="BF207" i="2"/>
  <c r="T207" i="2"/>
  <c r="R207" i="2"/>
  <c r="P207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6" i="2"/>
  <c r="BH196" i="2"/>
  <c r="BG196" i="2"/>
  <c r="BF196" i="2"/>
  <c r="T196" i="2"/>
  <c r="R196" i="2"/>
  <c r="P196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T168" i="2" s="1"/>
  <c r="R169" i="2"/>
  <c r="R168" i="2" s="1"/>
  <c r="P169" i="2"/>
  <c r="P168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T158" i="2" s="1"/>
  <c r="R159" i="2"/>
  <c r="R158" i="2" s="1"/>
  <c r="P159" i="2"/>
  <c r="P158" i="2" s="1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R149" i="2"/>
  <c r="P149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J129" i="2"/>
  <c r="J128" i="2"/>
  <c r="F128" i="2"/>
  <c r="F126" i="2"/>
  <c r="E124" i="2"/>
  <c r="J92" i="2"/>
  <c r="J91" i="2"/>
  <c r="F91" i="2"/>
  <c r="F89" i="2"/>
  <c r="E87" i="2"/>
  <c r="J18" i="2"/>
  <c r="E18" i="2"/>
  <c r="F129" i="2"/>
  <c r="J17" i="2"/>
  <c r="J12" i="2"/>
  <c r="J126" i="2"/>
  <c r="E7" i="2"/>
  <c r="E122" i="2"/>
  <c r="L90" i="1"/>
  <c r="AM90" i="1"/>
  <c r="AM89" i="1"/>
  <c r="L89" i="1"/>
  <c r="AM87" i="1"/>
  <c r="L87" i="1"/>
  <c r="L85" i="1"/>
  <c r="L84" i="1"/>
  <c r="BK232" i="2"/>
  <c r="J250" i="2"/>
  <c r="J173" i="2"/>
  <c r="BK216" i="2"/>
  <c r="J271" i="2"/>
  <c r="J260" i="2"/>
  <c r="J279" i="2"/>
  <c r="BK149" i="2"/>
  <c r="J207" i="2"/>
  <c r="BK271" i="2"/>
  <c r="BK250" i="2"/>
  <c r="BK187" i="2"/>
  <c r="J201" i="2"/>
  <c r="BK184" i="2"/>
  <c r="J138" i="2"/>
  <c r="J145" i="3"/>
  <c r="BK129" i="3"/>
  <c r="J144" i="3"/>
  <c r="J132" i="3"/>
  <c r="J138" i="3"/>
  <c r="BK133" i="4"/>
  <c r="BK168" i="5"/>
  <c r="J154" i="5"/>
  <c r="J162" i="5"/>
  <c r="J122" i="6"/>
  <c r="BK124" i="6"/>
  <c r="J125" i="6"/>
  <c r="J130" i="7"/>
  <c r="BK132" i="7"/>
  <c r="J135" i="7"/>
  <c r="J164" i="2"/>
  <c r="J241" i="2"/>
  <c r="J142" i="2"/>
  <c r="BK191" i="2"/>
  <c r="J196" i="2"/>
  <c r="BK134" i="2"/>
  <c r="AS94" i="1"/>
  <c r="J212" i="2"/>
  <c r="J237" i="2"/>
  <c r="BK282" i="2"/>
  <c r="BK172" i="2"/>
  <c r="BK201" i="2"/>
  <c r="BK162" i="2"/>
  <c r="BK140" i="3"/>
  <c r="BK126" i="3"/>
  <c r="J140" i="3"/>
  <c r="BK131" i="3"/>
  <c r="BK144" i="3"/>
  <c r="J126" i="3"/>
  <c r="J129" i="4"/>
  <c r="J164" i="5"/>
  <c r="J158" i="5"/>
  <c r="BK140" i="5"/>
  <c r="BK237" i="2"/>
  <c r="J186" i="2"/>
  <c r="J221" i="2"/>
  <c r="J269" i="2"/>
  <c r="BK221" i="2"/>
  <c r="J181" i="2"/>
  <c r="BK138" i="2"/>
  <c r="BK164" i="2"/>
  <c r="J146" i="3"/>
  <c r="BK136" i="3"/>
  <c r="BK123" i="3"/>
  <c r="J135" i="3"/>
  <c r="J127" i="3"/>
  <c r="J142" i="3"/>
  <c r="J129" i="3"/>
  <c r="J121" i="4"/>
  <c r="BK171" i="5"/>
  <c r="BK162" i="5"/>
  <c r="BK147" i="5"/>
  <c r="BK136" i="5"/>
  <c r="BK128" i="5"/>
  <c r="BK155" i="5"/>
  <c r="BK123" i="6"/>
  <c r="J126" i="6"/>
  <c r="J135" i="6"/>
  <c r="BK141" i="7"/>
  <c r="J138" i="7"/>
  <c r="BK127" i="7"/>
  <c r="BK260" i="2"/>
  <c r="J165" i="2"/>
  <c r="J187" i="2"/>
  <c r="J232" i="2"/>
  <c r="BK153" i="2"/>
  <c r="BK135" i="3"/>
  <c r="J141" i="3"/>
  <c r="J123" i="3"/>
  <c r="J130" i="3"/>
  <c r="BK121" i="4"/>
  <c r="BK146" i="5"/>
  <c r="J168" i="5"/>
  <c r="J167" i="5"/>
  <c r="BK166" i="5"/>
  <c r="J165" i="5"/>
  <c r="BK164" i="5"/>
  <c r="BK154" i="5"/>
  <c r="BK137" i="5"/>
  <c r="BK129" i="5"/>
  <c r="J146" i="5"/>
  <c r="J131" i="5"/>
  <c r="J160" i="5"/>
  <c r="J156" i="5"/>
  <c r="J140" i="5"/>
  <c r="J155" i="5"/>
  <c r="J132" i="5"/>
  <c r="J124" i="7"/>
  <c r="BK247" i="2"/>
  <c r="J153" i="2"/>
  <c r="J191" i="2"/>
  <c r="J134" i="2"/>
  <c r="BK141" i="3"/>
  <c r="BK132" i="3"/>
  <c r="BK146" i="3"/>
  <c r="J136" i="3"/>
  <c r="BK145" i="3"/>
  <c r="J131" i="3"/>
  <c r="BK134" i="4"/>
  <c r="J134" i="4"/>
  <c r="BK170" i="5"/>
  <c r="BK139" i="5"/>
  <c r="J159" i="5"/>
  <c r="J128" i="6"/>
  <c r="BK125" i="6"/>
  <c r="BK122" i="6"/>
  <c r="BK135" i="7"/>
  <c r="BK139" i="7"/>
  <c r="BK173" i="2"/>
  <c r="J149" i="2"/>
  <c r="J189" i="2"/>
  <c r="BK277" i="2"/>
  <c r="J176" i="2"/>
  <c r="BK142" i="2"/>
  <c r="J179" i="2"/>
  <c r="BK274" i="2"/>
  <c r="BK281" i="2"/>
  <c r="J216" i="2"/>
  <c r="J277" i="2"/>
  <c r="BK196" i="2"/>
  <c r="BK245" i="2"/>
  <c r="J162" i="2"/>
  <c r="BK174" i="2"/>
  <c r="BK142" i="3"/>
  <c r="BK130" i="3"/>
  <c r="BK138" i="3"/>
  <c r="J148" i="3"/>
  <c r="BK127" i="3"/>
  <c r="J133" i="4"/>
  <c r="BK129" i="4"/>
  <c r="BK160" i="5"/>
  <c r="BK141" i="5"/>
  <c r="J131" i="6"/>
  <c r="J134" i="6"/>
  <c r="BK126" i="6"/>
  <c r="J132" i="7"/>
  <c r="J139" i="7"/>
  <c r="BK159" i="2"/>
  <c r="BK279" i="2"/>
  <c r="BK182" i="2"/>
  <c r="J226" i="2"/>
  <c r="BK264" i="2"/>
  <c r="J264" i="2"/>
  <c r="BK235" i="2"/>
  <c r="J274" i="2"/>
  <c r="BK165" i="2"/>
  <c r="BK254" i="2"/>
  <c r="J281" i="2"/>
  <c r="BK226" i="2"/>
  <c r="BK269" i="2"/>
  <c r="J182" i="2"/>
  <c r="J282" i="2"/>
  <c r="J203" i="2"/>
  <c r="J159" i="2"/>
  <c r="BK176" i="2"/>
  <c r="BK147" i="3"/>
  <c r="J139" i="3"/>
  <c r="BK139" i="3"/>
  <c r="J128" i="3"/>
  <c r="BK133" i="3"/>
  <c r="BK135" i="4"/>
  <c r="J135" i="4"/>
  <c r="J147" i="5"/>
  <c r="J129" i="5"/>
  <c r="BK148" i="5"/>
  <c r="J124" i="6"/>
  <c r="BK131" i="6"/>
  <c r="BK134" i="6"/>
  <c r="BK138" i="7"/>
  <c r="BK124" i="7"/>
  <c r="BK130" i="7"/>
  <c r="J235" i="2"/>
  <c r="J245" i="2"/>
  <c r="BK178" i="2"/>
  <c r="J247" i="2"/>
  <c r="BK179" i="2"/>
  <c r="J169" i="2"/>
  <c r="J172" i="2"/>
  <c r="J174" i="2"/>
  <c r="BK212" i="2"/>
  <c r="BK203" i="2"/>
  <c r="J254" i="2"/>
  <c r="J161" i="2"/>
  <c r="BK169" i="2"/>
  <c r="BK181" i="2"/>
  <c r="BK148" i="3"/>
  <c r="BK128" i="3"/>
  <c r="J133" i="3"/>
  <c r="J147" i="3"/>
  <c r="J125" i="4"/>
  <c r="BK167" i="5"/>
  <c r="J136" i="5"/>
  <c r="J130" i="5"/>
  <c r="J171" i="5"/>
  <c r="J170" i="5"/>
  <c r="J148" i="5"/>
  <c r="BK143" i="5"/>
  <c r="BK131" i="5"/>
  <c r="J166" i="5"/>
  <c r="J149" i="5"/>
  <c r="BK142" i="5"/>
  <c r="J137" i="5"/>
  <c r="J128" i="5"/>
  <c r="J126" i="5"/>
  <c r="BK158" i="5"/>
  <c r="BK152" i="5"/>
  <c r="J127" i="5"/>
  <c r="BK156" i="5"/>
  <c r="J143" i="5"/>
  <c r="BK130" i="5"/>
  <c r="J152" i="5"/>
  <c r="BK135" i="6"/>
  <c r="BK128" i="6"/>
  <c r="J141" i="7"/>
  <c r="BK136" i="7"/>
  <c r="J127" i="7"/>
  <c r="BK207" i="2"/>
  <c r="BK186" i="2"/>
  <c r="BK189" i="2"/>
  <c r="J178" i="2"/>
  <c r="BK241" i="2"/>
  <c r="J184" i="2"/>
  <c r="BK161" i="2"/>
  <c r="BK125" i="4"/>
  <c r="J142" i="5"/>
  <c r="BK132" i="5"/>
  <c r="BK135" i="5"/>
  <c r="BK165" i="5"/>
  <c r="J141" i="5"/>
  <c r="BK127" i="5"/>
  <c r="BK159" i="5"/>
  <c r="BK149" i="5"/>
  <c r="BK126" i="5"/>
  <c r="J135" i="5"/>
  <c r="J139" i="5"/>
  <c r="J123" i="6"/>
  <c r="J136" i="7"/>
  <c r="R160" i="2" l="1"/>
  <c r="BK190" i="2"/>
  <c r="J190" i="2"/>
  <c r="J105" i="2" s="1"/>
  <c r="P249" i="2"/>
  <c r="BK133" i="2"/>
  <c r="J133" i="2" s="1"/>
  <c r="J97" i="2" s="1"/>
  <c r="P163" i="2"/>
  <c r="P190" i="2"/>
  <c r="T236" i="2"/>
  <c r="T259" i="2"/>
  <c r="T134" i="3"/>
  <c r="T160" i="2"/>
  <c r="R171" i="2"/>
  <c r="R167" i="2" s="1"/>
  <c r="R202" i="2"/>
  <c r="BK249" i="2"/>
  <c r="J249" i="2"/>
  <c r="J109" i="2" s="1"/>
  <c r="P125" i="3"/>
  <c r="R134" i="3"/>
  <c r="R124" i="3" s="1"/>
  <c r="R121" i="3" s="1"/>
  <c r="T120" i="4"/>
  <c r="T119" i="4" s="1"/>
  <c r="T118" i="4" s="1"/>
  <c r="T134" i="5"/>
  <c r="P145" i="5"/>
  <c r="BK151" i="5"/>
  <c r="J151" i="5"/>
  <c r="J102" i="5"/>
  <c r="BK160" i="2"/>
  <c r="J160" i="2" s="1"/>
  <c r="J99" i="2" s="1"/>
  <c r="T202" i="2"/>
  <c r="P273" i="2"/>
  <c r="P272" i="2" s="1"/>
  <c r="BK125" i="3"/>
  <c r="J125" i="3"/>
  <c r="J99" i="3" s="1"/>
  <c r="BK143" i="3"/>
  <c r="J143" i="3" s="1"/>
  <c r="J101" i="3" s="1"/>
  <c r="BK145" i="5"/>
  <c r="J145" i="5" s="1"/>
  <c r="J100" i="5" s="1"/>
  <c r="P157" i="5"/>
  <c r="P150" i="5" s="1"/>
  <c r="R133" i="2"/>
  <c r="P160" i="2"/>
  <c r="T171" i="2"/>
  <c r="T167" i="2"/>
  <c r="P177" i="2"/>
  <c r="BK236" i="2"/>
  <c r="J236" i="2"/>
  <c r="J107" i="2"/>
  <c r="BK259" i="2"/>
  <c r="J259" i="2" s="1"/>
  <c r="J110" i="2" s="1"/>
  <c r="T273" i="2"/>
  <c r="T272" i="2"/>
  <c r="T125" i="3"/>
  <c r="P143" i="3"/>
  <c r="BK120" i="4"/>
  <c r="J120" i="4" s="1"/>
  <c r="J98" i="4" s="1"/>
  <c r="R134" i="5"/>
  <c r="T133" i="2"/>
  <c r="T163" i="2"/>
  <c r="P171" i="2"/>
  <c r="P167" i="2"/>
  <c r="P202" i="2"/>
  <c r="R249" i="2"/>
  <c r="BK273" i="2"/>
  <c r="J273" i="2" s="1"/>
  <c r="J112" i="2" s="1"/>
  <c r="BK157" i="5"/>
  <c r="J157" i="5" s="1"/>
  <c r="J103" i="5" s="1"/>
  <c r="P138" i="5"/>
  <c r="BK163" i="2"/>
  <c r="J163" i="2" s="1"/>
  <c r="J100" i="2" s="1"/>
  <c r="BK177" i="2"/>
  <c r="J177" i="2"/>
  <c r="J104" i="2" s="1"/>
  <c r="T177" i="2"/>
  <c r="P236" i="2"/>
  <c r="BK134" i="3"/>
  <c r="J134" i="3" s="1"/>
  <c r="J100" i="3" s="1"/>
  <c r="R120" i="4"/>
  <c r="R119" i="4"/>
  <c r="R118" i="4" s="1"/>
  <c r="T125" i="5"/>
  <c r="R138" i="5"/>
  <c r="P163" i="5"/>
  <c r="T190" i="2"/>
  <c r="T249" i="2"/>
  <c r="T143" i="3"/>
  <c r="BK121" i="6"/>
  <c r="P133" i="6"/>
  <c r="BK202" i="2"/>
  <c r="J202" i="2"/>
  <c r="J106" i="2" s="1"/>
  <c r="R125" i="5"/>
  <c r="T138" i="5"/>
  <c r="BK163" i="5"/>
  <c r="J163" i="5"/>
  <c r="J104" i="5" s="1"/>
  <c r="R177" i="2"/>
  <c r="R236" i="2"/>
  <c r="R259" i="2"/>
  <c r="R273" i="2"/>
  <c r="R272" i="2" s="1"/>
  <c r="R125" i="3"/>
  <c r="R143" i="3"/>
  <c r="P120" i="4"/>
  <c r="P119" i="4" s="1"/>
  <c r="P118" i="4" s="1"/>
  <c r="AU97" i="1" s="1"/>
  <c r="BK125" i="5"/>
  <c r="J125" i="5"/>
  <c r="J97" i="5" s="1"/>
  <c r="BK134" i="5"/>
  <c r="J134" i="5"/>
  <c r="J98" i="5" s="1"/>
  <c r="R145" i="5"/>
  <c r="T151" i="5"/>
  <c r="R163" i="5"/>
  <c r="R121" i="6"/>
  <c r="R120" i="6" s="1"/>
  <c r="BK133" i="6"/>
  <c r="J133" i="6"/>
  <c r="J100" i="6" s="1"/>
  <c r="R133" i="6"/>
  <c r="BK134" i="7"/>
  <c r="J134" i="7"/>
  <c r="J101" i="7"/>
  <c r="P133" i="2"/>
  <c r="R163" i="2"/>
  <c r="BK171" i="2"/>
  <c r="J171" i="2" s="1"/>
  <c r="J103" i="2" s="1"/>
  <c r="R190" i="2"/>
  <c r="P259" i="2"/>
  <c r="P134" i="3"/>
  <c r="P125" i="5"/>
  <c r="P134" i="5"/>
  <c r="T145" i="5"/>
  <c r="R151" i="5"/>
  <c r="R150" i="5" s="1"/>
  <c r="R157" i="5"/>
  <c r="T157" i="5"/>
  <c r="T121" i="6"/>
  <c r="T120" i="6" s="1"/>
  <c r="T133" i="6"/>
  <c r="P121" i="6"/>
  <c r="P120" i="6" s="1"/>
  <c r="AU99" i="1" s="1"/>
  <c r="P134" i="7"/>
  <c r="P129" i="7"/>
  <c r="P122" i="7"/>
  <c r="P121" i="7" s="1"/>
  <c r="AU100" i="1" s="1"/>
  <c r="BK138" i="5"/>
  <c r="J138" i="5" s="1"/>
  <c r="J99" i="5" s="1"/>
  <c r="P151" i="5"/>
  <c r="T163" i="5"/>
  <c r="R134" i="7"/>
  <c r="R129" i="7"/>
  <c r="R122" i="7"/>
  <c r="R121" i="7" s="1"/>
  <c r="T134" i="7"/>
  <c r="T129" i="7" s="1"/>
  <c r="T122" i="7" s="1"/>
  <c r="T121" i="7" s="1"/>
  <c r="E85" i="5"/>
  <c r="BK168" i="2"/>
  <c r="J168" i="2"/>
  <c r="J102" i="2" s="1"/>
  <c r="BK122" i="3"/>
  <c r="J122" i="3" s="1"/>
  <c r="J97" i="3" s="1"/>
  <c r="BK158" i="2"/>
  <c r="J158" i="2" s="1"/>
  <c r="J98" i="2" s="1"/>
  <c r="BK130" i="6"/>
  <c r="J130" i="6" s="1"/>
  <c r="J99" i="6" s="1"/>
  <c r="BK246" i="2"/>
  <c r="J246" i="2"/>
  <c r="J108" i="2"/>
  <c r="BK129" i="7"/>
  <c r="J129" i="7"/>
  <c r="J100" i="7"/>
  <c r="BK127" i="6"/>
  <c r="J127" i="6" s="1"/>
  <c r="J98" i="6" s="1"/>
  <c r="BK123" i="7"/>
  <c r="J123" i="7"/>
  <c r="J98" i="7" s="1"/>
  <c r="BK126" i="7"/>
  <c r="J126" i="7"/>
  <c r="J99" i="7" s="1"/>
  <c r="J115" i="7"/>
  <c r="J121" i="6"/>
  <c r="J97" i="6"/>
  <c r="E111" i="7"/>
  <c r="BE139" i="7"/>
  <c r="BE132" i="7"/>
  <c r="F92" i="7"/>
  <c r="BE141" i="7"/>
  <c r="BE124" i="7"/>
  <c r="BE136" i="7"/>
  <c r="BE127" i="7"/>
  <c r="BE130" i="7"/>
  <c r="BE135" i="7"/>
  <c r="BE138" i="7"/>
  <c r="BE123" i="6"/>
  <c r="BE125" i="6"/>
  <c r="E85" i="6"/>
  <c r="J89" i="6"/>
  <c r="F92" i="6"/>
  <c r="BE122" i="6"/>
  <c r="BE124" i="6"/>
  <c r="BE135" i="6"/>
  <c r="BE126" i="6"/>
  <c r="BE128" i="6"/>
  <c r="BE131" i="6"/>
  <c r="BE134" i="6"/>
  <c r="BE126" i="5"/>
  <c r="BE130" i="5"/>
  <c r="BE146" i="5"/>
  <c r="F92" i="5"/>
  <c r="BE127" i="5"/>
  <c r="BE147" i="5"/>
  <c r="BE152" i="5"/>
  <c r="BE154" i="5"/>
  <c r="BE165" i="5"/>
  <c r="BE139" i="5"/>
  <c r="BE142" i="5"/>
  <c r="BE159" i="5"/>
  <c r="J89" i="5"/>
  <c r="BE135" i="5"/>
  <c r="BE136" i="5"/>
  <c r="BE137" i="5"/>
  <c r="BE141" i="5"/>
  <c r="BE143" i="5"/>
  <c r="BE162" i="5"/>
  <c r="BE140" i="5"/>
  <c r="BE148" i="5"/>
  <c r="BE164" i="5"/>
  <c r="BE167" i="5"/>
  <c r="BE170" i="5"/>
  <c r="BE128" i="5"/>
  <c r="BE132" i="5"/>
  <c r="BE158" i="5"/>
  <c r="BE160" i="5"/>
  <c r="BE171" i="5"/>
  <c r="BE129" i="5"/>
  <c r="BE131" i="5"/>
  <c r="BE149" i="5"/>
  <c r="BE155" i="5"/>
  <c r="BE156" i="5"/>
  <c r="BE166" i="5"/>
  <c r="BE168" i="5"/>
  <c r="E108" i="4"/>
  <c r="BE133" i="4"/>
  <c r="J89" i="4"/>
  <c r="BE134" i="4"/>
  <c r="BE135" i="4"/>
  <c r="F92" i="4"/>
  <c r="BE121" i="4"/>
  <c r="BE125" i="4"/>
  <c r="BE129" i="4"/>
  <c r="E111" i="3"/>
  <c r="F118" i="3"/>
  <c r="BE126" i="3"/>
  <c r="BE130" i="3"/>
  <c r="BE140" i="3"/>
  <c r="BE144" i="3"/>
  <c r="BE146" i="3"/>
  <c r="BE123" i="3"/>
  <c r="BE147" i="3"/>
  <c r="BE148" i="3"/>
  <c r="J89" i="3"/>
  <c r="BE127" i="3"/>
  <c r="BE128" i="3"/>
  <c r="BE129" i="3"/>
  <c r="BE131" i="3"/>
  <c r="BE132" i="3"/>
  <c r="BE133" i="3"/>
  <c r="BE135" i="3"/>
  <c r="BE136" i="3"/>
  <c r="BE138" i="3"/>
  <c r="BE139" i="3"/>
  <c r="BE141" i="3"/>
  <c r="BE142" i="3"/>
  <c r="BE145" i="3"/>
  <c r="E85" i="2"/>
  <c r="BE149" i="2"/>
  <c r="BE176" i="2"/>
  <c r="BE134" i="2"/>
  <c r="BE203" i="2"/>
  <c r="BE216" i="2"/>
  <c r="BE235" i="2"/>
  <c r="BE271" i="2"/>
  <c r="BE282" i="2"/>
  <c r="BE226" i="2"/>
  <c r="BE182" i="2"/>
  <c r="BE196" i="2"/>
  <c r="BE207" i="2"/>
  <c r="BE250" i="2"/>
  <c r="BE191" i="2"/>
  <c r="BE181" i="2"/>
  <c r="BE186" i="2"/>
  <c r="BE187" i="2"/>
  <c r="BE189" i="2"/>
  <c r="BE212" i="2"/>
  <c r="BE221" i="2"/>
  <c r="BE245" i="2"/>
  <c r="BE281" i="2"/>
  <c r="BE138" i="2"/>
  <c r="BE153" i="2"/>
  <c r="BE162" i="2"/>
  <c r="BE165" i="2"/>
  <c r="BE169" i="2"/>
  <c r="BE237" i="2"/>
  <c r="BE241" i="2"/>
  <c r="BE247" i="2"/>
  <c r="J89" i="2"/>
  <c r="BE142" i="2"/>
  <c r="BE172" i="2"/>
  <c r="BE173" i="2"/>
  <c r="BE178" i="2"/>
  <c r="F92" i="2"/>
  <c r="BE159" i="2"/>
  <c r="BE164" i="2"/>
  <c r="BE232" i="2"/>
  <c r="BE260" i="2"/>
  <c r="BE264" i="2"/>
  <c r="BE269" i="2"/>
  <c r="BE179" i="2"/>
  <c r="BE254" i="2"/>
  <c r="BE279" i="2"/>
  <c r="BE161" i="2"/>
  <c r="BE184" i="2"/>
  <c r="BE174" i="2"/>
  <c r="BE201" i="2"/>
  <c r="BE274" i="2"/>
  <c r="BE277" i="2"/>
  <c r="F36" i="3"/>
  <c r="BC96" i="1" s="1"/>
  <c r="F34" i="4"/>
  <c r="BA97" i="1"/>
  <c r="J34" i="5"/>
  <c r="AW98" i="1" s="1"/>
  <c r="F35" i="2"/>
  <c r="BB95" i="1" s="1"/>
  <c r="J34" i="2"/>
  <c r="AW95" i="1" s="1"/>
  <c r="F35" i="3"/>
  <c r="BB96" i="1"/>
  <c r="J34" i="4"/>
  <c r="AW97" i="1" s="1"/>
  <c r="F37" i="5"/>
  <c r="BD98" i="1" s="1"/>
  <c r="F35" i="7"/>
  <c r="BB100" i="1" s="1"/>
  <c r="F34" i="2"/>
  <c r="BA95" i="1"/>
  <c r="F34" i="7"/>
  <c r="BA100" i="1" s="1"/>
  <c r="F37" i="6"/>
  <c r="BD99" i="1" s="1"/>
  <c r="F34" i="3"/>
  <c r="BA96" i="1" s="1"/>
  <c r="F35" i="5"/>
  <c r="BB98" i="1"/>
  <c r="F36" i="7"/>
  <c r="BC100" i="1" s="1"/>
  <c r="J34" i="3"/>
  <c r="AW96" i="1" s="1"/>
  <c r="F34" i="5"/>
  <c r="BA98" i="1" s="1"/>
  <c r="F37" i="7"/>
  <c r="BD100" i="1"/>
  <c r="F35" i="4"/>
  <c r="BB97" i="1" s="1"/>
  <c r="F36" i="5"/>
  <c r="BC98" i="1" s="1"/>
  <c r="F36" i="2"/>
  <c r="BC95" i="1" s="1"/>
  <c r="F37" i="3"/>
  <c r="BD96" i="1"/>
  <c r="F37" i="4"/>
  <c r="BD97" i="1" s="1"/>
  <c r="F36" i="6"/>
  <c r="BC99" i="1" s="1"/>
  <c r="J34" i="6"/>
  <c r="AW99" i="1" s="1"/>
  <c r="J34" i="7"/>
  <c r="AW100" i="1"/>
  <c r="F37" i="2"/>
  <c r="BD95" i="1" s="1"/>
  <c r="F34" i="6"/>
  <c r="BA99" i="1" s="1"/>
  <c r="F36" i="4"/>
  <c r="BC97" i="1" s="1"/>
  <c r="F35" i="6"/>
  <c r="BB99" i="1"/>
  <c r="P124" i="5" l="1"/>
  <c r="AU98" i="1"/>
  <c r="BK120" i="6"/>
  <c r="J120" i="6" s="1"/>
  <c r="J96" i="6" s="1"/>
  <c r="P124" i="3"/>
  <c r="P121" i="3" s="1"/>
  <c r="AU96" i="1" s="1"/>
  <c r="P132" i="2"/>
  <c r="AU95" i="1"/>
  <c r="T150" i="5"/>
  <c r="T124" i="5"/>
  <c r="R132" i="2"/>
  <c r="T124" i="3"/>
  <c r="T121" i="3" s="1"/>
  <c r="R124" i="5"/>
  <c r="T132" i="2"/>
  <c r="BK167" i="2"/>
  <c r="J167" i="2" s="1"/>
  <c r="J101" i="2" s="1"/>
  <c r="BK119" i="4"/>
  <c r="J119" i="4"/>
  <c r="J97" i="4" s="1"/>
  <c r="BK124" i="3"/>
  <c r="BK121" i="3" s="1"/>
  <c r="J121" i="3" s="1"/>
  <c r="J96" i="3" s="1"/>
  <c r="J124" i="3"/>
  <c r="J98" i="3"/>
  <c r="BK272" i="2"/>
  <c r="J272" i="2"/>
  <c r="J111" i="2"/>
  <c r="BK150" i="5"/>
  <c r="J150" i="5" s="1"/>
  <c r="J101" i="5" s="1"/>
  <c r="BK122" i="7"/>
  <c r="J122" i="7" s="1"/>
  <c r="J97" i="7" s="1"/>
  <c r="F33" i="2"/>
  <c r="AZ95" i="1"/>
  <c r="F33" i="3"/>
  <c r="AZ96" i="1" s="1"/>
  <c r="F33" i="5"/>
  <c r="AZ98" i="1"/>
  <c r="BA94" i="1"/>
  <c r="AW94" i="1" s="1"/>
  <c r="AK30" i="1" s="1"/>
  <c r="BC94" i="1"/>
  <c r="AY94" i="1" s="1"/>
  <c r="J33" i="2"/>
  <c r="AV95" i="1" s="1"/>
  <c r="AT95" i="1" s="1"/>
  <c r="J33" i="3"/>
  <c r="AV96" i="1" s="1"/>
  <c r="AT96" i="1" s="1"/>
  <c r="J33" i="4"/>
  <c r="AV97" i="1"/>
  <c r="AT97" i="1"/>
  <c r="J33" i="7"/>
  <c r="AV100" i="1"/>
  <c r="AT100" i="1"/>
  <c r="F33" i="4"/>
  <c r="AZ97" i="1"/>
  <c r="BB94" i="1"/>
  <c r="W31" i="1"/>
  <c r="BD94" i="1"/>
  <c r="W33" i="1"/>
  <c r="J33" i="5"/>
  <c r="AV98" i="1"/>
  <c r="AT98" i="1"/>
  <c r="J33" i="6"/>
  <c r="AV99" i="1" s="1"/>
  <c r="AT99" i="1" s="1"/>
  <c r="F33" i="6"/>
  <c r="AZ99" i="1"/>
  <c r="F33" i="7"/>
  <c r="AZ100" i="1"/>
  <c r="BK132" i="2" l="1"/>
  <c r="J132" i="2" s="1"/>
  <c r="J30" i="2" s="1"/>
  <c r="AG95" i="1" s="1"/>
  <c r="AN95" i="1" s="1"/>
  <c r="BK124" i="5"/>
  <c r="J124" i="5" s="1"/>
  <c r="J30" i="5" s="1"/>
  <c r="AG98" i="1" s="1"/>
  <c r="BK118" i="4"/>
  <c r="J118" i="4"/>
  <c r="J96" i="4"/>
  <c r="BK121" i="7"/>
  <c r="J121" i="7"/>
  <c r="J96" i="7"/>
  <c r="AU94" i="1"/>
  <c r="J30" i="6"/>
  <c r="AG99" i="1" s="1"/>
  <c r="AZ94" i="1"/>
  <c r="AV94" i="1" s="1"/>
  <c r="AK29" i="1" s="1"/>
  <c r="J30" i="3"/>
  <c r="AG96" i="1"/>
  <c r="W30" i="1"/>
  <c r="AX94" i="1"/>
  <c r="W32" i="1"/>
  <c r="J96" i="2" l="1"/>
  <c r="J39" i="2"/>
  <c r="J39" i="3"/>
  <c r="J39" i="5"/>
  <c r="J39" i="6"/>
  <c r="J96" i="5"/>
  <c r="AN96" i="1"/>
  <c r="AN98" i="1"/>
  <c r="AN99" i="1"/>
  <c r="J30" i="4"/>
  <c r="AG97" i="1"/>
  <c r="W29" i="1"/>
  <c r="J30" i="7"/>
  <c r="AG100" i="1"/>
  <c r="AT94" i="1"/>
  <c r="J39" i="4" l="1"/>
  <c r="J39" i="7"/>
  <c r="AN97" i="1"/>
  <c r="AN100" i="1"/>
  <c r="AG94" i="1"/>
  <c r="AK26" i="1" s="1"/>
  <c r="AN94" i="1" l="1"/>
  <c r="AK35" i="1"/>
</calcChain>
</file>

<file path=xl/sharedStrings.xml><?xml version="1.0" encoding="utf-8"?>
<sst xmlns="http://schemas.openxmlformats.org/spreadsheetml/2006/main" count="3743" uniqueCount="714">
  <si>
    <t>Export Komplet</t>
  </si>
  <si>
    <t/>
  </si>
  <si>
    <t>2.0</t>
  </si>
  <si>
    <t>ZAMOK</t>
  </si>
  <si>
    <t>False</t>
  </si>
  <si>
    <t>{1d575f5d-d7af-42b6-b2ac-aef0ee37ab80}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</si>
  <si>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</si>
  <si>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</si>
  <si>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</si>
  <si>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</si>
  <si>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</si>
  <si>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</si>
  <si>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</si>
  <si>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</si>
  <si>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26/2024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</si>
  <si>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</si>
  <si>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</si>
  <si>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Poliklinika Žďár nad Sázavou -stavební úpravy prostor v 2.NP ordinace diabetologie</t>
  </si>
  <si>
    <t>KSO:</t>
  </si>
  <si>
    <t>CC-CZ:</t>
  </si>
  <si>
    <t>Místo:</t>
  </si>
  <si>
    <t>Studentská 1699/4</t>
  </si>
  <si>
    <t>Datum:</t>
  </si>
  <si>
    <t>Zadavatel:</t>
  </si>
  <si>
    <t>IČ:</t>
  </si>
  <si>
    <t>Město Žďár nad Zázavou</t>
  </si>
  <si>
    <t>DIČ:</t>
  </si>
  <si>
    <t>Uchazeč:</t>
  </si>
  <si>
    <t>Vyplň údaj</t>
  </si>
  <si>
    <t>Projektant:</t>
  </si>
  <si>
    <t>Filip Marek, Brněnská 326/34, Žďár nad Sázavou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</si>
  <si>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</si>
  <si>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</si>
  <si>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</si>
  <si>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</si>
  <si>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</si>
  <si>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</si>
  <si>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</si>
  <si>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</si>
  <si>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</si>
  <si>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</si>
  <si>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</si>
  <si>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</si>
  <si>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</si>
  <si>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</si>
  <si>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</si>
  <si>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</si>
  <si>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</si>
  <si>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</si>
  <si>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</si>
  <si>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</si>
  <si>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</si>
  <si>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</si>
  <si>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</si>
  <si>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</si>
  <si>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</si>
  <si>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</si>
  <si>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</si>
  <si>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</si>
  <si>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</si>
  <si>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</si>
  <si>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</si>
  <si>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</si>
  <si>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</si>
  <si>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</si>
  <si>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</si>
  <si>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</si>
  <si>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</si>
  <si>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</si>
  <si>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</si>
  <si>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</si>
  <si>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</si>
  <si>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</si>
  <si>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</si>
  <si>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</si>
  <si>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</si>
  <si>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</si>
  <si>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</si>
  <si>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</si>
  <si>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</si>
  <si>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úpravy</t>
  </si>
  <si>
    <t>STA</t>
  </si>
  <si>
    <t>1</t>
  </si>
  <si>
    <t>{cb15ca64-d188-4caa-8cea-6857b68e4146}</t>
  </si>
  <si>
    <t>2</t>
  </si>
  <si>
    <t>D.1.4.1</t>
  </si>
  <si>
    <t>vodovod, kanalizace</t>
  </si>
  <si>
    <t>{a6d74b48-84e3-44c7-94c8-f3def45a754b}</t>
  </si>
  <si>
    <t>D.1.4.2</t>
  </si>
  <si>
    <t>ústřední vytápění</t>
  </si>
  <si>
    <t>{8ffa31c9-18c1-4f09-8d0b-573766b60b0f}</t>
  </si>
  <si>
    <t>D.1.4.3</t>
  </si>
  <si>
    <t>elektrické rozvody silnoproudé</t>
  </si>
  <si>
    <t>{692f3c63-b535-4062-a52a-0086718f1369}</t>
  </si>
  <si>
    <t>D.1.4.4</t>
  </si>
  <si>
    <t>elektrické rozvody slaboproudé</t>
  </si>
  <si>
    <t>{bc7aa265-7002-42e2-b726-ef7e93e6c9b8}</t>
  </si>
  <si>
    <t>D.1.4.</t>
  </si>
  <si>
    <t>ostatní a vedlejší náklady</t>
  </si>
  <si>
    <t>{8353c3ac-5ca3-4a96-93ea-dc07f80b7a28}</t>
  </si>
  <si>
    <t>KRYCÍ LIST SOUPISU PRACÍ</t>
  </si>
  <si>
    <t>Objekt:</t>
  </si>
  <si>
    <t>SO 01 - stavební úpravy</t>
  </si>
  <si>
    <t>REKAPITULACE ČLENĚNÍ SOUPISU PRACÍ</t>
  </si>
  <si>
    <t>Kód dílu - Popis</t>
  </si>
  <si>
    <t>Cena celkem [CZK]</t>
  </si>
  <si>
    <t>Náklady ze soupisu prací</t>
  </si>
  <si>
    <t>-1</t>
  </si>
  <si>
    <t>61 - Úprava povrchů vnitřní</t>
  </si>
  <si>
    <t>94 - Lešení a stavební výtahy</t>
  </si>
  <si>
    <t>95 - Různé dokončovací konstrukce a práce na pozemních stavbách</t>
  </si>
  <si>
    <t>96 - Bourání konstrukcí</t>
  </si>
  <si>
    <t>HSV - Práce a dodávky HSV</t>
  </si>
  <si>
    <t xml:space="preserve">    3 - Svislé a kompletní konstrukce</t>
  </si>
  <si>
    <t xml:space="preserve">    997 - Přesun sutě</t>
  </si>
  <si>
    <t>766 - Konstrukce truhlářské</t>
  </si>
  <si>
    <t>767 - Konstrukce doplňkové stavební (zámečnické)</t>
  </si>
  <si>
    <t>776 - Podlahy povlakové</t>
  </si>
  <si>
    <t>777 - Podlahy ze syntetických hmot</t>
  </si>
  <si>
    <t>783 - Nátěry</t>
  </si>
  <si>
    <t>784 - Malby</t>
  </si>
  <si>
    <t>786 - Čalounické úpravy</t>
  </si>
  <si>
    <t>PSV - Práce a dodávky PSV</t>
  </si>
  <si>
    <t xml:space="preserve">    781 - Obklady (keramické)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</si>
  <si>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</si>
  <si>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</si>
  <si>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</si>
  <si>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</si>
  <si>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</si>
  <si>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</si>
  <si>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</si>
  <si>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</si>
  <si>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</si>
  <si>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</si>
  <si>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</si>
  <si>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</si>
  <si>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</si>
  <si>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61</t>
  </si>
  <si>
    <t>Úprava povrchů vnitřní</t>
  </si>
  <si>
    <t>ROZPOCET</t>
  </si>
  <si>
    <t>K</t>
  </si>
  <si>
    <t>610991111R00</t>
  </si>
  <si>
    <t>Zakrývání výplní vnitřních otvorů</t>
  </si>
  <si>
    <t>m2</t>
  </si>
  <si>
    <t>4</t>
  </si>
  <si>
    <t>1659456909</t>
  </si>
  <si>
    <t>VV</t>
  </si>
  <si>
    <t>3,3*2+0,8*2"M201</t>
  </si>
  <si>
    <t>2,1*2+0,8*2"M202</t>
  </si>
  <si>
    <t>Součet</t>
  </si>
  <si>
    <t>602016191R00</t>
  </si>
  <si>
    <t>Penetrační nátěr stěn</t>
  </si>
  <si>
    <t>-404559242</t>
  </si>
  <si>
    <t>3,45*3,25+6,5*3,25+3,85*3,25+6,5*3,25-(3,25*2)"M201</t>
  </si>
  <si>
    <t>2,4*3,25+6,5*3,25+2,1*3,25+6,5*3,25+4*3,25-(2,1*2)"M202</t>
  </si>
  <si>
    <t>3</t>
  </si>
  <si>
    <t>612403399RT2</t>
  </si>
  <si>
    <t>Hrubá výplň rýh ve stěnách maltou</t>
  </si>
  <si>
    <t>1036665467</t>
  </si>
  <si>
    <t>P</t>
  </si>
  <si>
    <t>Poznámka k položce:_x000D_
s použitím suché maltové směsi</t>
  </si>
  <si>
    <t>0,07*4"vodovod, kanalizace</t>
  </si>
  <si>
    <t>0,03*10"elektro</t>
  </si>
  <si>
    <t>0,07*25"elektro</t>
  </si>
  <si>
    <t>0,3*8"elektro</t>
  </si>
  <si>
    <t>612471411R00</t>
  </si>
  <si>
    <t>Úprava vnitřních stěn aktivovaným štukem</t>
  </si>
  <si>
    <t>-755539502</t>
  </si>
  <si>
    <t>5</t>
  </si>
  <si>
    <t>612481211RT2</t>
  </si>
  <si>
    <t>Montáž výztužné sítě(perlinky)do stěrky-vnit.stěny</t>
  </si>
  <si>
    <t>-1138107547</t>
  </si>
  <si>
    <t>Poznámka k položce:_x000D_
včetně výztužné sítě a stěrkového tmelu</t>
  </si>
  <si>
    <t>94</t>
  </si>
  <si>
    <t>Lešení a stavební výtahy</t>
  </si>
  <si>
    <t>6</t>
  </si>
  <si>
    <t>941955001R00</t>
  </si>
  <si>
    <t>Lešení lehké pomocné, výška podlahy do 1,2 m</t>
  </si>
  <si>
    <t>-1011099046</t>
  </si>
  <si>
    <t>95</t>
  </si>
  <si>
    <t>Různé dokončovací konstrukce a práce na pozemních stavbách</t>
  </si>
  <si>
    <t>7</t>
  </si>
  <si>
    <t>952901111R00</t>
  </si>
  <si>
    <t>Vyčištění budov o výšce podlaží do 4 m</t>
  </si>
  <si>
    <t>467842839</t>
  </si>
  <si>
    <t>8</t>
  </si>
  <si>
    <t>952902110R00</t>
  </si>
  <si>
    <t>Zametání v místnostech, chodbách, na  schodišti</t>
  </si>
  <si>
    <t>1551386586</t>
  </si>
  <si>
    <t>96</t>
  </si>
  <si>
    <t>Bourání konstrukcí</t>
  </si>
  <si>
    <t>9</t>
  </si>
  <si>
    <t>968061125R00</t>
  </si>
  <si>
    <t>Vyvěšení dřevěných a plastových dveřních křídel pl. do 2 m2</t>
  </si>
  <si>
    <t>kus</t>
  </si>
  <si>
    <t>-866023480</t>
  </si>
  <si>
    <t>10</t>
  </si>
  <si>
    <t>978059541</t>
  </si>
  <si>
    <t>Odsekání a odebrání obkladů stěn z vnitřních obkládaček plochy přes 1 m2</t>
  </si>
  <si>
    <t>1685075920</t>
  </si>
  <si>
    <t>2,5*1,5+2,8*1,5+2,2*1,5</t>
  </si>
  <si>
    <t>HSV</t>
  </si>
  <si>
    <t>Práce a dodávky HSV</t>
  </si>
  <si>
    <t>Svislé a kompletní konstrukce</t>
  </si>
  <si>
    <t>11</t>
  </si>
  <si>
    <t>340271021</t>
  </si>
  <si>
    <t>Zazdívka otvorů v příčkách nebo stěnách pl přes 0,25 do 1 m2 tvárnicemi pórobetonovými tl 100 mm</t>
  </si>
  <si>
    <t>-5212541</t>
  </si>
  <si>
    <t>0,4*0,7"rozvaděč</t>
  </si>
  <si>
    <t>997</t>
  </si>
  <si>
    <t>Přesun sutě</t>
  </si>
  <si>
    <t>997013213</t>
  </si>
  <si>
    <t>Vnitrostaveništní doprava suti a vybouraných hmot pro budovy v přes 9 do 12 m ručně</t>
  </si>
  <si>
    <t>t</t>
  </si>
  <si>
    <t>-1356838187</t>
  </si>
  <si>
    <t>13</t>
  </si>
  <si>
    <t>997013501</t>
  </si>
  <si>
    <t>Odvoz suti a vybouraných hmot na skládku nebo meziskládku do 1 km se složením</t>
  </si>
  <si>
    <t>491191003</t>
  </si>
  <si>
    <t>14</t>
  </si>
  <si>
    <t>997013509</t>
  </si>
  <si>
    <t>Příplatek k odvozu suti a vybouraných hmot na skládku ZKD 1 km přes 1 km</t>
  </si>
  <si>
    <t>1664301760</t>
  </si>
  <si>
    <t>1,427*10 'Přepočtené koeficientem množství</t>
  </si>
  <si>
    <t>15</t>
  </si>
  <si>
    <t>997013631</t>
  </si>
  <si>
    <t>Poplatek za uložení na skládce (skládkovné) stavebního odpadu směsného kód odpadu 17 09 04</t>
  </si>
  <si>
    <t>137509760</t>
  </si>
  <si>
    <t>766</t>
  </si>
  <si>
    <t>Konstrukce truhlářské</t>
  </si>
  <si>
    <t>16</t>
  </si>
  <si>
    <t>766660171</t>
  </si>
  <si>
    <t>Montáž dveřních křídel otvíravých jednokřídlových š do 0,8 m do obložkové zárubně</t>
  </si>
  <si>
    <t>1357804132</t>
  </si>
  <si>
    <t>17</t>
  </si>
  <si>
    <t>M</t>
  </si>
  <si>
    <t>611811101R</t>
  </si>
  <si>
    <t>dveře vnitřní otevíravé jednokřídlové levé 80cm</t>
  </si>
  <si>
    <t>32</t>
  </si>
  <si>
    <t>1868824084</t>
  </si>
  <si>
    <t>Poznámka k položce:_x000D_
typ vybrán nájemcem_x000D_
Doornite Quatro Interiérové dveře 80 L - bílé</t>
  </si>
  <si>
    <t>18</t>
  </si>
  <si>
    <t>766661112RV1</t>
  </si>
  <si>
    <t>nasazení dveřních křídel 1kř.</t>
  </si>
  <si>
    <t>1473133371</t>
  </si>
  <si>
    <t>19</t>
  </si>
  <si>
    <t>766670021R00</t>
  </si>
  <si>
    <t>Montáž kliky a štítku</t>
  </si>
  <si>
    <t>303631685</t>
  </si>
  <si>
    <t>Poznámka k položce:_x000D_
3x stávající z důvodu čalounění_x000D_
1x nová</t>
  </si>
  <si>
    <t>20</t>
  </si>
  <si>
    <t>54914594</t>
  </si>
  <si>
    <t>Kliky se štítem dveř  FAB/ Cr</t>
  </si>
  <si>
    <t>-2071954283</t>
  </si>
  <si>
    <t>Poznámka k položce:_x000D_
1x klika/klika - bílá_x000D_
montáž skrz dveře pomocí svorníků_x000D_
štítky v celku_x000D_
VYVZORKOVAT PŘED OBJEDNÁNÍM</t>
  </si>
  <si>
    <t>766682111</t>
  </si>
  <si>
    <t>Montáž zárubní obložkových pro dveře jednokřídlové tl stěny do 170 mm</t>
  </si>
  <si>
    <t>-1468280232</t>
  </si>
  <si>
    <t>22</t>
  </si>
  <si>
    <t>61181102</t>
  </si>
  <si>
    <t>zárubeň jednokřídlá obložková s dýhovaným povrchem tl stěny 160-250mm rozměru 600-900/1970mm</t>
  </si>
  <si>
    <t>1077828046</t>
  </si>
  <si>
    <t>Poznámka k položce:_x000D_
barva bílá</t>
  </si>
  <si>
    <t>23</t>
  </si>
  <si>
    <t>998766202R00</t>
  </si>
  <si>
    <t>Přesun hmot pro truhlářské konstr., výšky do 12 m</t>
  </si>
  <si>
    <t>987606619</t>
  </si>
  <si>
    <t>767</t>
  </si>
  <si>
    <t>Konstrukce doplňkové stavební (zámečnické)</t>
  </si>
  <si>
    <t>24</t>
  </si>
  <si>
    <t>767586101RT1</t>
  </si>
  <si>
    <t>Nosný rošt podhledu</t>
  </si>
  <si>
    <t>-1590760251</t>
  </si>
  <si>
    <t>Poznámka k položce:_x000D_
modul 60 x 60 cm (kazety)_x000D_
včetně vyhotovení čela u oken</t>
  </si>
  <si>
    <t>18,5 + 0,15*3,45"M201</t>
  </si>
  <si>
    <t>12+0,15*2,19"M202</t>
  </si>
  <si>
    <t>25</t>
  </si>
  <si>
    <t>767586201RT2</t>
  </si>
  <si>
    <t>Podhled minerální  polozapuštěná hrana desek 600x600x15mm</t>
  </si>
  <si>
    <t>1611179866</t>
  </si>
  <si>
    <t>Poznámka k položce:_x000D_
kazety 600 x 600 mm , tl. 15 mm pro zdravotnické provozy, částečně zapuštěný_x000D_
včetně vyhotovení čela u oken</t>
  </si>
  <si>
    <t>26</t>
  </si>
  <si>
    <t>998767102R00</t>
  </si>
  <si>
    <t>Přesun hmot pro zámečnické konstr., výšky do 12 m</t>
  </si>
  <si>
    <t>-1945249636</t>
  </si>
  <si>
    <t>776</t>
  </si>
  <si>
    <t>Podlahy povlakové</t>
  </si>
  <si>
    <t>27</t>
  </si>
  <si>
    <t>776101101R00</t>
  </si>
  <si>
    <t>Vysávání podlah prům.vysavačem pod povlak.podlahy</t>
  </si>
  <si>
    <t>1162050370</t>
  </si>
  <si>
    <t>22,3"M201</t>
  </si>
  <si>
    <t>14,5"M202</t>
  </si>
  <si>
    <t>28</t>
  </si>
  <si>
    <t>776511810RT3</t>
  </si>
  <si>
    <t>Odstranění PVC a koberců lepených bez podložky</t>
  </si>
  <si>
    <t>692517358</t>
  </si>
  <si>
    <t>Poznámka k položce:_x000D_
z ploch do 10 m2</t>
  </si>
  <si>
    <t>29</t>
  </si>
  <si>
    <t>776401800R00</t>
  </si>
  <si>
    <t>Demontáž soklíků nebo lišt, pryžových nebo z PVC</t>
  </si>
  <si>
    <t>m</t>
  </si>
  <si>
    <t>-1995745996</t>
  </si>
  <si>
    <t>20,1"M201</t>
  </si>
  <si>
    <t>17,5"M202</t>
  </si>
  <si>
    <t>30</t>
  </si>
  <si>
    <t>776421100RU1</t>
  </si>
  <si>
    <t>Lepení podlahových soklíků z PVC a vinylu</t>
  </si>
  <si>
    <t>339688333</t>
  </si>
  <si>
    <t>Poznámka k položce:_x000D_
včetně dodávky soklíku PVC</t>
  </si>
  <si>
    <t>31</t>
  </si>
  <si>
    <t>776521200RV1</t>
  </si>
  <si>
    <t>Lepení povlakových podlah z dílců PVC a CV (vinyl) - odstín dle investora</t>
  </si>
  <si>
    <t>-1612906615</t>
  </si>
  <si>
    <t>Poznámka k položce:_x000D_
včetně vinylové podlahoviny tl. 2 mm , 100% bez ftalátové</t>
  </si>
  <si>
    <t>776520030RAB</t>
  </si>
  <si>
    <t>Podlaha povlaková z PVC, soklík, 100% bez ftalátů, útlum 15dB - odstín dle investora</t>
  </si>
  <si>
    <t>-1503527731</t>
  </si>
  <si>
    <t>20,1*0,06"M201</t>
  </si>
  <si>
    <t>17,5*0,06"M202</t>
  </si>
  <si>
    <t>20,3*1,15"M201</t>
  </si>
  <si>
    <t>14,5*1,15"M202</t>
  </si>
  <si>
    <t>33</t>
  </si>
  <si>
    <t>776981124RT1</t>
  </si>
  <si>
    <t>Lišta nerezová podlahová krycí, povlak.podlah.</t>
  </si>
  <si>
    <t>198185374</t>
  </si>
  <si>
    <t>Poznámka k položce:_x000D_
samolepicí, šířka 60 mm</t>
  </si>
  <si>
    <t>0,8"přechodová lišta do dveří</t>
  </si>
  <si>
    <t>34</t>
  </si>
  <si>
    <t>998776102R00</t>
  </si>
  <si>
    <t>Přesun hmot pro podlahy povlakové, výšky do 12 m</t>
  </si>
  <si>
    <t>2023817159</t>
  </si>
  <si>
    <t>777</t>
  </si>
  <si>
    <t>Podlahy ze syntetických hmot</t>
  </si>
  <si>
    <t>35</t>
  </si>
  <si>
    <t>777553010R00</t>
  </si>
  <si>
    <t>Penetrace savého podkladu disperzí</t>
  </si>
  <si>
    <t>-680780740</t>
  </si>
  <si>
    <t>36</t>
  </si>
  <si>
    <t>777553210R00</t>
  </si>
  <si>
    <t>Vyrovnání podlah, samonivel. hmota  tl. 2mm</t>
  </si>
  <si>
    <t>-1705519481</t>
  </si>
  <si>
    <t>37</t>
  </si>
  <si>
    <t>998777102R00</t>
  </si>
  <si>
    <t>Přesun hmot pro podlahy syntetické, výšky do 12 m</t>
  </si>
  <si>
    <t>426017316</t>
  </si>
  <si>
    <t>783</t>
  </si>
  <si>
    <t>Nátěry</t>
  </si>
  <si>
    <t>38</t>
  </si>
  <si>
    <t>783222100RV</t>
  </si>
  <si>
    <t>Nátěr syntetický kovových konstrukcí dvojnásobný - zárubně</t>
  </si>
  <si>
    <t>ks</t>
  </si>
  <si>
    <t>-1540373036</t>
  </si>
  <si>
    <t>Poznámka k položce:_x000D_
odstín dle investora</t>
  </si>
  <si>
    <t>784</t>
  </si>
  <si>
    <t>Malby</t>
  </si>
  <si>
    <t>39</t>
  </si>
  <si>
    <t>784402801R00</t>
  </si>
  <si>
    <t>Odstranění malby oškrábáním v místnosti H do 3,8 m</t>
  </si>
  <si>
    <t>-592730772</t>
  </si>
  <si>
    <t>40</t>
  </si>
  <si>
    <t>784442001RT1</t>
  </si>
  <si>
    <t>Malba disperzní interiér.  výška do 3,8 m</t>
  </si>
  <si>
    <t>-2003514687</t>
  </si>
  <si>
    <t>Poznámka k položce:_x000D_
1barevná, 1x nátěr, 1x penetrace</t>
  </si>
  <si>
    <t>786</t>
  </si>
  <si>
    <t>Čalounické úpravy</t>
  </si>
  <si>
    <t>41</t>
  </si>
  <si>
    <t>786. 1</t>
  </si>
  <si>
    <t>Demont stáv. okenních žaluzií, vč. likvidace</t>
  </si>
  <si>
    <t>1645243873</t>
  </si>
  <si>
    <t>3,25*2"M201</t>
  </si>
  <si>
    <t>2,1*2"M202</t>
  </si>
  <si>
    <t>42</t>
  </si>
  <si>
    <t>786622211RT2</t>
  </si>
  <si>
    <t>Žaluzie horizontální vnitřní AL lamely bílé</t>
  </si>
  <si>
    <t>1705618023</t>
  </si>
  <si>
    <t>Poznámka k položce:_x000D_
včetně dodávky žaluzie</t>
  </si>
  <si>
    <t>43</t>
  </si>
  <si>
    <t>786622211R001</t>
  </si>
  <si>
    <t>čalounění a odhlučnění dveřních křídel, bílé</t>
  </si>
  <si>
    <t>-331742493</t>
  </si>
  <si>
    <t>Poznámka k položce:_x000D_
včetně dodávky čalounění a odhlučnění</t>
  </si>
  <si>
    <t>44</t>
  </si>
  <si>
    <t>998786102R00</t>
  </si>
  <si>
    <t>Přesun hmot pro zastiň. techniku, výšky do 12 m</t>
  </si>
  <si>
    <t>-1137926107</t>
  </si>
  <si>
    <t>PSV</t>
  </si>
  <si>
    <t>Práce a dodávky PSV</t>
  </si>
  <si>
    <t>781</t>
  </si>
  <si>
    <t>Obklady (keramické)</t>
  </si>
  <si>
    <t>45</t>
  </si>
  <si>
    <t>781474115</t>
  </si>
  <si>
    <t>Montáž obkladů vnitřních keramických hladkých do 25 ks/m2 lepených flexibilním lepidlem</t>
  </si>
  <si>
    <t>-1369215107</t>
  </si>
  <si>
    <t>Poznámka k položce:_x000D_
- včetně řezání velkoformátového obkladu</t>
  </si>
  <si>
    <t>3,1*2</t>
  </si>
  <si>
    <t>46</t>
  </si>
  <si>
    <t>LSS.DARSU715R001</t>
  </si>
  <si>
    <t>Velkoformátová dlaždice  75X150cm, imitace mramoru, R9 , V3, tl.9mm</t>
  </si>
  <si>
    <t>2026359671</t>
  </si>
  <si>
    <t>Poznámka k položce:_x000D_
přesný typ dle  nájemce_x000D_
- včetně dopravy</t>
  </si>
  <si>
    <t>47</t>
  </si>
  <si>
    <t>LSS.DARSU715R002</t>
  </si>
  <si>
    <t xml:space="preserve">Velkoformátová dlaždice  120X278cm, imitace mramoru, R9 , V3, tl.9mm </t>
  </si>
  <si>
    <t>727968764</t>
  </si>
  <si>
    <t>Poznámka k položce:_x000D_
přesný typ dle  nájemce_x000D_
1ks na desku stolu_x000D_
- včetně dopravy</t>
  </si>
  <si>
    <t>48</t>
  </si>
  <si>
    <t>781472291</t>
  </si>
  <si>
    <t>Příplatek k montáži obkladů keramických lepených cementovým flexibilním lepidlem za plochu do 10 m2</t>
  </si>
  <si>
    <t>1610793589</t>
  </si>
  <si>
    <t>49</t>
  </si>
  <si>
    <t>998781102R00</t>
  </si>
  <si>
    <t>Přesun hmot pro obklady keramické, výšky do 12 m</t>
  </si>
  <si>
    <t>1374661261</t>
  </si>
  <si>
    <t>D.1.4.1 - vodovod, kanalizace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</si>
  <si>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</si>
  <si>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</si>
  <si>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</si>
  <si>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974031142</t>
  </si>
  <si>
    <t>Vysekání rýh ve zdivu cihelném hl do 70 mm š do 70 mm</t>
  </si>
  <si>
    <t>801300922</t>
  </si>
  <si>
    <t>721</t>
  </si>
  <si>
    <t>Zdravotechnika - vnitřní kanalizace</t>
  </si>
  <si>
    <t>721171803</t>
  </si>
  <si>
    <t>Demontáž potrubí z PVC D do 75</t>
  </si>
  <si>
    <t>413265886</t>
  </si>
  <si>
    <t>721171912</t>
  </si>
  <si>
    <t>Potrubí z PP propojení potrubí DN 40</t>
  </si>
  <si>
    <t>-1220319541</t>
  </si>
  <si>
    <t>721171913</t>
  </si>
  <si>
    <t>Potrubí z PP propojení potrubí DN 50</t>
  </si>
  <si>
    <t>711203273</t>
  </si>
  <si>
    <t>721174042</t>
  </si>
  <si>
    <t>Potrubí kanalizační z PP připojovací DN 40</t>
  </si>
  <si>
    <t>-669586654</t>
  </si>
  <si>
    <t>721174043</t>
  </si>
  <si>
    <t>Potrubí kanalizační z PP připojovací DN 50</t>
  </si>
  <si>
    <t>-932972045</t>
  </si>
  <si>
    <t>721194104</t>
  </si>
  <si>
    <t>Vyvedení a upevnění odpadních výpustek DN 40</t>
  </si>
  <si>
    <t>-485269025</t>
  </si>
  <si>
    <t>721194105</t>
  </si>
  <si>
    <t>Vyvedení a upevnění odpadních výpustek DN 50</t>
  </si>
  <si>
    <t>266110558</t>
  </si>
  <si>
    <t>998721102</t>
  </si>
  <si>
    <t>Přesun hmot tonážní pro vnitřní kanalizaci v objektech v přes 6 do 12 m</t>
  </si>
  <si>
    <t>204329123</t>
  </si>
  <si>
    <t>722</t>
  </si>
  <si>
    <t>Zdravotechnika - vnitřní vodovod</t>
  </si>
  <si>
    <t>722170801</t>
  </si>
  <si>
    <t>Demontáž rozvodů vody z plastů D do 25</t>
  </si>
  <si>
    <t>-883122819</t>
  </si>
  <si>
    <t>722171913</t>
  </si>
  <si>
    <t>Potrubí plastové odříznutí trubky D přes 20 do 25 mm</t>
  </si>
  <si>
    <t>870227376</t>
  </si>
  <si>
    <t>Poznámka k položce:_x000D_
napojení na stávající rozvod vody</t>
  </si>
  <si>
    <t>722175002</t>
  </si>
  <si>
    <t>Potrubí vodovodní plastové PP-RCT svar polyfúze D 20x2,8 mm</t>
  </si>
  <si>
    <t>1305042418</t>
  </si>
  <si>
    <t>722181241</t>
  </si>
  <si>
    <t>Ochrana vodovodního potrubí přilepenými termoizolačními trubicemi z PE tl přes 13 do 20 mm DN do 22 mm</t>
  </si>
  <si>
    <t>675986649</t>
  </si>
  <si>
    <t>722190401</t>
  </si>
  <si>
    <t>Vyvedení a upevnění výpustku DN do 25</t>
  </si>
  <si>
    <t>493538636</t>
  </si>
  <si>
    <t>722190901</t>
  </si>
  <si>
    <t>Uzavření nebo otevření vodovodního potrubí při opravách</t>
  </si>
  <si>
    <t>1110897208</t>
  </si>
  <si>
    <t>998722102</t>
  </si>
  <si>
    <t>Přesun hmot tonážní pro vnitřní vodovod v objektech v přes 6 do 12 m</t>
  </si>
  <si>
    <t>803328254</t>
  </si>
  <si>
    <t>725</t>
  </si>
  <si>
    <t>Zdravotechnika - zařizovací předměty</t>
  </si>
  <si>
    <t>725813111</t>
  </si>
  <si>
    <t>Ventil rohový bez připojovací trubičky nebo flexi hadičky G 1/2"</t>
  </si>
  <si>
    <t>soubor</t>
  </si>
  <si>
    <t>1803059690</t>
  </si>
  <si>
    <t>725210821</t>
  </si>
  <si>
    <t>Demontáž umyvadel bez výtokových armatur</t>
  </si>
  <si>
    <t>-14519083</t>
  </si>
  <si>
    <t>725820801</t>
  </si>
  <si>
    <t>Demontáž baterie nástěnné do G 3 / 4</t>
  </si>
  <si>
    <t>-1558471142</t>
  </si>
  <si>
    <t>725860811</t>
  </si>
  <si>
    <t>Demontáž uzávěrů zápachu jednoduchých</t>
  </si>
  <si>
    <t>-47725110</t>
  </si>
  <si>
    <t>998725102</t>
  </si>
  <si>
    <t>Přesun hmot tonážní pro zařizovací předměty v objektech v přes 6 do 12 m</t>
  </si>
  <si>
    <t>-1090216387</t>
  </si>
  <si>
    <t>D.1.4.2 - ústřední vytápění</t>
  </si>
  <si>
    <t xml:space="preserve">    783 - Dokončovací práce - nátěry</t>
  </si>
  <si>
    <t>Dokončovací práce - nátěry</t>
  </si>
  <si>
    <t>783601341</t>
  </si>
  <si>
    <t>Odrezivění litinových otopných těles před provedením nátěru</t>
  </si>
  <si>
    <t>1181258854</t>
  </si>
  <si>
    <t xml:space="preserve">0,255*26"těleso M201 </t>
  </si>
  <si>
    <t xml:space="preserve">0,255*21"těleso M202 </t>
  </si>
  <si>
    <t>783601347</t>
  </si>
  <si>
    <t>Odmaštění litinových otopných těles odmašťovačem rozpouštědlovým před provedením nátěru</t>
  </si>
  <si>
    <t>-912595920</t>
  </si>
  <si>
    <t>783617147</t>
  </si>
  <si>
    <t>Krycí dvojnásobný syntetický nátěr litinových otopných těles</t>
  </si>
  <si>
    <t>1587374295</t>
  </si>
  <si>
    <t>783601715</t>
  </si>
  <si>
    <t>Odmaštění ředidlovým odmašťovačem potrubí DN do 50 mm</t>
  </si>
  <si>
    <t>-149384089</t>
  </si>
  <si>
    <t>783614653</t>
  </si>
  <si>
    <t>Základní antikorozní jednonásobný syntetický samozákladující potrubí DN do 50 mm</t>
  </si>
  <si>
    <t>-1428184746</t>
  </si>
  <si>
    <t>783617615</t>
  </si>
  <si>
    <t>Krycí dvojnásobný syntetický tepelně odolný nátěr potrubí DN do 50 mm</t>
  </si>
  <si>
    <t>-720917789</t>
  </si>
  <si>
    <t>D.1.4.3 - elektrické rozvody silnoproudé</t>
  </si>
  <si>
    <t>7414 - Kompletační materiál</t>
  </si>
  <si>
    <t>7417 - Elektroinstalační materiál</t>
  </si>
  <si>
    <t>7419 - Kabelové rozvody</t>
  </si>
  <si>
    <t>7421 - Svítidla</t>
  </si>
  <si>
    <t xml:space="preserve">    9 - Ostatní konstrukce a práce, bourání</t>
  </si>
  <si>
    <t>HZS - Hodinové zúčtovací sazby</t>
  </si>
  <si>
    <t>7414</t>
  </si>
  <si>
    <t>Kompletační materiál</t>
  </si>
  <si>
    <t>741310101</t>
  </si>
  <si>
    <t>Montáž spínačů jedno nebo dvoupólových polozapuštěných nebo zapuštěných se zapojením vodičů bezšroubové připojení vypínačů, řazení 1-jednopólových</t>
  </si>
  <si>
    <t>-651574551</t>
  </si>
  <si>
    <t>10.028.722R001</t>
  </si>
  <si>
    <t>spínač jednopólový řaz.1, IP44, pod omítku - kompletní</t>
  </si>
  <si>
    <t>341791878</t>
  </si>
  <si>
    <t>741310121R002</t>
  </si>
  <si>
    <t>Montáž spínačů jedno nebo dvoupólových polozapuštěných nebo zapuštěných se zapojením vodičů bezšroubové připojení přepínačů, řazení 6-sériových</t>
  </si>
  <si>
    <t>-1516586356</t>
  </si>
  <si>
    <t>10.028.722R003</t>
  </si>
  <si>
    <t>spínač jednopólový řaz.6, IP44, - kompletní, pod omítku</t>
  </si>
  <si>
    <t>827505484</t>
  </si>
  <si>
    <t>741313001R01</t>
  </si>
  <si>
    <t>Montáž zásuvek domovních se zapojením vodičů bezšroubové připojení polozapuštěných nebo zapuštěných 10/16 A, provedení 2P + PE</t>
  </si>
  <si>
    <t>660452525</t>
  </si>
  <si>
    <t>34555101R002</t>
  </si>
  <si>
    <t>zásuvka 230V, 16A, jednonásobná pod omítku bílá - kompletní</t>
  </si>
  <si>
    <t>403159836</t>
  </si>
  <si>
    <t>34555101R004</t>
  </si>
  <si>
    <t>svorka pro připojení potenciálu, zapuštěná, kompletní</t>
  </si>
  <si>
    <t>334158373</t>
  </si>
  <si>
    <t>Poznámka k položce:_x000D_
včetně montáže</t>
  </si>
  <si>
    <t>7417</t>
  </si>
  <si>
    <t>Elektroinstalační materiál</t>
  </si>
  <si>
    <t>741112021</t>
  </si>
  <si>
    <t>Montáž krabic elektroinstalačních bez napojení na trubky a lišty, demontáže a montáže víčka a přístroje protahovacích nebo odbočných nástěnných plastových čtyřh</t>
  </si>
  <si>
    <t>-1257565242</t>
  </si>
  <si>
    <t>34571524R002</t>
  </si>
  <si>
    <t>krabice přístrojová kompletní</t>
  </si>
  <si>
    <t>-196772171</t>
  </si>
  <si>
    <t>34571524R003</t>
  </si>
  <si>
    <t>krabice rozpojovací kompletní</t>
  </si>
  <si>
    <t>-2033360861</t>
  </si>
  <si>
    <t>7419</t>
  </si>
  <si>
    <t>Kabelové rozvody</t>
  </si>
  <si>
    <t>741122211</t>
  </si>
  <si>
    <t>Montáž kabelů měděných bez ukončení uložených volně nebo v liště plných kulatých (CYKY) počtu a průřezu žil 3x1,5 až 6 mm2</t>
  </si>
  <si>
    <t>1006728451</t>
  </si>
  <si>
    <t>34111030</t>
  </si>
  <si>
    <t>kabel silový s Cu jádrem 1 kV 3x1,5mm2</t>
  </si>
  <si>
    <t>777739705</t>
  </si>
  <si>
    <t>34111036</t>
  </si>
  <si>
    <t>kabel silový s Cu jádrem 1 kV 3x2,5mm2</t>
  </si>
  <si>
    <t>316423192</t>
  </si>
  <si>
    <t>34111030.A1</t>
  </si>
  <si>
    <t>kabel silový s Cu jádrem 1 kV 3x1,5mm2 (CYKY-O 3x1,5)</t>
  </si>
  <si>
    <t>-1240678101</t>
  </si>
  <si>
    <t>34140826</t>
  </si>
  <si>
    <t>vodič propojovací jádro Cu plné izolace PVC 450/750V H07V-K-6 ZZ</t>
  </si>
  <si>
    <t>806294466</t>
  </si>
  <si>
    <t>7421</t>
  </si>
  <si>
    <t>Svítidla</t>
  </si>
  <si>
    <t>741372062R01</t>
  </si>
  <si>
    <t>Montáž svítidel LED se zapojením vodičů bytových nebo společenských místností přisazených stropních panelových</t>
  </si>
  <si>
    <t>419903679</t>
  </si>
  <si>
    <t>7421.R001</t>
  </si>
  <si>
    <t>Svítidlo A - viz tabulka svítidel</t>
  </si>
  <si>
    <t>-1998125419</t>
  </si>
  <si>
    <t>7421.R002</t>
  </si>
  <si>
    <t>Svítidlo B - viz tabulka svítidel</t>
  </si>
  <si>
    <t>1046624348</t>
  </si>
  <si>
    <t>7421.R004</t>
  </si>
  <si>
    <t>Svítidlo N- viz tabulka svítidel</t>
  </si>
  <si>
    <t>-1155487828</t>
  </si>
  <si>
    <t>Ostatní konstrukce a práce, bourání</t>
  </si>
  <si>
    <t>974031121</t>
  </si>
  <si>
    <t>Vysekání rýh ve zdivu cihelném hl do 30 mm š do 30 mm</t>
  </si>
  <si>
    <t>-242877419</t>
  </si>
  <si>
    <t>Poznámka k položce:_x000D_
silnoproud + slaboproud</t>
  </si>
  <si>
    <t>974031122</t>
  </si>
  <si>
    <t>Vysekání rýh ve zdivu cihelném hl do 30 mm š do 70 mm</t>
  </si>
  <si>
    <t>-2081851823</t>
  </si>
  <si>
    <t>974031137</t>
  </si>
  <si>
    <t>Vysekání rýh ve zdivu cihelném hl do 50 mm š do 300 mm</t>
  </si>
  <si>
    <t>981379245</t>
  </si>
  <si>
    <t>977132112</t>
  </si>
  <si>
    <t>Vyvrtání otvorů pro elektroinstalační krabice ve stěnách z cihel hloubky přes 60 do 90 mm</t>
  </si>
  <si>
    <t>-1275670940</t>
  </si>
  <si>
    <t>-2051810906</t>
  </si>
  <si>
    <t>-373285795</t>
  </si>
  <si>
    <t>562224051</t>
  </si>
  <si>
    <t>0,374*10 'Přepočtené koeficientem množství</t>
  </si>
  <si>
    <t>-754487974</t>
  </si>
  <si>
    <t>HZS</t>
  </si>
  <si>
    <t>Hodinové zúčtovací sazby</t>
  </si>
  <si>
    <t>HZS2231R001</t>
  </si>
  <si>
    <t>vytyčení stávajících rozvodů v upravované části budovy</t>
  </si>
  <si>
    <t>hod</t>
  </si>
  <si>
    <t>512</t>
  </si>
  <si>
    <t>62993671</t>
  </si>
  <si>
    <t>HZS2231R002</t>
  </si>
  <si>
    <t>koordinace s ostatními profesemi na stavbě, koordinace s dodavatelem vybavení ordinace</t>
  </si>
  <si>
    <t>-1783540540</t>
  </si>
  <si>
    <t>HZS2231R003</t>
  </si>
  <si>
    <t>demontáže stávajících svitidel a rozvodů- do sutě</t>
  </si>
  <si>
    <t>143753281</t>
  </si>
  <si>
    <t>HZS2231R006</t>
  </si>
  <si>
    <t xml:space="preserve">připojení - pospojování vodivých částí </t>
  </si>
  <si>
    <t>53997602</t>
  </si>
  <si>
    <t>HZS2231R007</t>
  </si>
  <si>
    <t>likvidace odpadů, poplatek za skládkovné</t>
  </si>
  <si>
    <t>-2019502470</t>
  </si>
  <si>
    <t>Poznámka k položce:_x000D_
likvidace starých světel, zásuvek, lišt, kabelů atd</t>
  </si>
  <si>
    <t>HZS2231R009</t>
  </si>
  <si>
    <t>přemístění a naprogramování čidel EPS, oživení</t>
  </si>
  <si>
    <t>-957367695</t>
  </si>
  <si>
    <t>HZS2231R010</t>
  </si>
  <si>
    <t>revize elektrických rozvodů,  protokol</t>
  </si>
  <si>
    <t>1297881695</t>
  </si>
  <si>
    <t>D.1.4.4 - elektrické rozvody slaboproudé</t>
  </si>
  <si>
    <t>74203 - Strukturovaná kabeláž</t>
  </si>
  <si>
    <t>74211 - Kabely</t>
  </si>
  <si>
    <t>741110002</t>
  </si>
  <si>
    <t>Montáž trubek elektroinstalačních s nasunutím nebo našroubováním do krabic plastových tuhých, uložených pevně, vnější O přes 23 do 35 mm</t>
  </si>
  <si>
    <t>-1835272507</t>
  </si>
  <si>
    <t>34571073</t>
  </si>
  <si>
    <t>trubka elektroinstalační ohebná z PVC (EN) 2325</t>
  </si>
  <si>
    <t>-857573710</t>
  </si>
  <si>
    <t>1630656424</t>
  </si>
  <si>
    <t>686379217</t>
  </si>
  <si>
    <t>34571524R004</t>
  </si>
  <si>
    <t>krabice odbočná s víčkem kompletní</t>
  </si>
  <si>
    <t>-183951287</t>
  </si>
  <si>
    <t>74203</t>
  </si>
  <si>
    <t>Strukturovaná kabeláž</t>
  </si>
  <si>
    <t>74203.R14</t>
  </si>
  <si>
    <t>datová zásuvka 2x RJ45, 6A  - kompletní</t>
  </si>
  <si>
    <t>1000527363</t>
  </si>
  <si>
    <t>Poznámka k položce:_x000D_
včetně monáže</t>
  </si>
  <si>
    <t>74211</t>
  </si>
  <si>
    <t>Kabely</t>
  </si>
  <si>
    <t>34121015.R02</t>
  </si>
  <si>
    <t>Kabel datový pro strukturované kabeláže FTP 4x2x0,5, stíněný, drát, bezhalogenový plášť, barvy šedé, pro vnitřní použití, pracovní tep</t>
  </si>
  <si>
    <t>1662306154</t>
  </si>
  <si>
    <t>HZS2231R008</t>
  </si>
  <si>
    <t>připojení, naprogramování a předávací protokol PC</t>
  </si>
  <si>
    <t>965267160</t>
  </si>
  <si>
    <t>přeložení stávajících 2ks EPS čidel ze stropu na nový podhled, uvedení do provozu</t>
  </si>
  <si>
    <t>-999724463</t>
  </si>
  <si>
    <t>D.1.4. - ostatní a vedlejší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</si>
  <si>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</si>
  <si>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</si>
  <si>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</si>
  <si>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</si>
  <si>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 xml:space="preserve">      90 - Hodinové zúčtovací sazby (HZS)</t>
  </si>
  <si>
    <t>VRN</t>
  </si>
  <si>
    <t>Vedlejší rozpočtové náklady</t>
  </si>
  <si>
    <t>VRN1</t>
  </si>
  <si>
    <t>Průzkumné, geodetické a projektové práce</t>
  </si>
  <si>
    <t>011002000</t>
  </si>
  <si>
    <t>Průzkumné práce</t>
  </si>
  <si>
    <t>1024</t>
  </si>
  <si>
    <t>272690294</t>
  </si>
  <si>
    <t>Poznámka k položce:_x000D_
vyhledání stávajících rozvodů vody, kanalizace, elektro</t>
  </si>
  <si>
    <t>VRN3</t>
  </si>
  <si>
    <t>Zařízení staveniště</t>
  </si>
  <si>
    <t>030001000</t>
  </si>
  <si>
    <t>-1580127435</t>
  </si>
  <si>
    <t xml:space="preserve">Poznámka k položce:_x000D_
zřízení, provoz, odstranění_x000D_
zabezbečení stavby </t>
  </si>
  <si>
    <t>VRN9</t>
  </si>
  <si>
    <t>Ostatní náklady</t>
  </si>
  <si>
    <t>013254000</t>
  </si>
  <si>
    <t>Dokumentace skutečného provedení stavby</t>
  </si>
  <si>
    <t>-1763362028</t>
  </si>
  <si>
    <t>Poznámka k položce:_x000D_
zaměření stavby a rozvodů</t>
  </si>
  <si>
    <t>043002000</t>
  </si>
  <si>
    <t>Zkoušky a ostatní měření</t>
  </si>
  <si>
    <t>687372803</t>
  </si>
  <si>
    <t xml:space="preserve">Poznámka k položce:_x000D_
topná zkouška, zkouška těsnosti rozvodů vody , zkouška ditatace_x000D_
- včetně protokolu_x000D_
</t>
  </si>
  <si>
    <t>90</t>
  </si>
  <si>
    <t>Hodinové zúčtovací sazby (HZS)</t>
  </si>
  <si>
    <t>900      R00</t>
  </si>
  <si>
    <t>HZS - vystěhování všech místností dotčených stavbou</t>
  </si>
  <si>
    <t>h</t>
  </si>
  <si>
    <t>1097666892</t>
  </si>
  <si>
    <t>900      R01</t>
  </si>
  <si>
    <t>HZS - kompletní servis plastových stávajících oken, seřízení,</t>
  </si>
  <si>
    <t>kpl.</t>
  </si>
  <si>
    <t>1003090637</t>
  </si>
  <si>
    <t>Poznámka k položce:_x000D_
seřízení oken_x000D_
výměna těsnění_x000D_
doplnění krytek</t>
  </si>
  <si>
    <t>900      R02</t>
  </si>
  <si>
    <t>HZS - příplatek za omezení času bouracích prací ( např. večerní hodiny, soboty, neděle )</t>
  </si>
  <si>
    <t>-1691887029</t>
  </si>
  <si>
    <t>HZS2212</t>
  </si>
  <si>
    <t>Hodinová zúčtovací sazba instalatér odborný</t>
  </si>
  <si>
    <t>262144</t>
  </si>
  <si>
    <t>176313072</t>
  </si>
  <si>
    <t xml:space="preserve">Poznámka k položce:_x000D_
 odvzdušnění sysémů, vypuštění a napuštění sysémů </t>
  </si>
  <si>
    <t>HZS2212R001</t>
  </si>
  <si>
    <t>Koordinační práce s dodavatelem technického vybavení ordinace, účast na kontrolních dnech</t>
  </si>
  <si>
    <t>2138674826</t>
  </si>
  <si>
    <t>vyplň údaj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</si>
</sst>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topLeftCell="A46" workbookViewId="0">
      <selection activeCell="AN9" sqref="AN9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7" t="s">
        <v>14</v>
      </c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1"/>
      <c r="AL5" s="21"/>
      <c r="AM5" s="21"/>
      <c r="AN5" s="21"/>
      <c r="AO5" s="21"/>
      <c r="AP5" s="21"/>
      <c r="AQ5" s="21"/>
      <c r="AR5" s="19"/>
      <c r="BE5" s="264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69" t="s">
        <v>17</v>
      </c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1"/>
      <c r="AL6" s="21"/>
      <c r="AM6" s="21"/>
      <c r="AN6" s="21"/>
      <c r="AO6" s="21"/>
      <c r="AP6" s="21"/>
      <c r="AQ6" s="21"/>
      <c r="AR6" s="19"/>
      <c r="BE6" s="265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65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713</v>
      </c>
      <c r="AO8" s="21"/>
      <c r="AP8" s="21"/>
      <c r="AQ8" s="21"/>
      <c r="AR8" s="19"/>
      <c r="BE8" s="265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65"/>
      <c r="BS9" s="16" t="s">
        <v>6</v>
      </c>
    </row>
    <row r="10" spans="1:74" s="1" customFormat="1" ht="12" customHeight="1">
      <c r="B10" s="20"/>
      <c r="C10" s="21"/>
      <c r="D10" s="28" t="s">
        <v>23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24</v>
      </c>
      <c r="AL10" s="21"/>
      <c r="AM10" s="21"/>
      <c r="AN10" s="26" t="s">
        <v>1</v>
      </c>
      <c r="AO10" s="21"/>
      <c r="AP10" s="21"/>
      <c r="AQ10" s="21"/>
      <c r="AR10" s="19"/>
      <c r="BE10" s="265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25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265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65"/>
      <c r="BS12" s="16" t="s">
        <v>6</v>
      </c>
    </row>
    <row r="13" spans="1:74" s="1" customFormat="1" ht="12" customHeight="1">
      <c r="B13" s="20"/>
      <c r="C13" s="21"/>
      <c r="D13" s="28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24</v>
      </c>
      <c r="AL13" s="21"/>
      <c r="AM13" s="21"/>
      <c r="AN13" s="30" t="s">
        <v>28</v>
      </c>
      <c r="AO13" s="21"/>
      <c r="AP13" s="21"/>
      <c r="AQ13" s="21"/>
      <c r="AR13" s="19"/>
      <c r="BE13" s="265"/>
      <c r="BS13" s="16" t="s">
        <v>6</v>
      </c>
    </row>
    <row r="14" spans="1:74" ht="12.75">
      <c r="B14" s="20"/>
      <c r="C14" s="21"/>
      <c r="D14" s="21"/>
      <c r="E14" s="270" t="s">
        <v>28</v>
      </c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8" t="s">
        <v>26</v>
      </c>
      <c r="AL14" s="21"/>
      <c r="AM14" s="21"/>
      <c r="AN14" s="30" t="s">
        <v>28</v>
      </c>
      <c r="AO14" s="21"/>
      <c r="AP14" s="21"/>
      <c r="AQ14" s="21"/>
      <c r="AR14" s="19"/>
      <c r="BE14" s="265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65"/>
      <c r="BS15" s="16" t="s">
        <v>4</v>
      </c>
    </row>
    <row r="16" spans="1:74" s="1" customFormat="1" ht="12" customHeight="1">
      <c r="B16" s="20"/>
      <c r="C16" s="21"/>
      <c r="D16" s="28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24</v>
      </c>
      <c r="AL16" s="21"/>
      <c r="AM16" s="21"/>
      <c r="AN16" s="26" t="s">
        <v>1</v>
      </c>
      <c r="AO16" s="21"/>
      <c r="AP16" s="21"/>
      <c r="AQ16" s="21"/>
      <c r="AR16" s="19"/>
      <c r="BE16" s="265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265"/>
      <c r="BS17" s="16" t="s">
        <v>31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65"/>
      <c r="BS18" s="16" t="s">
        <v>6</v>
      </c>
    </row>
    <row r="19" spans="1:71" s="1" customFormat="1" ht="12" customHeight="1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24</v>
      </c>
      <c r="AL19" s="21"/>
      <c r="AM19" s="21"/>
      <c r="AN19" s="26" t="s">
        <v>1</v>
      </c>
      <c r="AO19" s="21"/>
      <c r="AP19" s="21"/>
      <c r="AQ19" s="21"/>
      <c r="AR19" s="19"/>
      <c r="BE19" s="265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265"/>
      <c r="BS20" s="16" t="s">
        <v>31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65"/>
    </row>
    <row r="22" spans="1:71" s="1" customFormat="1" ht="12" customHeight="1">
      <c r="B22" s="20"/>
      <c r="C22" s="21"/>
      <c r="D22" s="28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65"/>
    </row>
    <row r="23" spans="1:71" s="1" customFormat="1" ht="16.5" customHeight="1">
      <c r="B23" s="20"/>
      <c r="C23" s="21"/>
      <c r="D23" s="21"/>
      <c r="E23" s="272" t="s">
        <v>1</v>
      </c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O23" s="21"/>
      <c r="AP23" s="21"/>
      <c r="AQ23" s="21"/>
      <c r="AR23" s="19"/>
      <c r="BE23" s="265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65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65"/>
    </row>
    <row r="26" spans="1:71" s="2" customFormat="1" ht="25.9" customHeight="1">
      <c r="A26" s="33"/>
      <c r="B26" s="34"/>
      <c r="C26" s="35"/>
      <c r="D26" s="36" t="s">
        <v>34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73">
        <f>ROUND(AG94,2)</f>
        <v>0</v>
      </c>
      <c r="AL26" s="274"/>
      <c r="AM26" s="274"/>
      <c r="AN26" s="274"/>
      <c r="AO26" s="274"/>
      <c r="AP26" s="35"/>
      <c r="AQ26" s="35"/>
      <c r="AR26" s="38"/>
      <c r="BE26" s="265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65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75" t="s">
        <v>35</v>
      </c>
      <c r="M28" s="275"/>
      <c r="N28" s="275"/>
      <c r="O28" s="275"/>
      <c r="P28" s="275"/>
      <c r="Q28" s="35"/>
      <c r="R28" s="35"/>
      <c r="S28" s="35"/>
      <c r="T28" s="35"/>
      <c r="U28" s="35"/>
      <c r="V28" s="35"/>
      <c r="W28" s="275" t="s">
        <v>36</v>
      </c>
      <c r="X28" s="275"/>
      <c r="Y28" s="275"/>
      <c r="Z28" s="275"/>
      <c r="AA28" s="275"/>
      <c r="AB28" s="275"/>
      <c r="AC28" s="275"/>
      <c r="AD28" s="275"/>
      <c r="AE28" s="275"/>
      <c r="AF28" s="35"/>
      <c r="AG28" s="35"/>
      <c r="AH28" s="35"/>
      <c r="AI28" s="35"/>
      <c r="AJ28" s="35"/>
      <c r="AK28" s="275" t="s">
        <v>37</v>
      </c>
      <c r="AL28" s="275"/>
      <c r="AM28" s="275"/>
      <c r="AN28" s="275"/>
      <c r="AO28" s="275"/>
      <c r="AP28" s="35"/>
      <c r="AQ28" s="35"/>
      <c r="AR28" s="38"/>
      <c r="BE28" s="265"/>
    </row>
    <row r="29" spans="1:71" s="3" customFormat="1" ht="14.45" customHeight="1">
      <c r="B29" s="39"/>
      <c r="C29" s="40"/>
      <c r="D29" s="28" t="s">
        <v>38</v>
      </c>
      <c r="E29" s="40"/>
      <c r="F29" s="28" t="s">
        <v>39</v>
      </c>
      <c r="G29" s="40"/>
      <c r="H29" s="40"/>
      <c r="I29" s="40"/>
      <c r="J29" s="40"/>
      <c r="K29" s="40"/>
      <c r="L29" s="278">
        <v>0.21</v>
      </c>
      <c r="M29" s="277"/>
      <c r="N29" s="277"/>
      <c r="O29" s="277"/>
      <c r="P29" s="277"/>
      <c r="Q29" s="40"/>
      <c r="R29" s="40"/>
      <c r="S29" s="40"/>
      <c r="T29" s="40"/>
      <c r="U29" s="40"/>
      <c r="V29" s="40"/>
      <c r="W29" s="276">
        <f>ROUND(AZ94, 2)</f>
        <v>0</v>
      </c>
      <c r="X29" s="277"/>
      <c r="Y29" s="277"/>
      <c r="Z29" s="277"/>
      <c r="AA29" s="277"/>
      <c r="AB29" s="277"/>
      <c r="AC29" s="277"/>
      <c r="AD29" s="277"/>
      <c r="AE29" s="277"/>
      <c r="AF29" s="40"/>
      <c r="AG29" s="40"/>
      <c r="AH29" s="40"/>
      <c r="AI29" s="40"/>
      <c r="AJ29" s="40"/>
      <c r="AK29" s="276">
        <f>ROUND(AV94, 2)</f>
        <v>0</v>
      </c>
      <c r="AL29" s="277"/>
      <c r="AM29" s="277"/>
      <c r="AN29" s="277"/>
      <c r="AO29" s="277"/>
      <c r="AP29" s="40"/>
      <c r="AQ29" s="40"/>
      <c r="AR29" s="41"/>
      <c r="BE29" s="266"/>
    </row>
    <row r="30" spans="1:71" s="3" customFormat="1" ht="14.45" customHeight="1">
      <c r="B30" s="39"/>
      <c r="C30" s="40"/>
      <c r="D30" s="40"/>
      <c r="E30" s="40"/>
      <c r="F30" s="28" t="s">
        <v>40</v>
      </c>
      <c r="G30" s="40"/>
      <c r="H30" s="40"/>
      <c r="I30" s="40"/>
      <c r="J30" s="40"/>
      <c r="K30" s="40"/>
      <c r="L30" s="278">
        <v>0.12</v>
      </c>
      <c r="M30" s="277"/>
      <c r="N30" s="277"/>
      <c r="O30" s="277"/>
      <c r="P30" s="277"/>
      <c r="Q30" s="40"/>
      <c r="R30" s="40"/>
      <c r="S30" s="40"/>
      <c r="T30" s="40"/>
      <c r="U30" s="40"/>
      <c r="V30" s="40"/>
      <c r="W30" s="276">
        <f>ROUND(BA94, 2)</f>
        <v>0</v>
      </c>
      <c r="X30" s="277"/>
      <c r="Y30" s="277"/>
      <c r="Z30" s="277"/>
      <c r="AA30" s="277"/>
      <c r="AB30" s="277"/>
      <c r="AC30" s="277"/>
      <c r="AD30" s="277"/>
      <c r="AE30" s="277"/>
      <c r="AF30" s="40"/>
      <c r="AG30" s="40"/>
      <c r="AH30" s="40"/>
      <c r="AI30" s="40"/>
      <c r="AJ30" s="40"/>
      <c r="AK30" s="276">
        <f>ROUND(AW94, 2)</f>
        <v>0</v>
      </c>
      <c r="AL30" s="277"/>
      <c r="AM30" s="277"/>
      <c r="AN30" s="277"/>
      <c r="AO30" s="277"/>
      <c r="AP30" s="40"/>
      <c r="AQ30" s="40"/>
      <c r="AR30" s="41"/>
      <c r="BE30" s="266"/>
    </row>
    <row r="31" spans="1:71" s="3" customFormat="1" ht="14.45" hidden="1" customHeight="1">
      <c r="B31" s="39"/>
      <c r="C31" s="40"/>
      <c r="D31" s="40"/>
      <c r="E31" s="40"/>
      <c r="F31" s="28" t="s">
        <v>41</v>
      </c>
      <c r="G31" s="40"/>
      <c r="H31" s="40"/>
      <c r="I31" s="40"/>
      <c r="J31" s="40"/>
      <c r="K31" s="40"/>
      <c r="L31" s="278">
        <v>0.21</v>
      </c>
      <c r="M31" s="277"/>
      <c r="N31" s="277"/>
      <c r="O31" s="277"/>
      <c r="P31" s="277"/>
      <c r="Q31" s="40"/>
      <c r="R31" s="40"/>
      <c r="S31" s="40"/>
      <c r="T31" s="40"/>
      <c r="U31" s="40"/>
      <c r="V31" s="40"/>
      <c r="W31" s="276">
        <f>ROUND(BB94, 2)</f>
        <v>0</v>
      </c>
      <c r="X31" s="277"/>
      <c r="Y31" s="277"/>
      <c r="Z31" s="277"/>
      <c r="AA31" s="277"/>
      <c r="AB31" s="277"/>
      <c r="AC31" s="277"/>
      <c r="AD31" s="277"/>
      <c r="AE31" s="277"/>
      <c r="AF31" s="40"/>
      <c r="AG31" s="40"/>
      <c r="AH31" s="40"/>
      <c r="AI31" s="40"/>
      <c r="AJ31" s="40"/>
      <c r="AK31" s="276">
        <v>0</v>
      </c>
      <c r="AL31" s="277"/>
      <c r="AM31" s="277"/>
      <c r="AN31" s="277"/>
      <c r="AO31" s="277"/>
      <c r="AP31" s="40"/>
      <c r="AQ31" s="40"/>
      <c r="AR31" s="41"/>
      <c r="BE31" s="266"/>
    </row>
    <row r="32" spans="1:71" s="3" customFormat="1" ht="14.45" hidden="1" customHeight="1">
      <c r="B32" s="39"/>
      <c r="C32" s="40"/>
      <c r="D32" s="40"/>
      <c r="E32" s="40"/>
      <c r="F32" s="28" t="s">
        <v>42</v>
      </c>
      <c r="G32" s="40"/>
      <c r="H32" s="40"/>
      <c r="I32" s="40"/>
      <c r="J32" s="40"/>
      <c r="K32" s="40"/>
      <c r="L32" s="278">
        <v>0.12</v>
      </c>
      <c r="M32" s="277"/>
      <c r="N32" s="277"/>
      <c r="O32" s="277"/>
      <c r="P32" s="277"/>
      <c r="Q32" s="40"/>
      <c r="R32" s="40"/>
      <c r="S32" s="40"/>
      <c r="T32" s="40"/>
      <c r="U32" s="40"/>
      <c r="V32" s="40"/>
      <c r="W32" s="276">
        <f>ROUND(BC94, 2)</f>
        <v>0</v>
      </c>
      <c r="X32" s="277"/>
      <c r="Y32" s="277"/>
      <c r="Z32" s="277"/>
      <c r="AA32" s="277"/>
      <c r="AB32" s="277"/>
      <c r="AC32" s="277"/>
      <c r="AD32" s="277"/>
      <c r="AE32" s="277"/>
      <c r="AF32" s="40"/>
      <c r="AG32" s="40"/>
      <c r="AH32" s="40"/>
      <c r="AI32" s="40"/>
      <c r="AJ32" s="40"/>
      <c r="AK32" s="276">
        <v>0</v>
      </c>
      <c r="AL32" s="277"/>
      <c r="AM32" s="277"/>
      <c r="AN32" s="277"/>
      <c r="AO32" s="277"/>
      <c r="AP32" s="40"/>
      <c r="AQ32" s="40"/>
      <c r="AR32" s="41"/>
      <c r="BE32" s="266"/>
    </row>
    <row r="33" spans="1:57" s="3" customFormat="1" ht="14.45" hidden="1" customHeight="1">
      <c r="B33" s="39"/>
      <c r="C33" s="40"/>
      <c r="D33" s="40"/>
      <c r="E33" s="40"/>
      <c r="F33" s="28" t="s">
        <v>43</v>
      </c>
      <c r="G33" s="40"/>
      <c r="H33" s="40"/>
      <c r="I33" s="40"/>
      <c r="J33" s="40"/>
      <c r="K33" s="40"/>
      <c r="L33" s="278">
        <v>0</v>
      </c>
      <c r="M33" s="277"/>
      <c r="N33" s="277"/>
      <c r="O33" s="277"/>
      <c r="P33" s="277"/>
      <c r="Q33" s="40"/>
      <c r="R33" s="40"/>
      <c r="S33" s="40"/>
      <c r="T33" s="40"/>
      <c r="U33" s="40"/>
      <c r="V33" s="40"/>
      <c r="W33" s="276">
        <f>ROUND(BD94, 2)</f>
        <v>0</v>
      </c>
      <c r="X33" s="277"/>
      <c r="Y33" s="277"/>
      <c r="Z33" s="277"/>
      <c r="AA33" s="277"/>
      <c r="AB33" s="277"/>
      <c r="AC33" s="277"/>
      <c r="AD33" s="277"/>
      <c r="AE33" s="277"/>
      <c r="AF33" s="40"/>
      <c r="AG33" s="40"/>
      <c r="AH33" s="40"/>
      <c r="AI33" s="40"/>
      <c r="AJ33" s="40"/>
      <c r="AK33" s="276">
        <v>0</v>
      </c>
      <c r="AL33" s="277"/>
      <c r="AM33" s="277"/>
      <c r="AN33" s="277"/>
      <c r="AO33" s="277"/>
      <c r="AP33" s="40"/>
      <c r="AQ33" s="40"/>
      <c r="AR33" s="41"/>
      <c r="BE33" s="266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65"/>
    </row>
    <row r="35" spans="1:57" s="2" customFormat="1" ht="25.9" customHeight="1">
      <c r="A35" s="33"/>
      <c r="B35" s="34"/>
      <c r="C35" s="42"/>
      <c r="D35" s="43" t="s">
        <v>44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45</v>
      </c>
      <c r="U35" s="44"/>
      <c r="V35" s="44"/>
      <c r="W35" s="44"/>
      <c r="X35" s="282" t="s">
        <v>46</v>
      </c>
      <c r="Y35" s="280"/>
      <c r="Z35" s="280"/>
      <c r="AA35" s="280"/>
      <c r="AB35" s="280"/>
      <c r="AC35" s="44"/>
      <c r="AD35" s="44"/>
      <c r="AE35" s="44"/>
      <c r="AF35" s="44"/>
      <c r="AG35" s="44"/>
      <c r="AH35" s="44"/>
      <c r="AI35" s="44"/>
      <c r="AJ35" s="44"/>
      <c r="AK35" s="279">
        <f>SUM(AK26:AK33)</f>
        <v>0</v>
      </c>
      <c r="AL35" s="280"/>
      <c r="AM35" s="280"/>
      <c r="AN35" s="280"/>
      <c r="AO35" s="281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47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48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49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50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49</v>
      </c>
      <c r="AI60" s="37"/>
      <c r="AJ60" s="37"/>
      <c r="AK60" s="37"/>
      <c r="AL60" s="37"/>
      <c r="AM60" s="51" t="s">
        <v>50</v>
      </c>
      <c r="AN60" s="37"/>
      <c r="AO60" s="37"/>
      <c r="AP60" s="35"/>
      <c r="AQ60" s="35"/>
      <c r="AR60" s="38"/>
      <c r="BE60" s="33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51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52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49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50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49</v>
      </c>
      <c r="AI75" s="37"/>
      <c r="AJ75" s="37"/>
      <c r="AK75" s="37"/>
      <c r="AL75" s="37"/>
      <c r="AM75" s="51" t="s">
        <v>50</v>
      </c>
      <c r="AN75" s="37"/>
      <c r="AO75" s="37"/>
      <c r="AP75" s="35"/>
      <c r="AQ75" s="35"/>
      <c r="AR75" s="38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53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26/2024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43" t="str">
        <f>K6</f>
        <v>Poliklinika Žďár nad Sázavou -stavební úpravy prostor v 2.NP ordinace diabetologie</v>
      </c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/>
      <c r="AF85" s="244"/>
      <c r="AG85" s="244"/>
      <c r="AH85" s="244"/>
      <c r="AI85" s="244"/>
      <c r="AJ85" s="244"/>
      <c r="AK85" s="62"/>
      <c r="AL85" s="62"/>
      <c r="AM85" s="62"/>
      <c r="AN85" s="62"/>
      <c r="AO85" s="62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Studentská 1699/4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45" t="str">
        <f>IF(AN8= "","",AN8)</f>
        <v>vyplň údaj</v>
      </c>
      <c r="AN87" s="245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25.7" customHeight="1">
      <c r="A89" s="33"/>
      <c r="B89" s="34"/>
      <c r="C89" s="28" t="s">
        <v>23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>Město Žďár nad Zázavou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29</v>
      </c>
      <c r="AJ89" s="35"/>
      <c r="AK89" s="35"/>
      <c r="AL89" s="35"/>
      <c r="AM89" s="246" t="str">
        <f>IF(E17="","",E17)</f>
        <v>Filip Marek, Brněnská 326/34, Žďár nad Sázavou</v>
      </c>
      <c r="AN89" s="247"/>
      <c r="AO89" s="247"/>
      <c r="AP89" s="247"/>
      <c r="AQ89" s="35"/>
      <c r="AR89" s="38"/>
      <c r="AS89" s="248" t="s">
        <v>54</v>
      </c>
      <c r="AT89" s="249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25.7" customHeight="1">
      <c r="A90" s="33"/>
      <c r="B90" s="34"/>
      <c r="C90" s="28" t="s">
        <v>27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32</v>
      </c>
      <c r="AJ90" s="35"/>
      <c r="AK90" s="35"/>
      <c r="AL90" s="35"/>
      <c r="AM90" s="246" t="str">
        <f>IF(E20="","",E20)</f>
        <v>Filip Marek, Brněnská 326/34, Žďár nad Sázavou</v>
      </c>
      <c r="AN90" s="247"/>
      <c r="AO90" s="247"/>
      <c r="AP90" s="247"/>
      <c r="AQ90" s="35"/>
      <c r="AR90" s="38"/>
      <c r="AS90" s="250"/>
      <c r="AT90" s="251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52"/>
      <c r="AT91" s="253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54" t="s">
        <v>55</v>
      </c>
      <c r="D92" s="255"/>
      <c r="E92" s="255"/>
      <c r="F92" s="255"/>
      <c r="G92" s="255"/>
      <c r="H92" s="72"/>
      <c r="I92" s="257" t="s">
        <v>56</v>
      </c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55"/>
      <c r="AD92" s="255"/>
      <c r="AE92" s="255"/>
      <c r="AF92" s="255"/>
      <c r="AG92" s="256" t="s">
        <v>57</v>
      </c>
      <c r="AH92" s="255"/>
      <c r="AI92" s="255"/>
      <c r="AJ92" s="255"/>
      <c r="AK92" s="255"/>
      <c r="AL92" s="255"/>
      <c r="AM92" s="255"/>
      <c r="AN92" s="257" t="s">
        <v>58</v>
      </c>
      <c r="AO92" s="255"/>
      <c r="AP92" s="258"/>
      <c r="AQ92" s="73" t="s">
        <v>59</v>
      </c>
      <c r="AR92" s="38"/>
      <c r="AS92" s="74" t="s">
        <v>60</v>
      </c>
      <c r="AT92" s="75" t="s">
        <v>61</v>
      </c>
      <c r="AU92" s="75" t="s">
        <v>62</v>
      </c>
      <c r="AV92" s="75" t="s">
        <v>63</v>
      </c>
      <c r="AW92" s="75" t="s">
        <v>64</v>
      </c>
      <c r="AX92" s="75" t="s">
        <v>65</v>
      </c>
      <c r="AY92" s="75" t="s">
        <v>66</v>
      </c>
      <c r="AZ92" s="75" t="s">
        <v>67</v>
      </c>
      <c r="BA92" s="75" t="s">
        <v>68</v>
      </c>
      <c r="BB92" s="75" t="s">
        <v>69</v>
      </c>
      <c r="BC92" s="75" t="s">
        <v>70</v>
      </c>
      <c r="BD92" s="76" t="s">
        <v>71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72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62">
        <f>ROUND(SUM(AG95:AG100),2)</f>
        <v>0</v>
      </c>
      <c r="AH94" s="262"/>
      <c r="AI94" s="262"/>
      <c r="AJ94" s="262"/>
      <c r="AK94" s="262"/>
      <c r="AL94" s="262"/>
      <c r="AM94" s="262"/>
      <c r="AN94" s="263">
        <f t="shared" ref="AN94:AN100" si="0">SUM(AG94,AT94)</f>
        <v>0</v>
      </c>
      <c r="AO94" s="263"/>
      <c r="AP94" s="263"/>
      <c r="AQ94" s="84" t="s">
        <v>1</v>
      </c>
      <c r="AR94" s="85"/>
      <c r="AS94" s="86">
        <f>ROUND(SUM(AS95:AS100),2)</f>
        <v>0</v>
      </c>
      <c r="AT94" s="87">
        <f t="shared" ref="AT94:AT100" si="1">ROUND(SUM(AV94:AW94),2)</f>
        <v>0</v>
      </c>
      <c r="AU94" s="88">
        <f>ROUND(SUM(AU95:AU100),5)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ROUND(SUM(AZ95:AZ100),2)</f>
        <v>0</v>
      </c>
      <c r="BA94" s="87">
        <f>ROUND(SUM(BA95:BA100),2)</f>
        <v>0</v>
      </c>
      <c r="BB94" s="87">
        <f>ROUND(SUM(BB95:BB100),2)</f>
        <v>0</v>
      </c>
      <c r="BC94" s="87">
        <f>ROUND(SUM(BC95:BC100),2)</f>
        <v>0</v>
      </c>
      <c r="BD94" s="89">
        <f>ROUND(SUM(BD95:BD100),2)</f>
        <v>0</v>
      </c>
      <c r="BS94" s="90" t="s">
        <v>73</v>
      </c>
      <c r="BT94" s="90" t="s">
        <v>74</v>
      </c>
      <c r="BU94" s="91" t="s">
        <v>75</v>
      </c>
      <c r="BV94" s="90" t="s">
        <v>76</v>
      </c>
      <c r="BW94" s="90" t="s">
        <v>5</v>
      </c>
      <c r="BX94" s="90" t="s">
        <v>77</v>
      </c>
      <c r="CL94" s="90" t="s">
        <v>1</v>
      </c>
    </row>
    <row r="95" spans="1:91" s="7" customFormat="1" ht="16.5" customHeight="1">
      <c r="A95" s="92" t="s">
        <v>78</v>
      </c>
      <c r="B95" s="93"/>
      <c r="C95" s="94"/>
      <c r="D95" s="259" t="s">
        <v>79</v>
      </c>
      <c r="E95" s="259"/>
      <c r="F95" s="259"/>
      <c r="G95" s="259"/>
      <c r="H95" s="259"/>
      <c r="I95" s="95"/>
      <c r="J95" s="259" t="s">
        <v>80</v>
      </c>
      <c r="K95" s="259"/>
      <c r="L95" s="259"/>
      <c r="M95" s="259"/>
      <c r="N95" s="259"/>
      <c r="O95" s="259"/>
      <c r="P95" s="259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60">
        <f>'SO 01 - stavební úpravy'!J30</f>
        <v>0</v>
      </c>
      <c r="AH95" s="261"/>
      <c r="AI95" s="261"/>
      <c r="AJ95" s="261"/>
      <c r="AK95" s="261"/>
      <c r="AL95" s="261"/>
      <c r="AM95" s="261"/>
      <c r="AN95" s="260">
        <f t="shared" si="0"/>
        <v>0</v>
      </c>
      <c r="AO95" s="261"/>
      <c r="AP95" s="261"/>
      <c r="AQ95" s="96" t="s">
        <v>81</v>
      </c>
      <c r="AR95" s="97"/>
      <c r="AS95" s="98">
        <v>0</v>
      </c>
      <c r="AT95" s="99">
        <f t="shared" si="1"/>
        <v>0</v>
      </c>
      <c r="AU95" s="100">
        <f>'SO 01 - stavební úpravy'!P132</f>
        <v>0</v>
      </c>
      <c r="AV95" s="99">
        <f>'SO 01 - stavební úpravy'!J33</f>
        <v>0</v>
      </c>
      <c r="AW95" s="99">
        <f>'SO 01 - stavební úpravy'!J34</f>
        <v>0</v>
      </c>
      <c r="AX95" s="99">
        <f>'SO 01 - stavební úpravy'!J35</f>
        <v>0</v>
      </c>
      <c r="AY95" s="99">
        <f>'SO 01 - stavební úpravy'!J36</f>
        <v>0</v>
      </c>
      <c r="AZ95" s="99">
        <f>'SO 01 - stavební úpravy'!F33</f>
        <v>0</v>
      </c>
      <c r="BA95" s="99">
        <f>'SO 01 - stavební úpravy'!F34</f>
        <v>0</v>
      </c>
      <c r="BB95" s="99">
        <f>'SO 01 - stavební úpravy'!F35</f>
        <v>0</v>
      </c>
      <c r="BC95" s="99">
        <f>'SO 01 - stavební úpravy'!F36</f>
        <v>0</v>
      </c>
      <c r="BD95" s="101">
        <f>'SO 01 - stavební úpravy'!F37</f>
        <v>0</v>
      </c>
      <c r="BT95" s="102" t="s">
        <v>82</v>
      </c>
      <c r="BV95" s="102" t="s">
        <v>76</v>
      </c>
      <c r="BW95" s="102" t="s">
        <v>83</v>
      </c>
      <c r="BX95" s="102" t="s">
        <v>5</v>
      </c>
      <c r="CL95" s="102" t="s">
        <v>1</v>
      </c>
      <c r="CM95" s="102" t="s">
        <v>84</v>
      </c>
    </row>
    <row r="96" spans="1:91" s="7" customFormat="1" ht="16.5" customHeight="1">
      <c r="A96" s="92" t="s">
        <v>78</v>
      </c>
      <c r="B96" s="93"/>
      <c r="C96" s="94"/>
      <c r="D96" s="259" t="s">
        <v>85</v>
      </c>
      <c r="E96" s="259"/>
      <c r="F96" s="259"/>
      <c r="G96" s="259"/>
      <c r="H96" s="259"/>
      <c r="I96" s="95"/>
      <c r="J96" s="259" t="s">
        <v>86</v>
      </c>
      <c r="K96" s="259"/>
      <c r="L96" s="259"/>
      <c r="M96" s="259"/>
      <c r="N96" s="259"/>
      <c r="O96" s="259"/>
      <c r="P96" s="259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60">
        <f>'D.1.4.1 - vodovod, kanali...'!J30</f>
        <v>0</v>
      </c>
      <c r="AH96" s="261"/>
      <c r="AI96" s="261"/>
      <c r="AJ96" s="261"/>
      <c r="AK96" s="261"/>
      <c r="AL96" s="261"/>
      <c r="AM96" s="261"/>
      <c r="AN96" s="260">
        <f t="shared" si="0"/>
        <v>0</v>
      </c>
      <c r="AO96" s="261"/>
      <c r="AP96" s="261"/>
      <c r="AQ96" s="96" t="s">
        <v>81</v>
      </c>
      <c r="AR96" s="97"/>
      <c r="AS96" s="98">
        <v>0</v>
      </c>
      <c r="AT96" s="99">
        <f t="shared" si="1"/>
        <v>0</v>
      </c>
      <c r="AU96" s="100">
        <f>'D.1.4.1 - vodovod, kanali...'!P121</f>
        <v>0</v>
      </c>
      <c r="AV96" s="99">
        <f>'D.1.4.1 - vodovod, kanali...'!J33</f>
        <v>0</v>
      </c>
      <c r="AW96" s="99">
        <f>'D.1.4.1 - vodovod, kanali...'!J34</f>
        <v>0</v>
      </c>
      <c r="AX96" s="99">
        <f>'D.1.4.1 - vodovod, kanali...'!J35</f>
        <v>0</v>
      </c>
      <c r="AY96" s="99">
        <f>'D.1.4.1 - vodovod, kanali...'!J36</f>
        <v>0</v>
      </c>
      <c r="AZ96" s="99">
        <f>'D.1.4.1 - vodovod, kanali...'!F33</f>
        <v>0</v>
      </c>
      <c r="BA96" s="99">
        <f>'D.1.4.1 - vodovod, kanali...'!F34</f>
        <v>0</v>
      </c>
      <c r="BB96" s="99">
        <f>'D.1.4.1 - vodovod, kanali...'!F35</f>
        <v>0</v>
      </c>
      <c r="BC96" s="99">
        <f>'D.1.4.1 - vodovod, kanali...'!F36</f>
        <v>0</v>
      </c>
      <c r="BD96" s="101">
        <f>'D.1.4.1 - vodovod, kanali...'!F37</f>
        <v>0</v>
      </c>
      <c r="BT96" s="102" t="s">
        <v>82</v>
      </c>
      <c r="BV96" s="102" t="s">
        <v>76</v>
      </c>
      <c r="BW96" s="102" t="s">
        <v>87</v>
      </c>
      <c r="BX96" s="102" t="s">
        <v>5</v>
      </c>
      <c r="CL96" s="102" t="s">
        <v>1</v>
      </c>
      <c r="CM96" s="102" t="s">
        <v>84</v>
      </c>
    </row>
    <row r="97" spans="1:91" s="7" customFormat="1" ht="16.5" customHeight="1">
      <c r="A97" s="92" t="s">
        <v>78</v>
      </c>
      <c r="B97" s="93"/>
      <c r="C97" s="94"/>
      <c r="D97" s="259" t="s">
        <v>88</v>
      </c>
      <c r="E97" s="259"/>
      <c r="F97" s="259"/>
      <c r="G97" s="259"/>
      <c r="H97" s="259"/>
      <c r="I97" s="95"/>
      <c r="J97" s="259" t="s">
        <v>89</v>
      </c>
      <c r="K97" s="259"/>
      <c r="L97" s="259"/>
      <c r="M97" s="259"/>
      <c r="N97" s="259"/>
      <c r="O97" s="259"/>
      <c r="P97" s="259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60">
        <f>'D.1.4.2 - ústřední vytápění'!J30</f>
        <v>0</v>
      </c>
      <c r="AH97" s="261"/>
      <c r="AI97" s="261"/>
      <c r="AJ97" s="261"/>
      <c r="AK97" s="261"/>
      <c r="AL97" s="261"/>
      <c r="AM97" s="261"/>
      <c r="AN97" s="260">
        <f t="shared" si="0"/>
        <v>0</v>
      </c>
      <c r="AO97" s="261"/>
      <c r="AP97" s="261"/>
      <c r="AQ97" s="96" t="s">
        <v>81</v>
      </c>
      <c r="AR97" s="97"/>
      <c r="AS97" s="98">
        <v>0</v>
      </c>
      <c r="AT97" s="99">
        <f t="shared" si="1"/>
        <v>0</v>
      </c>
      <c r="AU97" s="100">
        <f>'D.1.4.2 - ústřední vytápění'!P118</f>
        <v>0</v>
      </c>
      <c r="AV97" s="99">
        <f>'D.1.4.2 - ústřední vytápění'!J33</f>
        <v>0</v>
      </c>
      <c r="AW97" s="99">
        <f>'D.1.4.2 - ústřední vytápění'!J34</f>
        <v>0</v>
      </c>
      <c r="AX97" s="99">
        <f>'D.1.4.2 - ústřední vytápění'!J35</f>
        <v>0</v>
      </c>
      <c r="AY97" s="99">
        <f>'D.1.4.2 - ústřední vytápění'!J36</f>
        <v>0</v>
      </c>
      <c r="AZ97" s="99">
        <f>'D.1.4.2 - ústřední vytápění'!F33</f>
        <v>0</v>
      </c>
      <c r="BA97" s="99">
        <f>'D.1.4.2 - ústřední vytápění'!F34</f>
        <v>0</v>
      </c>
      <c r="BB97" s="99">
        <f>'D.1.4.2 - ústřední vytápění'!F35</f>
        <v>0</v>
      </c>
      <c r="BC97" s="99">
        <f>'D.1.4.2 - ústřední vytápění'!F36</f>
        <v>0</v>
      </c>
      <c r="BD97" s="101">
        <f>'D.1.4.2 - ústřední vytápění'!F37</f>
        <v>0</v>
      </c>
      <c r="BT97" s="102" t="s">
        <v>82</v>
      </c>
      <c r="BV97" s="102" t="s">
        <v>76</v>
      </c>
      <c r="BW97" s="102" t="s">
        <v>90</v>
      </c>
      <c r="BX97" s="102" t="s">
        <v>5</v>
      </c>
      <c r="CL97" s="102" t="s">
        <v>1</v>
      </c>
      <c r="CM97" s="102" t="s">
        <v>84</v>
      </c>
    </row>
    <row r="98" spans="1:91" s="7" customFormat="1" ht="16.5" customHeight="1">
      <c r="A98" s="92" t="s">
        <v>78</v>
      </c>
      <c r="B98" s="93"/>
      <c r="C98" s="94"/>
      <c r="D98" s="259" t="s">
        <v>91</v>
      </c>
      <c r="E98" s="259"/>
      <c r="F98" s="259"/>
      <c r="G98" s="259"/>
      <c r="H98" s="259"/>
      <c r="I98" s="95"/>
      <c r="J98" s="259" t="s">
        <v>92</v>
      </c>
      <c r="K98" s="259"/>
      <c r="L98" s="259"/>
      <c r="M98" s="259"/>
      <c r="N98" s="259"/>
      <c r="O98" s="259"/>
      <c r="P98" s="259"/>
      <c r="Q98" s="259"/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F98" s="259"/>
      <c r="AG98" s="260">
        <f>'D.1.4.3 - elektrické rozv...'!J30</f>
        <v>0</v>
      </c>
      <c r="AH98" s="261"/>
      <c r="AI98" s="261"/>
      <c r="AJ98" s="261"/>
      <c r="AK98" s="261"/>
      <c r="AL98" s="261"/>
      <c r="AM98" s="261"/>
      <c r="AN98" s="260">
        <f t="shared" si="0"/>
        <v>0</v>
      </c>
      <c r="AO98" s="261"/>
      <c r="AP98" s="261"/>
      <c r="AQ98" s="96" t="s">
        <v>81</v>
      </c>
      <c r="AR98" s="97"/>
      <c r="AS98" s="98">
        <v>0</v>
      </c>
      <c r="AT98" s="99">
        <f t="shared" si="1"/>
        <v>0</v>
      </c>
      <c r="AU98" s="100">
        <f>'D.1.4.3 - elektrické rozv...'!P124</f>
        <v>0</v>
      </c>
      <c r="AV98" s="99">
        <f>'D.1.4.3 - elektrické rozv...'!J33</f>
        <v>0</v>
      </c>
      <c r="AW98" s="99">
        <f>'D.1.4.3 - elektrické rozv...'!J34</f>
        <v>0</v>
      </c>
      <c r="AX98" s="99">
        <f>'D.1.4.3 - elektrické rozv...'!J35</f>
        <v>0</v>
      </c>
      <c r="AY98" s="99">
        <f>'D.1.4.3 - elektrické rozv...'!J36</f>
        <v>0</v>
      </c>
      <c r="AZ98" s="99">
        <f>'D.1.4.3 - elektrické rozv...'!F33</f>
        <v>0</v>
      </c>
      <c r="BA98" s="99">
        <f>'D.1.4.3 - elektrické rozv...'!F34</f>
        <v>0</v>
      </c>
      <c r="BB98" s="99">
        <f>'D.1.4.3 - elektrické rozv...'!F35</f>
        <v>0</v>
      </c>
      <c r="BC98" s="99">
        <f>'D.1.4.3 - elektrické rozv...'!F36</f>
        <v>0</v>
      </c>
      <c r="BD98" s="101">
        <f>'D.1.4.3 - elektrické rozv...'!F37</f>
        <v>0</v>
      </c>
      <c r="BT98" s="102" t="s">
        <v>82</v>
      </c>
      <c r="BV98" s="102" t="s">
        <v>76</v>
      </c>
      <c r="BW98" s="102" t="s">
        <v>93</v>
      </c>
      <c r="BX98" s="102" t="s">
        <v>5</v>
      </c>
      <c r="CL98" s="102" t="s">
        <v>1</v>
      </c>
      <c r="CM98" s="102" t="s">
        <v>84</v>
      </c>
    </row>
    <row r="99" spans="1:91" s="7" customFormat="1" ht="16.5" customHeight="1">
      <c r="A99" s="92" t="s">
        <v>78</v>
      </c>
      <c r="B99" s="93"/>
      <c r="C99" s="94"/>
      <c r="D99" s="259" t="s">
        <v>94</v>
      </c>
      <c r="E99" s="259"/>
      <c r="F99" s="259"/>
      <c r="G99" s="259"/>
      <c r="H99" s="259"/>
      <c r="I99" s="95"/>
      <c r="J99" s="259" t="s">
        <v>95</v>
      </c>
      <c r="K99" s="259"/>
      <c r="L99" s="259"/>
      <c r="M99" s="259"/>
      <c r="N99" s="259"/>
      <c r="O99" s="259"/>
      <c r="P99" s="259"/>
      <c r="Q99" s="259"/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  <c r="AF99" s="259"/>
      <c r="AG99" s="260">
        <f>'D.1.4.4 - elektrické rozv...'!J30</f>
        <v>0</v>
      </c>
      <c r="AH99" s="261"/>
      <c r="AI99" s="261"/>
      <c r="AJ99" s="261"/>
      <c r="AK99" s="261"/>
      <c r="AL99" s="261"/>
      <c r="AM99" s="261"/>
      <c r="AN99" s="260">
        <f t="shared" si="0"/>
        <v>0</v>
      </c>
      <c r="AO99" s="261"/>
      <c r="AP99" s="261"/>
      <c r="AQ99" s="96" t="s">
        <v>81</v>
      </c>
      <c r="AR99" s="97"/>
      <c r="AS99" s="98">
        <v>0</v>
      </c>
      <c r="AT99" s="99">
        <f t="shared" si="1"/>
        <v>0</v>
      </c>
      <c r="AU99" s="100">
        <f>'D.1.4.4 - elektrické rozv...'!P120</f>
        <v>0</v>
      </c>
      <c r="AV99" s="99">
        <f>'D.1.4.4 - elektrické rozv...'!J33</f>
        <v>0</v>
      </c>
      <c r="AW99" s="99">
        <f>'D.1.4.4 - elektrické rozv...'!J34</f>
        <v>0</v>
      </c>
      <c r="AX99" s="99">
        <f>'D.1.4.4 - elektrické rozv...'!J35</f>
        <v>0</v>
      </c>
      <c r="AY99" s="99">
        <f>'D.1.4.4 - elektrické rozv...'!J36</f>
        <v>0</v>
      </c>
      <c r="AZ99" s="99">
        <f>'D.1.4.4 - elektrické rozv...'!F33</f>
        <v>0</v>
      </c>
      <c r="BA99" s="99">
        <f>'D.1.4.4 - elektrické rozv...'!F34</f>
        <v>0</v>
      </c>
      <c r="BB99" s="99">
        <f>'D.1.4.4 - elektrické rozv...'!F35</f>
        <v>0</v>
      </c>
      <c r="BC99" s="99">
        <f>'D.1.4.4 - elektrické rozv...'!F36</f>
        <v>0</v>
      </c>
      <c r="BD99" s="101">
        <f>'D.1.4.4 - elektrické rozv...'!F37</f>
        <v>0</v>
      </c>
      <c r="BT99" s="102" t="s">
        <v>82</v>
      </c>
      <c r="BV99" s="102" t="s">
        <v>76</v>
      </c>
      <c r="BW99" s="102" t="s">
        <v>96</v>
      </c>
      <c r="BX99" s="102" t="s">
        <v>5</v>
      </c>
      <c r="CL99" s="102" t="s">
        <v>1</v>
      </c>
      <c r="CM99" s="102" t="s">
        <v>84</v>
      </c>
    </row>
    <row r="100" spans="1:91" s="7" customFormat="1" ht="16.5" customHeight="1">
      <c r="A100" s="92" t="s">
        <v>78</v>
      </c>
      <c r="B100" s="93"/>
      <c r="C100" s="94"/>
      <c r="D100" s="259" t="s">
        <v>97</v>
      </c>
      <c r="E100" s="259"/>
      <c r="F100" s="259"/>
      <c r="G100" s="259"/>
      <c r="H100" s="259"/>
      <c r="I100" s="95"/>
      <c r="J100" s="259" t="s">
        <v>98</v>
      </c>
      <c r="K100" s="259"/>
      <c r="L100" s="259"/>
      <c r="M100" s="259"/>
      <c r="N100" s="259"/>
      <c r="O100" s="259"/>
      <c r="P100" s="259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60">
        <f>'D.1.4. - ostatní a vedlej...'!J30</f>
        <v>0</v>
      </c>
      <c r="AH100" s="261"/>
      <c r="AI100" s="261"/>
      <c r="AJ100" s="261"/>
      <c r="AK100" s="261"/>
      <c r="AL100" s="261"/>
      <c r="AM100" s="261"/>
      <c r="AN100" s="260">
        <f t="shared" si="0"/>
        <v>0</v>
      </c>
      <c r="AO100" s="261"/>
      <c r="AP100" s="261"/>
      <c r="AQ100" s="96" t="s">
        <v>81</v>
      </c>
      <c r="AR100" s="97"/>
      <c r="AS100" s="103">
        <v>0</v>
      </c>
      <c r="AT100" s="104">
        <f t="shared" si="1"/>
        <v>0</v>
      </c>
      <c r="AU100" s="105">
        <f>'D.1.4. - ostatní a vedlej...'!P121</f>
        <v>0</v>
      </c>
      <c r="AV100" s="104">
        <f>'D.1.4. - ostatní a vedlej...'!J33</f>
        <v>0</v>
      </c>
      <c r="AW100" s="104">
        <f>'D.1.4. - ostatní a vedlej...'!J34</f>
        <v>0</v>
      </c>
      <c r="AX100" s="104">
        <f>'D.1.4. - ostatní a vedlej...'!J35</f>
        <v>0</v>
      </c>
      <c r="AY100" s="104">
        <f>'D.1.4. - ostatní a vedlej...'!J36</f>
        <v>0</v>
      </c>
      <c r="AZ100" s="104">
        <f>'D.1.4. - ostatní a vedlej...'!F33</f>
        <v>0</v>
      </c>
      <c r="BA100" s="104">
        <f>'D.1.4. - ostatní a vedlej...'!F34</f>
        <v>0</v>
      </c>
      <c r="BB100" s="104">
        <f>'D.1.4. - ostatní a vedlej...'!F35</f>
        <v>0</v>
      </c>
      <c r="BC100" s="104">
        <f>'D.1.4. - ostatní a vedlej...'!F36</f>
        <v>0</v>
      </c>
      <c r="BD100" s="106">
        <f>'D.1.4. - ostatní a vedlej...'!F37</f>
        <v>0</v>
      </c>
      <c r="BT100" s="102" t="s">
        <v>82</v>
      </c>
      <c r="BV100" s="102" t="s">
        <v>76</v>
      </c>
      <c r="BW100" s="102" t="s">
        <v>99</v>
      </c>
      <c r="BX100" s="102" t="s">
        <v>5</v>
      </c>
      <c r="CL100" s="102" t="s">
        <v>1</v>
      </c>
      <c r="CM100" s="102" t="s">
        <v>84</v>
      </c>
    </row>
    <row r="101" spans="1:91" s="2" customFormat="1" ht="30" customHeight="1">
      <c r="A101" s="33"/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8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</row>
    <row r="102" spans="1:91" s="2" customFormat="1" ht="6.95" customHeight="1">
      <c r="A102" s="33"/>
      <c r="B102" s="53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38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</row>
  </sheetData>
  <sheetProtection algorithmName="SHA-512" hashValue="UpNbMEvONMrkDbxhwhO2anJk2osUbhLlUWFp0Q54MzFrCfDNedERAIzX9IZIqNNPtVa2R2VLbLapLiSQd9w/sw==" saltValue="TkP40MBDpPvtXDaTlbFBKeFhXGzApyvlhxHHdqBuoSPJsXkPuY/QaaKWwfX6foQDTR4hMhwLx6W7zUasDfuvUw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J85"/>
    <mergeCell ref="AM87:AN87"/>
    <mergeCell ref="AM89:AP89"/>
    <mergeCell ref="AS89:AT91"/>
    <mergeCell ref="AM90:AP90"/>
  </mergeCells>
  <hyperlinks>
    <hyperlink ref="A95" location="'SO 01 - stavební úpravy'!C2" display="/" xr:uid="{00000000-0004-0000-0000-000000000000}"/>
    <hyperlink ref="A96" location="'D.1.4.1 - vodovod, kanali...'!C2" display="/" xr:uid="{00000000-0004-0000-0000-000001000000}"/>
    <hyperlink ref="A97" location="'D.1.4.2 - ústřední vytápění'!C2" display="/" xr:uid="{00000000-0004-0000-0000-000002000000}"/>
    <hyperlink ref="A98" location="'D.1.4.3 - elektrické rozv...'!C2" display="/" xr:uid="{00000000-0004-0000-0000-000003000000}"/>
    <hyperlink ref="A99" location="'D.1.4.4 - elektrické rozv...'!C2" display="/" xr:uid="{00000000-0004-0000-0000-000004000000}"/>
    <hyperlink ref="A100" location="'D.1.4. - ostatní a vedlej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8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6" t="s">
        <v>83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84</v>
      </c>
    </row>
    <row r="4" spans="1:46" s="1" customFormat="1" ht="24.95" customHeight="1">
      <c r="B4" s="19"/>
      <c r="D4" s="109" t="s">
        <v>100</v>
      </c>
      <c r="L4" s="19"/>
      <c r="M4" s="110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26.25" customHeight="1">
      <c r="B7" s="19"/>
      <c r="E7" s="284" t="str">
        <f>'Rekapitulace stavby'!K6</f>
        <v>Poliklinika Žďár nad Sázavou -stavební úpravy prostor v 2.NP ordinace diabetologie</v>
      </c>
      <c r="F7" s="285"/>
      <c r="G7" s="285"/>
      <c r="H7" s="285"/>
      <c r="L7" s="19"/>
    </row>
    <row r="8" spans="1:46" s="2" customFormat="1" ht="12" customHeight="1">
      <c r="A8" s="33"/>
      <c r="B8" s="38"/>
      <c r="C8" s="33"/>
      <c r="D8" s="111" t="s">
        <v>101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6" t="s">
        <v>102</v>
      </c>
      <c r="F9" s="287"/>
      <c r="G9" s="287"/>
      <c r="H9" s="287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vyplň údaj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23</v>
      </c>
      <c r="E14" s="33"/>
      <c r="F14" s="33"/>
      <c r="G14" s="33"/>
      <c r="H14" s="33"/>
      <c r="I14" s="111" t="s">
        <v>24</v>
      </c>
      <c r="J14" s="112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25</v>
      </c>
      <c r="F15" s="33"/>
      <c r="G15" s="33"/>
      <c r="H15" s="33"/>
      <c r="I15" s="111" t="s">
        <v>26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24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8" t="str">
        <f>'Rekapitulace stavby'!E14</f>
        <v>Vyplň údaj</v>
      </c>
      <c r="F18" s="289"/>
      <c r="G18" s="289"/>
      <c r="H18" s="289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24</v>
      </c>
      <c r="J20" s="112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">
        <v>30</v>
      </c>
      <c r="F21" s="33"/>
      <c r="G21" s="33"/>
      <c r="H21" s="33"/>
      <c r="I21" s="111" t="s">
        <v>26</v>
      </c>
      <c r="J21" s="112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32</v>
      </c>
      <c r="E23" s="33"/>
      <c r="F23" s="33"/>
      <c r="G23" s="33"/>
      <c r="H23" s="33"/>
      <c r="I23" s="111" t="s">
        <v>24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30</v>
      </c>
      <c r="F24" s="33"/>
      <c r="G24" s="33"/>
      <c r="H24" s="33"/>
      <c r="I24" s="111" t="s">
        <v>26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33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90" t="s">
        <v>1</v>
      </c>
      <c r="F27" s="290"/>
      <c r="G27" s="290"/>
      <c r="H27" s="290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34</v>
      </c>
      <c r="E30" s="33"/>
      <c r="F30" s="33"/>
      <c r="G30" s="33"/>
      <c r="H30" s="33"/>
      <c r="I30" s="33"/>
      <c r="J30" s="119">
        <f>ROUND(J132,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36</v>
      </c>
      <c r="G32" s="33"/>
      <c r="H32" s="33"/>
      <c r="I32" s="120" t="s">
        <v>35</v>
      </c>
      <c r="J32" s="120" t="s">
        <v>37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38</v>
      </c>
      <c r="E33" s="111" t="s">
        <v>39</v>
      </c>
      <c r="F33" s="122">
        <f>ROUND((SUM(BE132:BE282)),  2)</f>
        <v>0</v>
      </c>
      <c r="G33" s="33"/>
      <c r="H33" s="33"/>
      <c r="I33" s="123">
        <v>0.21</v>
      </c>
      <c r="J33" s="122">
        <f>ROUND(((SUM(BE132:BE282))*I33),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40</v>
      </c>
      <c r="F34" s="122">
        <f>ROUND((SUM(BF132:BF282)),  2)</f>
        <v>0</v>
      </c>
      <c r="G34" s="33"/>
      <c r="H34" s="33"/>
      <c r="I34" s="123">
        <v>0.12</v>
      </c>
      <c r="J34" s="122">
        <f>ROUND(((SUM(BF132:BF282))*I34),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41</v>
      </c>
      <c r="F35" s="122">
        <f>ROUND((SUM(BG132:BG282)),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42</v>
      </c>
      <c r="F36" s="122">
        <f>ROUND((SUM(BH132:BH282)),  2)</f>
        <v>0</v>
      </c>
      <c r="G36" s="33"/>
      <c r="H36" s="33"/>
      <c r="I36" s="123">
        <v>0.12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43</v>
      </c>
      <c r="F37" s="122">
        <f>ROUND((SUM(BI132:BI282)),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44</v>
      </c>
      <c r="E39" s="126"/>
      <c r="F39" s="126"/>
      <c r="G39" s="127" t="s">
        <v>45</v>
      </c>
      <c r="H39" s="128" t="s">
        <v>46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47</v>
      </c>
      <c r="E50" s="132"/>
      <c r="F50" s="132"/>
      <c r="G50" s="131" t="s">
        <v>48</v>
      </c>
      <c r="H50" s="132"/>
      <c r="I50" s="132"/>
      <c r="J50" s="132"/>
      <c r="K50" s="132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3" t="s">
        <v>49</v>
      </c>
      <c r="E61" s="134"/>
      <c r="F61" s="135" t="s">
        <v>50</v>
      </c>
      <c r="G61" s="133" t="s">
        <v>49</v>
      </c>
      <c r="H61" s="134"/>
      <c r="I61" s="134"/>
      <c r="J61" s="136" t="s">
        <v>50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1" t="s">
        <v>51</v>
      </c>
      <c r="E65" s="137"/>
      <c r="F65" s="137"/>
      <c r="G65" s="131" t="s">
        <v>52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3" t="s">
        <v>49</v>
      </c>
      <c r="E76" s="134"/>
      <c r="F76" s="135" t="s">
        <v>50</v>
      </c>
      <c r="G76" s="133" t="s">
        <v>49</v>
      </c>
      <c r="H76" s="134"/>
      <c r="I76" s="134"/>
      <c r="J76" s="136" t="s">
        <v>50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103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>
      <c r="A85" s="33"/>
      <c r="B85" s="34"/>
      <c r="C85" s="35"/>
      <c r="D85" s="35"/>
      <c r="E85" s="291" t="str">
        <f>E7</f>
        <v>Poliklinika Žďár nad Sázavou -stavební úpravy prostor v 2.NP ordinace diabetologie</v>
      </c>
      <c r="F85" s="292"/>
      <c r="G85" s="292"/>
      <c r="H85" s="292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101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43" t="str">
        <f>E9</f>
        <v>SO 01 - stavební úpravy</v>
      </c>
      <c r="F87" s="293"/>
      <c r="G87" s="293"/>
      <c r="H87" s="293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Studentská 1699/4</v>
      </c>
      <c r="G89" s="35"/>
      <c r="H89" s="35"/>
      <c r="I89" s="28" t="s">
        <v>22</v>
      </c>
      <c r="J89" s="65" t="str">
        <f>IF(J12="","",J12)</f>
        <v>vyplň údaj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40.15" customHeight="1">
      <c r="A91" s="33"/>
      <c r="B91" s="34"/>
      <c r="C91" s="28" t="s">
        <v>23</v>
      </c>
      <c r="D91" s="35"/>
      <c r="E91" s="35"/>
      <c r="F91" s="26" t="str">
        <f>E15</f>
        <v>Město Žďár nad Zázavou</v>
      </c>
      <c r="G91" s="35"/>
      <c r="H91" s="35"/>
      <c r="I91" s="28" t="s">
        <v>29</v>
      </c>
      <c r="J91" s="31" t="str">
        <f>E21</f>
        <v>Filip Marek, Brněnská 326/34, Žďár nad Sázavou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40.15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32</v>
      </c>
      <c r="J92" s="31" t="str">
        <f>E24</f>
        <v>Filip Marek, Brněnská 326/34, Žďár nad Sázavou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104</v>
      </c>
      <c r="D94" s="143"/>
      <c r="E94" s="143"/>
      <c r="F94" s="143"/>
      <c r="G94" s="143"/>
      <c r="H94" s="143"/>
      <c r="I94" s="143"/>
      <c r="J94" s="144" t="s">
        <v>105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106</v>
      </c>
      <c r="D96" s="35"/>
      <c r="E96" s="35"/>
      <c r="F96" s="35"/>
      <c r="G96" s="35"/>
      <c r="H96" s="35"/>
      <c r="I96" s="35"/>
      <c r="J96" s="83">
        <f>J132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107</v>
      </c>
    </row>
    <row r="97" spans="2:12" s="9" customFormat="1" ht="24.95" customHeight="1">
      <c r="B97" s="146"/>
      <c r="C97" s="147"/>
      <c r="D97" s="148" t="s">
        <v>108</v>
      </c>
      <c r="E97" s="149"/>
      <c r="F97" s="149"/>
      <c r="G97" s="149"/>
      <c r="H97" s="149"/>
      <c r="I97" s="149"/>
      <c r="J97" s="150">
        <f>J133</f>
        <v>0</v>
      </c>
      <c r="K97" s="147"/>
      <c r="L97" s="151"/>
    </row>
    <row r="98" spans="2:12" s="9" customFormat="1" ht="24.95" customHeight="1">
      <c r="B98" s="146"/>
      <c r="C98" s="147"/>
      <c r="D98" s="148" t="s">
        <v>109</v>
      </c>
      <c r="E98" s="149"/>
      <c r="F98" s="149"/>
      <c r="G98" s="149"/>
      <c r="H98" s="149"/>
      <c r="I98" s="149"/>
      <c r="J98" s="150">
        <f>J158</f>
        <v>0</v>
      </c>
      <c r="K98" s="147"/>
      <c r="L98" s="151"/>
    </row>
    <row r="99" spans="2:12" s="9" customFormat="1" ht="24.95" customHeight="1">
      <c r="B99" s="146"/>
      <c r="C99" s="147"/>
      <c r="D99" s="148" t="s">
        <v>110</v>
      </c>
      <c r="E99" s="149"/>
      <c r="F99" s="149"/>
      <c r="G99" s="149"/>
      <c r="H99" s="149"/>
      <c r="I99" s="149"/>
      <c r="J99" s="150">
        <f>J160</f>
        <v>0</v>
      </c>
      <c r="K99" s="147"/>
      <c r="L99" s="151"/>
    </row>
    <row r="100" spans="2:12" s="9" customFormat="1" ht="24.95" customHeight="1">
      <c r="B100" s="146"/>
      <c r="C100" s="147"/>
      <c r="D100" s="148" t="s">
        <v>111</v>
      </c>
      <c r="E100" s="149"/>
      <c r="F100" s="149"/>
      <c r="G100" s="149"/>
      <c r="H100" s="149"/>
      <c r="I100" s="149"/>
      <c r="J100" s="150">
        <f>J163</f>
        <v>0</v>
      </c>
      <c r="K100" s="147"/>
      <c r="L100" s="151"/>
    </row>
    <row r="101" spans="2:12" s="9" customFormat="1" ht="24.95" customHeight="1">
      <c r="B101" s="146"/>
      <c r="C101" s="147"/>
      <c r="D101" s="148" t="s">
        <v>112</v>
      </c>
      <c r="E101" s="149"/>
      <c r="F101" s="149"/>
      <c r="G101" s="149"/>
      <c r="H101" s="149"/>
      <c r="I101" s="149"/>
      <c r="J101" s="150">
        <f>J167</f>
        <v>0</v>
      </c>
      <c r="K101" s="147"/>
      <c r="L101" s="151"/>
    </row>
    <row r="102" spans="2:12" s="10" customFormat="1" ht="19.899999999999999" customHeight="1">
      <c r="B102" s="152"/>
      <c r="C102" s="153"/>
      <c r="D102" s="154" t="s">
        <v>113</v>
      </c>
      <c r="E102" s="155"/>
      <c r="F102" s="155"/>
      <c r="G102" s="155"/>
      <c r="H102" s="155"/>
      <c r="I102" s="155"/>
      <c r="J102" s="156">
        <f>J168</f>
        <v>0</v>
      </c>
      <c r="K102" s="153"/>
      <c r="L102" s="157"/>
    </row>
    <row r="103" spans="2:12" s="10" customFormat="1" ht="19.899999999999999" customHeight="1">
      <c r="B103" s="152"/>
      <c r="C103" s="153"/>
      <c r="D103" s="154" t="s">
        <v>114</v>
      </c>
      <c r="E103" s="155"/>
      <c r="F103" s="155"/>
      <c r="G103" s="155"/>
      <c r="H103" s="155"/>
      <c r="I103" s="155"/>
      <c r="J103" s="156">
        <f>J171</f>
        <v>0</v>
      </c>
      <c r="K103" s="153"/>
      <c r="L103" s="157"/>
    </row>
    <row r="104" spans="2:12" s="9" customFormat="1" ht="24.95" customHeight="1">
      <c r="B104" s="146"/>
      <c r="C104" s="147"/>
      <c r="D104" s="148" t="s">
        <v>115</v>
      </c>
      <c r="E104" s="149"/>
      <c r="F104" s="149"/>
      <c r="G104" s="149"/>
      <c r="H104" s="149"/>
      <c r="I104" s="149"/>
      <c r="J104" s="150">
        <f>J177</f>
        <v>0</v>
      </c>
      <c r="K104" s="147"/>
      <c r="L104" s="151"/>
    </row>
    <row r="105" spans="2:12" s="9" customFormat="1" ht="24.95" customHeight="1">
      <c r="B105" s="146"/>
      <c r="C105" s="147"/>
      <c r="D105" s="148" t="s">
        <v>116</v>
      </c>
      <c r="E105" s="149"/>
      <c r="F105" s="149"/>
      <c r="G105" s="149"/>
      <c r="H105" s="149"/>
      <c r="I105" s="149"/>
      <c r="J105" s="150">
        <f>J190</f>
        <v>0</v>
      </c>
      <c r="K105" s="147"/>
      <c r="L105" s="151"/>
    </row>
    <row r="106" spans="2:12" s="9" customFormat="1" ht="24.95" customHeight="1">
      <c r="B106" s="146"/>
      <c r="C106" s="147"/>
      <c r="D106" s="148" t="s">
        <v>117</v>
      </c>
      <c r="E106" s="149"/>
      <c r="F106" s="149"/>
      <c r="G106" s="149"/>
      <c r="H106" s="149"/>
      <c r="I106" s="149"/>
      <c r="J106" s="150">
        <f>J202</f>
        <v>0</v>
      </c>
      <c r="K106" s="147"/>
      <c r="L106" s="151"/>
    </row>
    <row r="107" spans="2:12" s="9" customFormat="1" ht="24.95" customHeight="1">
      <c r="B107" s="146"/>
      <c r="C107" s="147"/>
      <c r="D107" s="148" t="s">
        <v>118</v>
      </c>
      <c r="E107" s="149"/>
      <c r="F107" s="149"/>
      <c r="G107" s="149"/>
      <c r="H107" s="149"/>
      <c r="I107" s="149"/>
      <c r="J107" s="150">
        <f>J236</f>
        <v>0</v>
      </c>
      <c r="K107" s="147"/>
      <c r="L107" s="151"/>
    </row>
    <row r="108" spans="2:12" s="9" customFormat="1" ht="24.95" customHeight="1">
      <c r="B108" s="146"/>
      <c r="C108" s="147"/>
      <c r="D108" s="148" t="s">
        <v>119</v>
      </c>
      <c r="E108" s="149"/>
      <c r="F108" s="149"/>
      <c r="G108" s="149"/>
      <c r="H108" s="149"/>
      <c r="I108" s="149"/>
      <c r="J108" s="150">
        <f>J246</f>
        <v>0</v>
      </c>
      <c r="K108" s="147"/>
      <c r="L108" s="151"/>
    </row>
    <row r="109" spans="2:12" s="9" customFormat="1" ht="24.95" customHeight="1">
      <c r="B109" s="146"/>
      <c r="C109" s="147"/>
      <c r="D109" s="148" t="s">
        <v>120</v>
      </c>
      <c r="E109" s="149"/>
      <c r="F109" s="149"/>
      <c r="G109" s="149"/>
      <c r="H109" s="149"/>
      <c r="I109" s="149"/>
      <c r="J109" s="150">
        <f>J249</f>
        <v>0</v>
      </c>
      <c r="K109" s="147"/>
      <c r="L109" s="151"/>
    </row>
    <row r="110" spans="2:12" s="9" customFormat="1" ht="24.95" customHeight="1">
      <c r="B110" s="146"/>
      <c r="C110" s="147"/>
      <c r="D110" s="148" t="s">
        <v>121</v>
      </c>
      <c r="E110" s="149"/>
      <c r="F110" s="149"/>
      <c r="G110" s="149"/>
      <c r="H110" s="149"/>
      <c r="I110" s="149"/>
      <c r="J110" s="150">
        <f>J259</f>
        <v>0</v>
      </c>
      <c r="K110" s="147"/>
      <c r="L110" s="151"/>
    </row>
    <row r="111" spans="2:12" s="9" customFormat="1" ht="24.95" customHeight="1">
      <c r="B111" s="146"/>
      <c r="C111" s="147"/>
      <c r="D111" s="148" t="s">
        <v>122</v>
      </c>
      <c r="E111" s="149"/>
      <c r="F111" s="149"/>
      <c r="G111" s="149"/>
      <c r="H111" s="149"/>
      <c r="I111" s="149"/>
      <c r="J111" s="150">
        <f>J272</f>
        <v>0</v>
      </c>
      <c r="K111" s="147"/>
      <c r="L111" s="151"/>
    </row>
    <row r="112" spans="2:12" s="10" customFormat="1" ht="19.899999999999999" customHeight="1">
      <c r="B112" s="152"/>
      <c r="C112" s="153"/>
      <c r="D112" s="154" t="s">
        <v>123</v>
      </c>
      <c r="E112" s="155"/>
      <c r="F112" s="155"/>
      <c r="G112" s="155"/>
      <c r="H112" s="155"/>
      <c r="I112" s="155"/>
      <c r="J112" s="156">
        <f>J273</f>
        <v>0</v>
      </c>
      <c r="K112" s="153"/>
      <c r="L112" s="157"/>
    </row>
    <row r="113" spans="1:31" s="2" customFormat="1" ht="21.75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6.95" customHeight="1">
      <c r="A114" s="33"/>
      <c r="B114" s="53"/>
      <c r="C114" s="54"/>
      <c r="D114" s="54"/>
      <c r="E114" s="54"/>
      <c r="F114" s="54"/>
      <c r="G114" s="54"/>
      <c r="H114" s="54"/>
      <c r="I114" s="54"/>
      <c r="J114" s="54"/>
      <c r="K114" s="54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8" spans="1:31" s="2" customFormat="1" ht="6.95" customHeight="1">
      <c r="A118" s="33"/>
      <c r="B118" s="55"/>
      <c r="C118" s="56"/>
      <c r="D118" s="56"/>
      <c r="E118" s="56"/>
      <c r="F118" s="56"/>
      <c r="G118" s="56"/>
      <c r="H118" s="56"/>
      <c r="I118" s="56"/>
      <c r="J118" s="56"/>
      <c r="K118" s="56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24.95" customHeight="1">
      <c r="A119" s="33"/>
      <c r="B119" s="34"/>
      <c r="C119" s="22" t="s">
        <v>124</v>
      </c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6.95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16</v>
      </c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26.25" customHeight="1">
      <c r="A122" s="33"/>
      <c r="B122" s="34"/>
      <c r="C122" s="35"/>
      <c r="D122" s="35"/>
      <c r="E122" s="291" t="str">
        <f>E7</f>
        <v>Poliklinika Žďár nad Sázavou -stavební úpravy prostor v 2.NP ordinace diabetologie</v>
      </c>
      <c r="F122" s="292"/>
      <c r="G122" s="292"/>
      <c r="H122" s="292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101</v>
      </c>
      <c r="D123" s="35"/>
      <c r="E123" s="35"/>
      <c r="F123" s="35"/>
      <c r="G123" s="35"/>
      <c r="H123" s="3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6.5" customHeight="1">
      <c r="A124" s="33"/>
      <c r="B124" s="34"/>
      <c r="C124" s="35"/>
      <c r="D124" s="35"/>
      <c r="E124" s="243" t="str">
        <f>E9</f>
        <v>SO 01 - stavební úpravy</v>
      </c>
      <c r="F124" s="293"/>
      <c r="G124" s="293"/>
      <c r="H124" s="293"/>
      <c r="I124" s="35"/>
      <c r="J124" s="35"/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2" customHeight="1">
      <c r="A126" s="33"/>
      <c r="B126" s="34"/>
      <c r="C126" s="28" t="s">
        <v>20</v>
      </c>
      <c r="D126" s="35"/>
      <c r="E126" s="35"/>
      <c r="F126" s="26" t="str">
        <f>F12</f>
        <v>Studentská 1699/4</v>
      </c>
      <c r="G126" s="35"/>
      <c r="H126" s="35"/>
      <c r="I126" s="28" t="s">
        <v>22</v>
      </c>
      <c r="J126" s="65" t="str">
        <f>IF(J12="","",J12)</f>
        <v>vyplň údaj</v>
      </c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>
      <c r="A127" s="33"/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40.15" customHeight="1">
      <c r="A128" s="33"/>
      <c r="B128" s="34"/>
      <c r="C128" s="28" t="s">
        <v>23</v>
      </c>
      <c r="D128" s="35"/>
      <c r="E128" s="35"/>
      <c r="F128" s="26" t="str">
        <f>E15</f>
        <v>Město Žďár nad Zázavou</v>
      </c>
      <c r="G128" s="35"/>
      <c r="H128" s="35"/>
      <c r="I128" s="28" t="s">
        <v>29</v>
      </c>
      <c r="J128" s="31" t="str">
        <f>E21</f>
        <v>Filip Marek, Brněnská 326/34, Žďár nad Sázavou</v>
      </c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40.15" customHeight="1">
      <c r="A129" s="33"/>
      <c r="B129" s="34"/>
      <c r="C129" s="28" t="s">
        <v>27</v>
      </c>
      <c r="D129" s="35"/>
      <c r="E129" s="35"/>
      <c r="F129" s="26" t="str">
        <f>IF(E18="","",E18)</f>
        <v>Vyplň údaj</v>
      </c>
      <c r="G129" s="35"/>
      <c r="H129" s="35"/>
      <c r="I129" s="28" t="s">
        <v>32</v>
      </c>
      <c r="J129" s="31" t="str">
        <f>E24</f>
        <v>Filip Marek, Brněnská 326/34, Žďár nad Sázavou</v>
      </c>
      <c r="K129" s="35"/>
      <c r="L129" s="50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0.35" customHeight="1">
      <c r="A130" s="33"/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50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11" customFormat="1" ht="29.25" customHeight="1">
      <c r="A131" s="158"/>
      <c r="B131" s="159"/>
      <c r="C131" s="160" t="s">
        <v>125</v>
      </c>
      <c r="D131" s="161" t="s">
        <v>59</v>
      </c>
      <c r="E131" s="161" t="s">
        <v>55</v>
      </c>
      <c r="F131" s="161" t="s">
        <v>56</v>
      </c>
      <c r="G131" s="161" t="s">
        <v>126</v>
      </c>
      <c r="H131" s="161" t="s">
        <v>127</v>
      </c>
      <c r="I131" s="161" t="s">
        <v>128</v>
      </c>
      <c r="J131" s="162" t="s">
        <v>105</v>
      </c>
      <c r="K131" s="163" t="s">
        <v>129</v>
      </c>
      <c r="L131" s="164"/>
      <c r="M131" s="74" t="s">
        <v>1</v>
      </c>
      <c r="N131" s="75" t="s">
        <v>38</v>
      </c>
      <c r="O131" s="75" t="s">
        <v>130</v>
      </c>
      <c r="P131" s="75" t="s">
        <v>131</v>
      </c>
      <c r="Q131" s="75" t="s">
        <v>132</v>
      </c>
      <c r="R131" s="75" t="s">
        <v>133</v>
      </c>
      <c r="S131" s="75" t="s">
        <v>134</v>
      </c>
      <c r="T131" s="76" t="s">
        <v>135</v>
      </c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</row>
    <row r="132" spans="1:65" s="2" customFormat="1" ht="22.9" customHeight="1">
      <c r="A132" s="33"/>
      <c r="B132" s="34"/>
      <c r="C132" s="81" t="s">
        <v>136</v>
      </c>
      <c r="D132" s="35"/>
      <c r="E132" s="35"/>
      <c r="F132" s="35"/>
      <c r="G132" s="35"/>
      <c r="H132" s="35"/>
      <c r="I132" s="35"/>
      <c r="J132" s="165">
        <f>BK132</f>
        <v>0</v>
      </c>
      <c r="K132" s="35"/>
      <c r="L132" s="38"/>
      <c r="M132" s="77"/>
      <c r="N132" s="166"/>
      <c r="O132" s="78"/>
      <c r="P132" s="167">
        <f>P133+P158+P160+P163+P167+P177+P190+P202+P236+P246+P249+P259+P272</f>
        <v>0</v>
      </c>
      <c r="Q132" s="78"/>
      <c r="R132" s="167">
        <f>R133+R158+R160+R163+R167+R177+R190+R202+R236+R246+R249+R259+R272</f>
        <v>1.4269264174999998</v>
      </c>
      <c r="S132" s="78"/>
      <c r="T132" s="168">
        <f>T133+T158+T160+T163+T167+T177+T190+T202+T236+T246+T249+T259+T272</f>
        <v>1.4274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73</v>
      </c>
      <c r="AU132" s="16" t="s">
        <v>107</v>
      </c>
      <c r="BK132" s="169">
        <f>BK133+BK158+BK160+BK163+BK167+BK177+BK190+BK202+BK236+BK246+BK249+BK259+BK272</f>
        <v>0</v>
      </c>
    </row>
    <row r="133" spans="1:65" s="12" customFormat="1" ht="25.9" customHeight="1">
      <c r="B133" s="170"/>
      <c r="C133" s="171"/>
      <c r="D133" s="172" t="s">
        <v>73</v>
      </c>
      <c r="E133" s="173" t="s">
        <v>137</v>
      </c>
      <c r="F133" s="173" t="s">
        <v>138</v>
      </c>
      <c r="G133" s="171"/>
      <c r="H133" s="171"/>
      <c r="I133" s="174"/>
      <c r="J133" s="175">
        <f>BK133</f>
        <v>0</v>
      </c>
      <c r="K133" s="171"/>
      <c r="L133" s="176"/>
      <c r="M133" s="177"/>
      <c r="N133" s="178"/>
      <c r="O133" s="178"/>
      <c r="P133" s="179">
        <f>SUM(P134:P157)</f>
        <v>0</v>
      </c>
      <c r="Q133" s="178"/>
      <c r="R133" s="179">
        <f>SUM(R134:R157)</f>
        <v>0</v>
      </c>
      <c r="S133" s="178"/>
      <c r="T133" s="180">
        <f>SUM(T134:T157)</f>
        <v>0</v>
      </c>
      <c r="AR133" s="181" t="s">
        <v>82</v>
      </c>
      <c r="AT133" s="182" t="s">
        <v>73</v>
      </c>
      <c r="AU133" s="182" t="s">
        <v>74</v>
      </c>
      <c r="AY133" s="181" t="s">
        <v>139</v>
      </c>
      <c r="BK133" s="183">
        <f>SUM(BK134:BK157)</f>
        <v>0</v>
      </c>
    </row>
    <row r="134" spans="1:65" s="2" customFormat="1" ht="16.5" customHeight="1">
      <c r="A134" s="33"/>
      <c r="B134" s="34"/>
      <c r="C134" s="184" t="s">
        <v>82</v>
      </c>
      <c r="D134" s="184" t="s">
        <v>140</v>
      </c>
      <c r="E134" s="185" t="s">
        <v>141</v>
      </c>
      <c r="F134" s="186" t="s">
        <v>142</v>
      </c>
      <c r="G134" s="187" t="s">
        <v>143</v>
      </c>
      <c r="H134" s="188">
        <v>14</v>
      </c>
      <c r="I134" s="189"/>
      <c r="J134" s="190">
        <f>ROUND(I134*H134,2)</f>
        <v>0</v>
      </c>
      <c r="K134" s="191"/>
      <c r="L134" s="38"/>
      <c r="M134" s="192" t="s">
        <v>1</v>
      </c>
      <c r="N134" s="193" t="s">
        <v>39</v>
      </c>
      <c r="O134" s="70"/>
      <c r="P134" s="194">
        <f>O134*H134</f>
        <v>0</v>
      </c>
      <c r="Q134" s="194">
        <v>0</v>
      </c>
      <c r="R134" s="194">
        <f>Q134*H134</f>
        <v>0</v>
      </c>
      <c r="S134" s="194">
        <v>0</v>
      </c>
      <c r="T134" s="195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6" t="s">
        <v>144</v>
      </c>
      <c r="AT134" s="196" t="s">
        <v>140</v>
      </c>
      <c r="AU134" s="196" t="s">
        <v>82</v>
      </c>
      <c r="AY134" s="16" t="s">
        <v>139</v>
      </c>
      <c r="BE134" s="197">
        <f>IF(N134="základní",J134,0)</f>
        <v>0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16" t="s">
        <v>82</v>
      </c>
      <c r="BK134" s="197">
        <f>ROUND(I134*H134,2)</f>
        <v>0</v>
      </c>
      <c r="BL134" s="16" t="s">
        <v>144</v>
      </c>
      <c r="BM134" s="196" t="s">
        <v>145</v>
      </c>
    </row>
    <row r="135" spans="1:65" s="13" customFormat="1" ht="11.25">
      <c r="B135" s="198"/>
      <c r="C135" s="199"/>
      <c r="D135" s="200" t="s">
        <v>146</v>
      </c>
      <c r="E135" s="201" t="s">
        <v>1</v>
      </c>
      <c r="F135" s="202" t="s">
        <v>147</v>
      </c>
      <c r="G135" s="199"/>
      <c r="H135" s="203">
        <v>8.1999999999999993</v>
      </c>
      <c r="I135" s="204"/>
      <c r="J135" s="199"/>
      <c r="K135" s="199"/>
      <c r="L135" s="205"/>
      <c r="M135" s="206"/>
      <c r="N135" s="207"/>
      <c r="O135" s="207"/>
      <c r="P135" s="207"/>
      <c r="Q135" s="207"/>
      <c r="R135" s="207"/>
      <c r="S135" s="207"/>
      <c r="T135" s="208"/>
      <c r="AT135" s="209" t="s">
        <v>146</v>
      </c>
      <c r="AU135" s="209" t="s">
        <v>82</v>
      </c>
      <c r="AV135" s="13" t="s">
        <v>84</v>
      </c>
      <c r="AW135" s="13" t="s">
        <v>31</v>
      </c>
      <c r="AX135" s="13" t="s">
        <v>74</v>
      </c>
      <c r="AY135" s="209" t="s">
        <v>139</v>
      </c>
    </row>
    <row r="136" spans="1:65" s="13" customFormat="1" ht="11.25">
      <c r="B136" s="198"/>
      <c r="C136" s="199"/>
      <c r="D136" s="200" t="s">
        <v>146</v>
      </c>
      <c r="E136" s="201" t="s">
        <v>1</v>
      </c>
      <c r="F136" s="202" t="s">
        <v>148</v>
      </c>
      <c r="G136" s="199"/>
      <c r="H136" s="203">
        <v>5.8</v>
      </c>
      <c r="I136" s="204"/>
      <c r="J136" s="199"/>
      <c r="K136" s="199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146</v>
      </c>
      <c r="AU136" s="209" t="s">
        <v>82</v>
      </c>
      <c r="AV136" s="13" t="s">
        <v>84</v>
      </c>
      <c r="AW136" s="13" t="s">
        <v>31</v>
      </c>
      <c r="AX136" s="13" t="s">
        <v>74</v>
      </c>
      <c r="AY136" s="209" t="s">
        <v>139</v>
      </c>
    </row>
    <row r="137" spans="1:65" s="14" customFormat="1" ht="11.25">
      <c r="B137" s="210"/>
      <c r="C137" s="211"/>
      <c r="D137" s="200" t="s">
        <v>146</v>
      </c>
      <c r="E137" s="212" t="s">
        <v>1</v>
      </c>
      <c r="F137" s="213" t="s">
        <v>149</v>
      </c>
      <c r="G137" s="211"/>
      <c r="H137" s="214">
        <v>14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146</v>
      </c>
      <c r="AU137" s="220" t="s">
        <v>82</v>
      </c>
      <c r="AV137" s="14" t="s">
        <v>144</v>
      </c>
      <c r="AW137" s="14" t="s">
        <v>31</v>
      </c>
      <c r="AX137" s="14" t="s">
        <v>82</v>
      </c>
      <c r="AY137" s="220" t="s">
        <v>139</v>
      </c>
    </row>
    <row r="138" spans="1:65" s="2" customFormat="1" ht="16.5" customHeight="1">
      <c r="A138" s="33"/>
      <c r="B138" s="34"/>
      <c r="C138" s="184" t="s">
        <v>84</v>
      </c>
      <c r="D138" s="184" t="s">
        <v>140</v>
      </c>
      <c r="E138" s="185" t="s">
        <v>150</v>
      </c>
      <c r="F138" s="186" t="s">
        <v>151</v>
      </c>
      <c r="G138" s="187" t="s">
        <v>143</v>
      </c>
      <c r="H138" s="188">
        <v>125.15</v>
      </c>
      <c r="I138" s="189"/>
      <c r="J138" s="190">
        <f>ROUND(I138*H138,2)</f>
        <v>0</v>
      </c>
      <c r="K138" s="191"/>
      <c r="L138" s="38"/>
      <c r="M138" s="192" t="s">
        <v>1</v>
      </c>
      <c r="N138" s="193" t="s">
        <v>39</v>
      </c>
      <c r="O138" s="70"/>
      <c r="P138" s="194">
        <f>O138*H138</f>
        <v>0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6" t="s">
        <v>144</v>
      </c>
      <c r="AT138" s="196" t="s">
        <v>140</v>
      </c>
      <c r="AU138" s="196" t="s">
        <v>82</v>
      </c>
      <c r="AY138" s="16" t="s">
        <v>139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6" t="s">
        <v>82</v>
      </c>
      <c r="BK138" s="197">
        <f>ROUND(I138*H138,2)</f>
        <v>0</v>
      </c>
      <c r="BL138" s="16" t="s">
        <v>144</v>
      </c>
      <c r="BM138" s="196" t="s">
        <v>152</v>
      </c>
    </row>
    <row r="139" spans="1:65" s="13" customFormat="1" ht="11.25">
      <c r="B139" s="198"/>
      <c r="C139" s="199"/>
      <c r="D139" s="200" t="s">
        <v>146</v>
      </c>
      <c r="E139" s="201" t="s">
        <v>1</v>
      </c>
      <c r="F139" s="202" t="s">
        <v>153</v>
      </c>
      <c r="G139" s="199"/>
      <c r="H139" s="203">
        <v>59.475000000000001</v>
      </c>
      <c r="I139" s="204"/>
      <c r="J139" s="199"/>
      <c r="K139" s="199"/>
      <c r="L139" s="205"/>
      <c r="M139" s="206"/>
      <c r="N139" s="207"/>
      <c r="O139" s="207"/>
      <c r="P139" s="207"/>
      <c r="Q139" s="207"/>
      <c r="R139" s="207"/>
      <c r="S139" s="207"/>
      <c r="T139" s="208"/>
      <c r="AT139" s="209" t="s">
        <v>146</v>
      </c>
      <c r="AU139" s="209" t="s">
        <v>82</v>
      </c>
      <c r="AV139" s="13" t="s">
        <v>84</v>
      </c>
      <c r="AW139" s="13" t="s">
        <v>31</v>
      </c>
      <c r="AX139" s="13" t="s">
        <v>74</v>
      </c>
      <c r="AY139" s="209" t="s">
        <v>139</v>
      </c>
    </row>
    <row r="140" spans="1:65" s="13" customFormat="1" ht="11.25">
      <c r="B140" s="198"/>
      <c r="C140" s="199"/>
      <c r="D140" s="200" t="s">
        <v>146</v>
      </c>
      <c r="E140" s="201" t="s">
        <v>1</v>
      </c>
      <c r="F140" s="202" t="s">
        <v>154</v>
      </c>
      <c r="G140" s="199"/>
      <c r="H140" s="203">
        <v>65.674999999999997</v>
      </c>
      <c r="I140" s="204"/>
      <c r="J140" s="199"/>
      <c r="K140" s="199"/>
      <c r="L140" s="205"/>
      <c r="M140" s="206"/>
      <c r="N140" s="207"/>
      <c r="O140" s="207"/>
      <c r="P140" s="207"/>
      <c r="Q140" s="207"/>
      <c r="R140" s="207"/>
      <c r="S140" s="207"/>
      <c r="T140" s="208"/>
      <c r="AT140" s="209" t="s">
        <v>146</v>
      </c>
      <c r="AU140" s="209" t="s">
        <v>82</v>
      </c>
      <c r="AV140" s="13" t="s">
        <v>84</v>
      </c>
      <c r="AW140" s="13" t="s">
        <v>31</v>
      </c>
      <c r="AX140" s="13" t="s">
        <v>74</v>
      </c>
      <c r="AY140" s="209" t="s">
        <v>139</v>
      </c>
    </row>
    <row r="141" spans="1:65" s="14" customFormat="1" ht="11.25">
      <c r="B141" s="210"/>
      <c r="C141" s="211"/>
      <c r="D141" s="200" t="s">
        <v>146</v>
      </c>
      <c r="E141" s="212" t="s">
        <v>1</v>
      </c>
      <c r="F141" s="213" t="s">
        <v>149</v>
      </c>
      <c r="G141" s="211"/>
      <c r="H141" s="214">
        <v>125.15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146</v>
      </c>
      <c r="AU141" s="220" t="s">
        <v>82</v>
      </c>
      <c r="AV141" s="14" t="s">
        <v>144</v>
      </c>
      <c r="AW141" s="14" t="s">
        <v>31</v>
      </c>
      <c r="AX141" s="14" t="s">
        <v>82</v>
      </c>
      <c r="AY141" s="220" t="s">
        <v>139</v>
      </c>
    </row>
    <row r="142" spans="1:65" s="2" customFormat="1" ht="16.5" customHeight="1">
      <c r="A142" s="33"/>
      <c r="B142" s="34"/>
      <c r="C142" s="184" t="s">
        <v>155</v>
      </c>
      <c r="D142" s="184" t="s">
        <v>140</v>
      </c>
      <c r="E142" s="185" t="s">
        <v>156</v>
      </c>
      <c r="F142" s="186" t="s">
        <v>157</v>
      </c>
      <c r="G142" s="187" t="s">
        <v>143</v>
      </c>
      <c r="H142" s="188">
        <v>4.7300000000000004</v>
      </c>
      <c r="I142" s="189"/>
      <c r="J142" s="190">
        <f>ROUND(I142*H142,2)</f>
        <v>0</v>
      </c>
      <c r="K142" s="191"/>
      <c r="L142" s="38"/>
      <c r="M142" s="192" t="s">
        <v>1</v>
      </c>
      <c r="N142" s="193" t="s">
        <v>39</v>
      </c>
      <c r="O142" s="70"/>
      <c r="P142" s="194">
        <f>O142*H142</f>
        <v>0</v>
      </c>
      <c r="Q142" s="194">
        <v>0</v>
      </c>
      <c r="R142" s="194">
        <f>Q142*H142</f>
        <v>0</v>
      </c>
      <c r="S142" s="194">
        <v>0</v>
      </c>
      <c r="T142" s="195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6" t="s">
        <v>144</v>
      </c>
      <c r="AT142" s="196" t="s">
        <v>140</v>
      </c>
      <c r="AU142" s="196" t="s">
        <v>82</v>
      </c>
      <c r="AY142" s="16" t="s">
        <v>139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6" t="s">
        <v>82</v>
      </c>
      <c r="BK142" s="197">
        <f>ROUND(I142*H142,2)</f>
        <v>0</v>
      </c>
      <c r="BL142" s="16" t="s">
        <v>144</v>
      </c>
      <c r="BM142" s="196" t="s">
        <v>158</v>
      </c>
    </row>
    <row r="143" spans="1:65" s="2" customFormat="1" ht="19.5">
      <c r="A143" s="33"/>
      <c r="B143" s="34"/>
      <c r="C143" s="35"/>
      <c r="D143" s="200" t="s">
        <v>159</v>
      </c>
      <c r="E143" s="35"/>
      <c r="F143" s="221" t="s">
        <v>160</v>
      </c>
      <c r="G143" s="35"/>
      <c r="H143" s="35"/>
      <c r="I143" s="222"/>
      <c r="J143" s="35"/>
      <c r="K143" s="35"/>
      <c r="L143" s="38"/>
      <c r="M143" s="223"/>
      <c r="N143" s="224"/>
      <c r="O143" s="70"/>
      <c r="P143" s="70"/>
      <c r="Q143" s="70"/>
      <c r="R143" s="70"/>
      <c r="S143" s="70"/>
      <c r="T143" s="71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6" t="s">
        <v>159</v>
      </c>
      <c r="AU143" s="16" t="s">
        <v>82</v>
      </c>
    </row>
    <row r="144" spans="1:65" s="13" customFormat="1" ht="11.25">
      <c r="B144" s="198"/>
      <c r="C144" s="199"/>
      <c r="D144" s="200" t="s">
        <v>146</v>
      </c>
      <c r="E144" s="201" t="s">
        <v>1</v>
      </c>
      <c r="F144" s="202" t="s">
        <v>161</v>
      </c>
      <c r="G144" s="199"/>
      <c r="H144" s="203">
        <v>0.28000000000000003</v>
      </c>
      <c r="I144" s="204"/>
      <c r="J144" s="199"/>
      <c r="K144" s="199"/>
      <c r="L144" s="205"/>
      <c r="M144" s="206"/>
      <c r="N144" s="207"/>
      <c r="O144" s="207"/>
      <c r="P144" s="207"/>
      <c r="Q144" s="207"/>
      <c r="R144" s="207"/>
      <c r="S144" s="207"/>
      <c r="T144" s="208"/>
      <c r="AT144" s="209" t="s">
        <v>146</v>
      </c>
      <c r="AU144" s="209" t="s">
        <v>82</v>
      </c>
      <c r="AV144" s="13" t="s">
        <v>84</v>
      </c>
      <c r="AW144" s="13" t="s">
        <v>31</v>
      </c>
      <c r="AX144" s="13" t="s">
        <v>74</v>
      </c>
      <c r="AY144" s="209" t="s">
        <v>139</v>
      </c>
    </row>
    <row r="145" spans="1:65" s="13" customFormat="1" ht="11.25">
      <c r="B145" s="198"/>
      <c r="C145" s="199"/>
      <c r="D145" s="200" t="s">
        <v>146</v>
      </c>
      <c r="E145" s="201" t="s">
        <v>1</v>
      </c>
      <c r="F145" s="202" t="s">
        <v>162</v>
      </c>
      <c r="G145" s="199"/>
      <c r="H145" s="203">
        <v>0.3</v>
      </c>
      <c r="I145" s="204"/>
      <c r="J145" s="199"/>
      <c r="K145" s="199"/>
      <c r="L145" s="205"/>
      <c r="M145" s="206"/>
      <c r="N145" s="207"/>
      <c r="O145" s="207"/>
      <c r="P145" s="207"/>
      <c r="Q145" s="207"/>
      <c r="R145" s="207"/>
      <c r="S145" s="207"/>
      <c r="T145" s="208"/>
      <c r="AT145" s="209" t="s">
        <v>146</v>
      </c>
      <c r="AU145" s="209" t="s">
        <v>82</v>
      </c>
      <c r="AV145" s="13" t="s">
        <v>84</v>
      </c>
      <c r="AW145" s="13" t="s">
        <v>31</v>
      </c>
      <c r="AX145" s="13" t="s">
        <v>74</v>
      </c>
      <c r="AY145" s="209" t="s">
        <v>139</v>
      </c>
    </row>
    <row r="146" spans="1:65" s="13" customFormat="1" ht="11.25">
      <c r="B146" s="198"/>
      <c r="C146" s="199"/>
      <c r="D146" s="200" t="s">
        <v>146</v>
      </c>
      <c r="E146" s="201" t="s">
        <v>1</v>
      </c>
      <c r="F146" s="202" t="s">
        <v>163</v>
      </c>
      <c r="G146" s="199"/>
      <c r="H146" s="203">
        <v>1.75</v>
      </c>
      <c r="I146" s="204"/>
      <c r="J146" s="199"/>
      <c r="K146" s="199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146</v>
      </c>
      <c r="AU146" s="209" t="s">
        <v>82</v>
      </c>
      <c r="AV146" s="13" t="s">
        <v>84</v>
      </c>
      <c r="AW146" s="13" t="s">
        <v>31</v>
      </c>
      <c r="AX146" s="13" t="s">
        <v>74</v>
      </c>
      <c r="AY146" s="209" t="s">
        <v>139</v>
      </c>
    </row>
    <row r="147" spans="1:65" s="13" customFormat="1" ht="11.25">
      <c r="B147" s="198"/>
      <c r="C147" s="199"/>
      <c r="D147" s="200" t="s">
        <v>146</v>
      </c>
      <c r="E147" s="201" t="s">
        <v>1</v>
      </c>
      <c r="F147" s="202" t="s">
        <v>164</v>
      </c>
      <c r="G147" s="199"/>
      <c r="H147" s="203">
        <v>2.4</v>
      </c>
      <c r="I147" s="204"/>
      <c r="J147" s="199"/>
      <c r="K147" s="199"/>
      <c r="L147" s="205"/>
      <c r="M147" s="206"/>
      <c r="N147" s="207"/>
      <c r="O147" s="207"/>
      <c r="P147" s="207"/>
      <c r="Q147" s="207"/>
      <c r="R147" s="207"/>
      <c r="S147" s="207"/>
      <c r="T147" s="208"/>
      <c r="AT147" s="209" t="s">
        <v>146</v>
      </c>
      <c r="AU147" s="209" t="s">
        <v>82</v>
      </c>
      <c r="AV147" s="13" t="s">
        <v>84</v>
      </c>
      <c r="AW147" s="13" t="s">
        <v>31</v>
      </c>
      <c r="AX147" s="13" t="s">
        <v>74</v>
      </c>
      <c r="AY147" s="209" t="s">
        <v>139</v>
      </c>
    </row>
    <row r="148" spans="1:65" s="14" customFormat="1" ht="11.25">
      <c r="B148" s="210"/>
      <c r="C148" s="211"/>
      <c r="D148" s="200" t="s">
        <v>146</v>
      </c>
      <c r="E148" s="212" t="s">
        <v>1</v>
      </c>
      <c r="F148" s="213" t="s">
        <v>149</v>
      </c>
      <c r="G148" s="211"/>
      <c r="H148" s="214">
        <v>4.7300000000000004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146</v>
      </c>
      <c r="AU148" s="220" t="s">
        <v>82</v>
      </c>
      <c r="AV148" s="14" t="s">
        <v>144</v>
      </c>
      <c r="AW148" s="14" t="s">
        <v>31</v>
      </c>
      <c r="AX148" s="14" t="s">
        <v>82</v>
      </c>
      <c r="AY148" s="220" t="s">
        <v>139</v>
      </c>
    </row>
    <row r="149" spans="1:65" s="2" customFormat="1" ht="16.5" customHeight="1">
      <c r="A149" s="33"/>
      <c r="B149" s="34"/>
      <c r="C149" s="184" t="s">
        <v>144</v>
      </c>
      <c r="D149" s="184" t="s">
        <v>140</v>
      </c>
      <c r="E149" s="185" t="s">
        <v>165</v>
      </c>
      <c r="F149" s="186" t="s">
        <v>166</v>
      </c>
      <c r="G149" s="187" t="s">
        <v>143</v>
      </c>
      <c r="H149" s="188">
        <v>125.15</v>
      </c>
      <c r="I149" s="189"/>
      <c r="J149" s="190">
        <f>ROUND(I149*H149,2)</f>
        <v>0</v>
      </c>
      <c r="K149" s="191"/>
      <c r="L149" s="38"/>
      <c r="M149" s="192" t="s">
        <v>1</v>
      </c>
      <c r="N149" s="193" t="s">
        <v>39</v>
      </c>
      <c r="O149" s="70"/>
      <c r="P149" s="194">
        <f>O149*H149</f>
        <v>0</v>
      </c>
      <c r="Q149" s="194">
        <v>0</v>
      </c>
      <c r="R149" s="194">
        <f>Q149*H149</f>
        <v>0</v>
      </c>
      <c r="S149" s="194">
        <v>0</v>
      </c>
      <c r="T149" s="195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6" t="s">
        <v>144</v>
      </c>
      <c r="AT149" s="196" t="s">
        <v>140</v>
      </c>
      <c r="AU149" s="196" t="s">
        <v>82</v>
      </c>
      <c r="AY149" s="16" t="s">
        <v>139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6" t="s">
        <v>82</v>
      </c>
      <c r="BK149" s="197">
        <f>ROUND(I149*H149,2)</f>
        <v>0</v>
      </c>
      <c r="BL149" s="16" t="s">
        <v>144</v>
      </c>
      <c r="BM149" s="196" t="s">
        <v>167</v>
      </c>
    </row>
    <row r="150" spans="1:65" s="13" customFormat="1" ht="11.25">
      <c r="B150" s="198"/>
      <c r="C150" s="199"/>
      <c r="D150" s="200" t="s">
        <v>146</v>
      </c>
      <c r="E150" s="201" t="s">
        <v>1</v>
      </c>
      <c r="F150" s="202" t="s">
        <v>153</v>
      </c>
      <c r="G150" s="199"/>
      <c r="H150" s="203">
        <v>59.475000000000001</v>
      </c>
      <c r="I150" s="204"/>
      <c r="J150" s="199"/>
      <c r="K150" s="199"/>
      <c r="L150" s="205"/>
      <c r="M150" s="206"/>
      <c r="N150" s="207"/>
      <c r="O150" s="207"/>
      <c r="P150" s="207"/>
      <c r="Q150" s="207"/>
      <c r="R150" s="207"/>
      <c r="S150" s="207"/>
      <c r="T150" s="208"/>
      <c r="AT150" s="209" t="s">
        <v>146</v>
      </c>
      <c r="AU150" s="209" t="s">
        <v>82</v>
      </c>
      <c r="AV150" s="13" t="s">
        <v>84</v>
      </c>
      <c r="AW150" s="13" t="s">
        <v>31</v>
      </c>
      <c r="AX150" s="13" t="s">
        <v>74</v>
      </c>
      <c r="AY150" s="209" t="s">
        <v>139</v>
      </c>
    </row>
    <row r="151" spans="1:65" s="13" customFormat="1" ht="11.25">
      <c r="B151" s="198"/>
      <c r="C151" s="199"/>
      <c r="D151" s="200" t="s">
        <v>146</v>
      </c>
      <c r="E151" s="201" t="s">
        <v>1</v>
      </c>
      <c r="F151" s="202" t="s">
        <v>154</v>
      </c>
      <c r="G151" s="199"/>
      <c r="H151" s="203">
        <v>65.674999999999997</v>
      </c>
      <c r="I151" s="204"/>
      <c r="J151" s="199"/>
      <c r="K151" s="199"/>
      <c r="L151" s="205"/>
      <c r="M151" s="206"/>
      <c r="N151" s="207"/>
      <c r="O151" s="207"/>
      <c r="P151" s="207"/>
      <c r="Q151" s="207"/>
      <c r="R151" s="207"/>
      <c r="S151" s="207"/>
      <c r="T151" s="208"/>
      <c r="AT151" s="209" t="s">
        <v>146</v>
      </c>
      <c r="AU151" s="209" t="s">
        <v>82</v>
      </c>
      <c r="AV151" s="13" t="s">
        <v>84</v>
      </c>
      <c r="AW151" s="13" t="s">
        <v>31</v>
      </c>
      <c r="AX151" s="13" t="s">
        <v>74</v>
      </c>
      <c r="AY151" s="209" t="s">
        <v>139</v>
      </c>
    </row>
    <row r="152" spans="1:65" s="14" customFormat="1" ht="11.25">
      <c r="B152" s="210"/>
      <c r="C152" s="211"/>
      <c r="D152" s="200" t="s">
        <v>146</v>
      </c>
      <c r="E152" s="212" t="s">
        <v>1</v>
      </c>
      <c r="F152" s="213" t="s">
        <v>149</v>
      </c>
      <c r="G152" s="211"/>
      <c r="H152" s="214">
        <v>125.15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146</v>
      </c>
      <c r="AU152" s="220" t="s">
        <v>82</v>
      </c>
      <c r="AV152" s="14" t="s">
        <v>144</v>
      </c>
      <c r="AW152" s="14" t="s">
        <v>31</v>
      </c>
      <c r="AX152" s="14" t="s">
        <v>82</v>
      </c>
      <c r="AY152" s="220" t="s">
        <v>139</v>
      </c>
    </row>
    <row r="153" spans="1:65" s="2" customFormat="1" ht="16.5" customHeight="1">
      <c r="A153" s="33"/>
      <c r="B153" s="34"/>
      <c r="C153" s="184" t="s">
        <v>168</v>
      </c>
      <c r="D153" s="184" t="s">
        <v>140</v>
      </c>
      <c r="E153" s="185" t="s">
        <v>169</v>
      </c>
      <c r="F153" s="186" t="s">
        <v>170</v>
      </c>
      <c r="G153" s="187" t="s">
        <v>143</v>
      </c>
      <c r="H153" s="188">
        <v>125.15</v>
      </c>
      <c r="I153" s="189"/>
      <c r="J153" s="190">
        <f>ROUND(I153*H153,2)</f>
        <v>0</v>
      </c>
      <c r="K153" s="191"/>
      <c r="L153" s="38"/>
      <c r="M153" s="192" t="s">
        <v>1</v>
      </c>
      <c r="N153" s="193" t="s">
        <v>39</v>
      </c>
      <c r="O153" s="70"/>
      <c r="P153" s="194">
        <f>O153*H153</f>
        <v>0</v>
      </c>
      <c r="Q153" s="194">
        <v>0</v>
      </c>
      <c r="R153" s="194">
        <f>Q153*H153</f>
        <v>0</v>
      </c>
      <c r="S153" s="194">
        <v>0</v>
      </c>
      <c r="T153" s="195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96" t="s">
        <v>144</v>
      </c>
      <c r="AT153" s="196" t="s">
        <v>140</v>
      </c>
      <c r="AU153" s="196" t="s">
        <v>82</v>
      </c>
      <c r="AY153" s="16" t="s">
        <v>139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6" t="s">
        <v>82</v>
      </c>
      <c r="BK153" s="197">
        <f>ROUND(I153*H153,2)</f>
        <v>0</v>
      </c>
      <c r="BL153" s="16" t="s">
        <v>144</v>
      </c>
      <c r="BM153" s="196" t="s">
        <v>171</v>
      </c>
    </row>
    <row r="154" spans="1:65" s="2" customFormat="1" ht="19.5">
      <c r="A154" s="33"/>
      <c r="B154" s="34"/>
      <c r="C154" s="35"/>
      <c r="D154" s="200" t="s">
        <v>159</v>
      </c>
      <c r="E154" s="35"/>
      <c r="F154" s="221" t="s">
        <v>172</v>
      </c>
      <c r="G154" s="35"/>
      <c r="H154" s="35"/>
      <c r="I154" s="222"/>
      <c r="J154" s="35"/>
      <c r="K154" s="35"/>
      <c r="L154" s="38"/>
      <c r="M154" s="223"/>
      <c r="N154" s="224"/>
      <c r="O154" s="70"/>
      <c r="P154" s="70"/>
      <c r="Q154" s="70"/>
      <c r="R154" s="70"/>
      <c r="S154" s="70"/>
      <c r="T154" s="71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6" t="s">
        <v>159</v>
      </c>
      <c r="AU154" s="16" t="s">
        <v>82</v>
      </c>
    </row>
    <row r="155" spans="1:65" s="13" customFormat="1" ht="11.25">
      <c r="B155" s="198"/>
      <c r="C155" s="199"/>
      <c r="D155" s="200" t="s">
        <v>146</v>
      </c>
      <c r="E155" s="201" t="s">
        <v>1</v>
      </c>
      <c r="F155" s="202" t="s">
        <v>153</v>
      </c>
      <c r="G155" s="199"/>
      <c r="H155" s="203">
        <v>59.475000000000001</v>
      </c>
      <c r="I155" s="204"/>
      <c r="J155" s="199"/>
      <c r="K155" s="199"/>
      <c r="L155" s="205"/>
      <c r="M155" s="206"/>
      <c r="N155" s="207"/>
      <c r="O155" s="207"/>
      <c r="P155" s="207"/>
      <c r="Q155" s="207"/>
      <c r="R155" s="207"/>
      <c r="S155" s="207"/>
      <c r="T155" s="208"/>
      <c r="AT155" s="209" t="s">
        <v>146</v>
      </c>
      <c r="AU155" s="209" t="s">
        <v>82</v>
      </c>
      <c r="AV155" s="13" t="s">
        <v>84</v>
      </c>
      <c r="AW155" s="13" t="s">
        <v>31</v>
      </c>
      <c r="AX155" s="13" t="s">
        <v>74</v>
      </c>
      <c r="AY155" s="209" t="s">
        <v>139</v>
      </c>
    </row>
    <row r="156" spans="1:65" s="13" customFormat="1" ht="11.25">
      <c r="B156" s="198"/>
      <c r="C156" s="199"/>
      <c r="D156" s="200" t="s">
        <v>146</v>
      </c>
      <c r="E156" s="201" t="s">
        <v>1</v>
      </c>
      <c r="F156" s="202" t="s">
        <v>154</v>
      </c>
      <c r="G156" s="199"/>
      <c r="H156" s="203">
        <v>65.674999999999997</v>
      </c>
      <c r="I156" s="204"/>
      <c r="J156" s="199"/>
      <c r="K156" s="199"/>
      <c r="L156" s="205"/>
      <c r="M156" s="206"/>
      <c r="N156" s="207"/>
      <c r="O156" s="207"/>
      <c r="P156" s="207"/>
      <c r="Q156" s="207"/>
      <c r="R156" s="207"/>
      <c r="S156" s="207"/>
      <c r="T156" s="208"/>
      <c r="AT156" s="209" t="s">
        <v>146</v>
      </c>
      <c r="AU156" s="209" t="s">
        <v>82</v>
      </c>
      <c r="AV156" s="13" t="s">
        <v>84</v>
      </c>
      <c r="AW156" s="13" t="s">
        <v>31</v>
      </c>
      <c r="AX156" s="13" t="s">
        <v>74</v>
      </c>
      <c r="AY156" s="209" t="s">
        <v>139</v>
      </c>
    </row>
    <row r="157" spans="1:65" s="14" customFormat="1" ht="11.25">
      <c r="B157" s="210"/>
      <c r="C157" s="211"/>
      <c r="D157" s="200" t="s">
        <v>146</v>
      </c>
      <c r="E157" s="212" t="s">
        <v>1</v>
      </c>
      <c r="F157" s="213" t="s">
        <v>149</v>
      </c>
      <c r="G157" s="211"/>
      <c r="H157" s="214">
        <v>125.15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146</v>
      </c>
      <c r="AU157" s="220" t="s">
        <v>82</v>
      </c>
      <c r="AV157" s="14" t="s">
        <v>144</v>
      </c>
      <c r="AW157" s="14" t="s">
        <v>31</v>
      </c>
      <c r="AX157" s="14" t="s">
        <v>82</v>
      </c>
      <c r="AY157" s="220" t="s">
        <v>139</v>
      </c>
    </row>
    <row r="158" spans="1:65" s="12" customFormat="1" ht="25.9" customHeight="1">
      <c r="B158" s="170"/>
      <c r="C158" s="171"/>
      <c r="D158" s="172" t="s">
        <v>73</v>
      </c>
      <c r="E158" s="173" t="s">
        <v>173</v>
      </c>
      <c r="F158" s="173" t="s">
        <v>174</v>
      </c>
      <c r="G158" s="171"/>
      <c r="H158" s="171"/>
      <c r="I158" s="174"/>
      <c r="J158" s="175">
        <f>BK158</f>
        <v>0</v>
      </c>
      <c r="K158" s="171"/>
      <c r="L158" s="176"/>
      <c r="M158" s="177"/>
      <c r="N158" s="178"/>
      <c r="O158" s="178"/>
      <c r="P158" s="179">
        <f>P159</f>
        <v>0</v>
      </c>
      <c r="Q158" s="178"/>
      <c r="R158" s="179">
        <f>R159</f>
        <v>0</v>
      </c>
      <c r="S158" s="178"/>
      <c r="T158" s="180">
        <f>T159</f>
        <v>0</v>
      </c>
      <c r="AR158" s="181" t="s">
        <v>82</v>
      </c>
      <c r="AT158" s="182" t="s">
        <v>73</v>
      </c>
      <c r="AU158" s="182" t="s">
        <v>74</v>
      </c>
      <c r="AY158" s="181" t="s">
        <v>139</v>
      </c>
      <c r="BK158" s="183">
        <f>BK159</f>
        <v>0</v>
      </c>
    </row>
    <row r="159" spans="1:65" s="2" customFormat="1" ht="16.5" customHeight="1">
      <c r="A159" s="33"/>
      <c r="B159" s="34"/>
      <c r="C159" s="184" t="s">
        <v>175</v>
      </c>
      <c r="D159" s="184" t="s">
        <v>140</v>
      </c>
      <c r="E159" s="185" t="s">
        <v>176</v>
      </c>
      <c r="F159" s="186" t="s">
        <v>177</v>
      </c>
      <c r="G159" s="187" t="s">
        <v>143</v>
      </c>
      <c r="H159" s="188">
        <v>36.799999999999997</v>
      </c>
      <c r="I159" s="189"/>
      <c r="J159" s="190">
        <f>ROUND(I159*H159,2)</f>
        <v>0</v>
      </c>
      <c r="K159" s="191"/>
      <c r="L159" s="38"/>
      <c r="M159" s="192" t="s">
        <v>1</v>
      </c>
      <c r="N159" s="193" t="s">
        <v>39</v>
      </c>
      <c r="O159" s="70"/>
      <c r="P159" s="194">
        <f>O159*H159</f>
        <v>0</v>
      </c>
      <c r="Q159" s="194">
        <v>0</v>
      </c>
      <c r="R159" s="194">
        <f>Q159*H159</f>
        <v>0</v>
      </c>
      <c r="S159" s="194">
        <v>0</v>
      </c>
      <c r="T159" s="195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6" t="s">
        <v>144</v>
      </c>
      <c r="AT159" s="196" t="s">
        <v>140</v>
      </c>
      <c r="AU159" s="196" t="s">
        <v>82</v>
      </c>
      <c r="AY159" s="16" t="s">
        <v>139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6" t="s">
        <v>82</v>
      </c>
      <c r="BK159" s="197">
        <f>ROUND(I159*H159,2)</f>
        <v>0</v>
      </c>
      <c r="BL159" s="16" t="s">
        <v>144</v>
      </c>
      <c r="BM159" s="196" t="s">
        <v>178</v>
      </c>
    </row>
    <row r="160" spans="1:65" s="12" customFormat="1" ht="25.9" customHeight="1">
      <c r="B160" s="170"/>
      <c r="C160" s="171"/>
      <c r="D160" s="172" t="s">
        <v>73</v>
      </c>
      <c r="E160" s="173" t="s">
        <v>179</v>
      </c>
      <c r="F160" s="173" t="s">
        <v>180</v>
      </c>
      <c r="G160" s="171"/>
      <c r="H160" s="171"/>
      <c r="I160" s="174"/>
      <c r="J160" s="175">
        <f>BK160</f>
        <v>0</v>
      </c>
      <c r="K160" s="171"/>
      <c r="L160" s="176"/>
      <c r="M160" s="177"/>
      <c r="N160" s="178"/>
      <c r="O160" s="178"/>
      <c r="P160" s="179">
        <f>SUM(P161:P162)</f>
        <v>0</v>
      </c>
      <c r="Q160" s="178"/>
      <c r="R160" s="179">
        <f>SUM(R161:R162)</f>
        <v>0</v>
      </c>
      <c r="S160" s="178"/>
      <c r="T160" s="180">
        <f>SUM(T161:T162)</f>
        <v>0</v>
      </c>
      <c r="AR160" s="181" t="s">
        <v>82</v>
      </c>
      <c r="AT160" s="182" t="s">
        <v>73</v>
      </c>
      <c r="AU160" s="182" t="s">
        <v>74</v>
      </c>
      <c r="AY160" s="181" t="s">
        <v>139</v>
      </c>
      <c r="BK160" s="183">
        <f>SUM(BK161:BK162)</f>
        <v>0</v>
      </c>
    </row>
    <row r="161" spans="1:65" s="2" customFormat="1" ht="16.5" customHeight="1">
      <c r="A161" s="33"/>
      <c r="B161" s="34"/>
      <c r="C161" s="184" t="s">
        <v>181</v>
      </c>
      <c r="D161" s="184" t="s">
        <v>140</v>
      </c>
      <c r="E161" s="185" t="s">
        <v>182</v>
      </c>
      <c r="F161" s="186" t="s">
        <v>183</v>
      </c>
      <c r="G161" s="187" t="s">
        <v>143</v>
      </c>
      <c r="H161" s="188">
        <v>90</v>
      </c>
      <c r="I161" s="189"/>
      <c r="J161" s="190">
        <f>ROUND(I161*H161,2)</f>
        <v>0</v>
      </c>
      <c r="K161" s="191"/>
      <c r="L161" s="38"/>
      <c r="M161" s="192" t="s">
        <v>1</v>
      </c>
      <c r="N161" s="193" t="s">
        <v>39</v>
      </c>
      <c r="O161" s="70"/>
      <c r="P161" s="194">
        <f>O161*H161</f>
        <v>0</v>
      </c>
      <c r="Q161" s="194">
        <v>0</v>
      </c>
      <c r="R161" s="194">
        <f>Q161*H161</f>
        <v>0</v>
      </c>
      <c r="S161" s="194">
        <v>0</v>
      </c>
      <c r="T161" s="195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6" t="s">
        <v>144</v>
      </c>
      <c r="AT161" s="196" t="s">
        <v>140</v>
      </c>
      <c r="AU161" s="196" t="s">
        <v>82</v>
      </c>
      <c r="AY161" s="16" t="s">
        <v>139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16" t="s">
        <v>82</v>
      </c>
      <c r="BK161" s="197">
        <f>ROUND(I161*H161,2)</f>
        <v>0</v>
      </c>
      <c r="BL161" s="16" t="s">
        <v>144</v>
      </c>
      <c r="BM161" s="196" t="s">
        <v>184</v>
      </c>
    </row>
    <row r="162" spans="1:65" s="2" customFormat="1" ht="16.5" customHeight="1">
      <c r="A162" s="33"/>
      <c r="B162" s="34"/>
      <c r="C162" s="184" t="s">
        <v>185</v>
      </c>
      <c r="D162" s="184" t="s">
        <v>140</v>
      </c>
      <c r="E162" s="185" t="s">
        <v>186</v>
      </c>
      <c r="F162" s="186" t="s">
        <v>187</v>
      </c>
      <c r="G162" s="187" t="s">
        <v>143</v>
      </c>
      <c r="H162" s="188">
        <v>104</v>
      </c>
      <c r="I162" s="189"/>
      <c r="J162" s="190">
        <f>ROUND(I162*H162,2)</f>
        <v>0</v>
      </c>
      <c r="K162" s="191"/>
      <c r="L162" s="38"/>
      <c r="M162" s="192" t="s">
        <v>1</v>
      </c>
      <c r="N162" s="193" t="s">
        <v>39</v>
      </c>
      <c r="O162" s="70"/>
      <c r="P162" s="194">
        <f>O162*H162</f>
        <v>0</v>
      </c>
      <c r="Q162" s="194">
        <v>0</v>
      </c>
      <c r="R162" s="194">
        <f>Q162*H162</f>
        <v>0</v>
      </c>
      <c r="S162" s="194">
        <v>0</v>
      </c>
      <c r="T162" s="195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96" t="s">
        <v>144</v>
      </c>
      <c r="AT162" s="196" t="s">
        <v>140</v>
      </c>
      <c r="AU162" s="196" t="s">
        <v>82</v>
      </c>
      <c r="AY162" s="16" t="s">
        <v>139</v>
      </c>
      <c r="BE162" s="197">
        <f>IF(N162="základní",J162,0)</f>
        <v>0</v>
      </c>
      <c r="BF162" s="197">
        <f>IF(N162="snížená",J162,0)</f>
        <v>0</v>
      </c>
      <c r="BG162" s="197">
        <f>IF(N162="zákl. přenesená",J162,0)</f>
        <v>0</v>
      </c>
      <c r="BH162" s="197">
        <f>IF(N162="sníž. přenesená",J162,0)</f>
        <v>0</v>
      </c>
      <c r="BI162" s="197">
        <f>IF(N162="nulová",J162,0)</f>
        <v>0</v>
      </c>
      <c r="BJ162" s="16" t="s">
        <v>82</v>
      </c>
      <c r="BK162" s="197">
        <f>ROUND(I162*H162,2)</f>
        <v>0</v>
      </c>
      <c r="BL162" s="16" t="s">
        <v>144</v>
      </c>
      <c r="BM162" s="196" t="s">
        <v>188</v>
      </c>
    </row>
    <row r="163" spans="1:65" s="12" customFormat="1" ht="25.9" customHeight="1">
      <c r="B163" s="170"/>
      <c r="C163" s="171"/>
      <c r="D163" s="172" t="s">
        <v>73</v>
      </c>
      <c r="E163" s="173" t="s">
        <v>189</v>
      </c>
      <c r="F163" s="173" t="s">
        <v>190</v>
      </c>
      <c r="G163" s="171"/>
      <c r="H163" s="171"/>
      <c r="I163" s="174"/>
      <c r="J163" s="175">
        <f>BK163</f>
        <v>0</v>
      </c>
      <c r="K163" s="171"/>
      <c r="L163" s="176"/>
      <c r="M163" s="177"/>
      <c r="N163" s="178"/>
      <c r="O163" s="178"/>
      <c r="P163" s="179">
        <f>SUM(P164:P166)</f>
        <v>0</v>
      </c>
      <c r="Q163" s="178"/>
      <c r="R163" s="179">
        <f>SUM(R164:R166)</f>
        <v>0</v>
      </c>
      <c r="S163" s="178"/>
      <c r="T163" s="180">
        <f>SUM(T164:T166)</f>
        <v>0.76500000000000001</v>
      </c>
      <c r="AR163" s="181" t="s">
        <v>82</v>
      </c>
      <c r="AT163" s="182" t="s">
        <v>73</v>
      </c>
      <c r="AU163" s="182" t="s">
        <v>74</v>
      </c>
      <c r="AY163" s="181" t="s">
        <v>139</v>
      </c>
      <c r="BK163" s="183">
        <f>SUM(BK164:BK166)</f>
        <v>0</v>
      </c>
    </row>
    <row r="164" spans="1:65" s="2" customFormat="1" ht="24.2" customHeight="1">
      <c r="A164" s="33"/>
      <c r="B164" s="34"/>
      <c r="C164" s="184" t="s">
        <v>191</v>
      </c>
      <c r="D164" s="184" t="s">
        <v>140</v>
      </c>
      <c r="E164" s="185" t="s">
        <v>192</v>
      </c>
      <c r="F164" s="186" t="s">
        <v>193</v>
      </c>
      <c r="G164" s="187" t="s">
        <v>194</v>
      </c>
      <c r="H164" s="188">
        <v>4</v>
      </c>
      <c r="I164" s="189"/>
      <c r="J164" s="190">
        <f>ROUND(I164*H164,2)</f>
        <v>0</v>
      </c>
      <c r="K164" s="191"/>
      <c r="L164" s="38"/>
      <c r="M164" s="192" t="s">
        <v>1</v>
      </c>
      <c r="N164" s="193" t="s">
        <v>39</v>
      </c>
      <c r="O164" s="70"/>
      <c r="P164" s="194">
        <f>O164*H164</f>
        <v>0</v>
      </c>
      <c r="Q164" s="194">
        <v>0</v>
      </c>
      <c r="R164" s="194">
        <f>Q164*H164</f>
        <v>0</v>
      </c>
      <c r="S164" s="194">
        <v>0</v>
      </c>
      <c r="T164" s="195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96" t="s">
        <v>144</v>
      </c>
      <c r="AT164" s="196" t="s">
        <v>140</v>
      </c>
      <c r="AU164" s="196" t="s">
        <v>82</v>
      </c>
      <c r="AY164" s="16" t="s">
        <v>139</v>
      </c>
      <c r="BE164" s="197">
        <f>IF(N164="základní",J164,0)</f>
        <v>0</v>
      </c>
      <c r="BF164" s="197">
        <f>IF(N164="snížená",J164,0)</f>
        <v>0</v>
      </c>
      <c r="BG164" s="197">
        <f>IF(N164="zákl. přenesená",J164,0)</f>
        <v>0</v>
      </c>
      <c r="BH164" s="197">
        <f>IF(N164="sníž. přenesená",J164,0)</f>
        <v>0</v>
      </c>
      <c r="BI164" s="197">
        <f>IF(N164="nulová",J164,0)</f>
        <v>0</v>
      </c>
      <c r="BJ164" s="16" t="s">
        <v>82</v>
      </c>
      <c r="BK164" s="197">
        <f>ROUND(I164*H164,2)</f>
        <v>0</v>
      </c>
      <c r="BL164" s="16" t="s">
        <v>144</v>
      </c>
      <c r="BM164" s="196" t="s">
        <v>195</v>
      </c>
    </row>
    <row r="165" spans="1:65" s="2" customFormat="1" ht="24.2" customHeight="1">
      <c r="A165" s="33"/>
      <c r="B165" s="34"/>
      <c r="C165" s="184" t="s">
        <v>196</v>
      </c>
      <c r="D165" s="184" t="s">
        <v>140</v>
      </c>
      <c r="E165" s="185" t="s">
        <v>197</v>
      </c>
      <c r="F165" s="186" t="s">
        <v>198</v>
      </c>
      <c r="G165" s="187" t="s">
        <v>143</v>
      </c>
      <c r="H165" s="188">
        <v>11.25</v>
      </c>
      <c r="I165" s="189"/>
      <c r="J165" s="190">
        <f>ROUND(I165*H165,2)</f>
        <v>0</v>
      </c>
      <c r="K165" s="191"/>
      <c r="L165" s="38"/>
      <c r="M165" s="192" t="s">
        <v>1</v>
      </c>
      <c r="N165" s="193" t="s">
        <v>39</v>
      </c>
      <c r="O165" s="70"/>
      <c r="P165" s="194">
        <f>O165*H165</f>
        <v>0</v>
      </c>
      <c r="Q165" s="194">
        <v>0</v>
      </c>
      <c r="R165" s="194">
        <f>Q165*H165</f>
        <v>0</v>
      </c>
      <c r="S165" s="194">
        <v>6.8000000000000005E-2</v>
      </c>
      <c r="T165" s="195">
        <f>S165*H165</f>
        <v>0.76500000000000001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6" t="s">
        <v>144</v>
      </c>
      <c r="AT165" s="196" t="s">
        <v>140</v>
      </c>
      <c r="AU165" s="196" t="s">
        <v>82</v>
      </c>
      <c r="AY165" s="16" t="s">
        <v>139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16" t="s">
        <v>82</v>
      </c>
      <c r="BK165" s="197">
        <f>ROUND(I165*H165,2)</f>
        <v>0</v>
      </c>
      <c r="BL165" s="16" t="s">
        <v>144</v>
      </c>
      <c r="BM165" s="196" t="s">
        <v>199</v>
      </c>
    </row>
    <row r="166" spans="1:65" s="13" customFormat="1" ht="11.25">
      <c r="B166" s="198"/>
      <c r="C166" s="199"/>
      <c r="D166" s="200" t="s">
        <v>146</v>
      </c>
      <c r="E166" s="201" t="s">
        <v>1</v>
      </c>
      <c r="F166" s="202" t="s">
        <v>200</v>
      </c>
      <c r="G166" s="199"/>
      <c r="H166" s="203">
        <v>11.25</v>
      </c>
      <c r="I166" s="204"/>
      <c r="J166" s="199"/>
      <c r="K166" s="199"/>
      <c r="L166" s="205"/>
      <c r="M166" s="206"/>
      <c r="N166" s="207"/>
      <c r="O166" s="207"/>
      <c r="P166" s="207"/>
      <c r="Q166" s="207"/>
      <c r="R166" s="207"/>
      <c r="S166" s="207"/>
      <c r="T166" s="208"/>
      <c r="AT166" s="209" t="s">
        <v>146</v>
      </c>
      <c r="AU166" s="209" t="s">
        <v>82</v>
      </c>
      <c r="AV166" s="13" t="s">
        <v>84</v>
      </c>
      <c r="AW166" s="13" t="s">
        <v>31</v>
      </c>
      <c r="AX166" s="13" t="s">
        <v>82</v>
      </c>
      <c r="AY166" s="209" t="s">
        <v>139</v>
      </c>
    </row>
    <row r="167" spans="1:65" s="12" customFormat="1" ht="25.9" customHeight="1">
      <c r="B167" s="170"/>
      <c r="C167" s="171"/>
      <c r="D167" s="172" t="s">
        <v>73</v>
      </c>
      <c r="E167" s="173" t="s">
        <v>201</v>
      </c>
      <c r="F167" s="173" t="s">
        <v>202</v>
      </c>
      <c r="G167" s="171"/>
      <c r="H167" s="171"/>
      <c r="I167" s="174"/>
      <c r="J167" s="175">
        <f>BK167</f>
        <v>0</v>
      </c>
      <c r="K167" s="171"/>
      <c r="L167" s="176"/>
      <c r="M167" s="177"/>
      <c r="N167" s="178"/>
      <c r="O167" s="178"/>
      <c r="P167" s="179">
        <f>P168+P171</f>
        <v>0</v>
      </c>
      <c r="Q167" s="178"/>
      <c r="R167" s="179">
        <f>R168+R171</f>
        <v>1.7659600000000001E-2</v>
      </c>
      <c r="S167" s="178"/>
      <c r="T167" s="180">
        <f>T168+T171</f>
        <v>0</v>
      </c>
      <c r="AR167" s="181" t="s">
        <v>82</v>
      </c>
      <c r="AT167" s="182" t="s">
        <v>73</v>
      </c>
      <c r="AU167" s="182" t="s">
        <v>74</v>
      </c>
      <c r="AY167" s="181" t="s">
        <v>139</v>
      </c>
      <c r="BK167" s="183">
        <f>BK168+BK171</f>
        <v>0</v>
      </c>
    </row>
    <row r="168" spans="1:65" s="12" customFormat="1" ht="22.9" customHeight="1">
      <c r="B168" s="170"/>
      <c r="C168" s="171"/>
      <c r="D168" s="172" t="s">
        <v>73</v>
      </c>
      <c r="E168" s="225" t="s">
        <v>155</v>
      </c>
      <c r="F168" s="225" t="s">
        <v>203</v>
      </c>
      <c r="G168" s="171"/>
      <c r="H168" s="171"/>
      <c r="I168" s="174"/>
      <c r="J168" s="226">
        <f>BK168</f>
        <v>0</v>
      </c>
      <c r="K168" s="171"/>
      <c r="L168" s="176"/>
      <c r="M168" s="177"/>
      <c r="N168" s="178"/>
      <c r="O168" s="178"/>
      <c r="P168" s="179">
        <f>SUM(P169:P170)</f>
        <v>0</v>
      </c>
      <c r="Q168" s="178"/>
      <c r="R168" s="179">
        <f>SUM(R169:R170)</f>
        <v>1.7659600000000001E-2</v>
      </c>
      <c r="S168" s="178"/>
      <c r="T168" s="180">
        <f>SUM(T169:T170)</f>
        <v>0</v>
      </c>
      <c r="AR168" s="181" t="s">
        <v>82</v>
      </c>
      <c r="AT168" s="182" t="s">
        <v>73</v>
      </c>
      <c r="AU168" s="182" t="s">
        <v>82</v>
      </c>
      <c r="AY168" s="181" t="s">
        <v>139</v>
      </c>
      <c r="BK168" s="183">
        <f>SUM(BK169:BK170)</f>
        <v>0</v>
      </c>
    </row>
    <row r="169" spans="1:65" s="2" customFormat="1" ht="33" customHeight="1">
      <c r="A169" s="33"/>
      <c r="B169" s="34"/>
      <c r="C169" s="184" t="s">
        <v>204</v>
      </c>
      <c r="D169" s="184" t="s">
        <v>140</v>
      </c>
      <c r="E169" s="185" t="s">
        <v>205</v>
      </c>
      <c r="F169" s="186" t="s">
        <v>206</v>
      </c>
      <c r="G169" s="187" t="s">
        <v>143</v>
      </c>
      <c r="H169" s="188">
        <v>0.28000000000000003</v>
      </c>
      <c r="I169" s="189"/>
      <c r="J169" s="190">
        <f>ROUND(I169*H169,2)</f>
        <v>0</v>
      </c>
      <c r="K169" s="191"/>
      <c r="L169" s="38"/>
      <c r="M169" s="192" t="s">
        <v>1</v>
      </c>
      <c r="N169" s="193" t="s">
        <v>39</v>
      </c>
      <c r="O169" s="70"/>
      <c r="P169" s="194">
        <f>O169*H169</f>
        <v>0</v>
      </c>
      <c r="Q169" s="194">
        <v>6.3070000000000001E-2</v>
      </c>
      <c r="R169" s="194">
        <f>Q169*H169</f>
        <v>1.7659600000000001E-2</v>
      </c>
      <c r="S169" s="194">
        <v>0</v>
      </c>
      <c r="T169" s="195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6" t="s">
        <v>144</v>
      </c>
      <c r="AT169" s="196" t="s">
        <v>140</v>
      </c>
      <c r="AU169" s="196" t="s">
        <v>84</v>
      </c>
      <c r="AY169" s="16" t="s">
        <v>139</v>
      </c>
      <c r="BE169" s="197">
        <f>IF(N169="základní",J169,0)</f>
        <v>0</v>
      </c>
      <c r="BF169" s="197">
        <f>IF(N169="snížená",J169,0)</f>
        <v>0</v>
      </c>
      <c r="BG169" s="197">
        <f>IF(N169="zákl. přenesená",J169,0)</f>
        <v>0</v>
      </c>
      <c r="BH169" s="197">
        <f>IF(N169="sníž. přenesená",J169,0)</f>
        <v>0</v>
      </c>
      <c r="BI169" s="197">
        <f>IF(N169="nulová",J169,0)</f>
        <v>0</v>
      </c>
      <c r="BJ169" s="16" t="s">
        <v>82</v>
      </c>
      <c r="BK169" s="197">
        <f>ROUND(I169*H169,2)</f>
        <v>0</v>
      </c>
      <c r="BL169" s="16" t="s">
        <v>144</v>
      </c>
      <c r="BM169" s="196" t="s">
        <v>207</v>
      </c>
    </row>
    <row r="170" spans="1:65" s="13" customFormat="1" ht="11.25">
      <c r="B170" s="198"/>
      <c r="C170" s="199"/>
      <c r="D170" s="200" t="s">
        <v>146</v>
      </c>
      <c r="E170" s="201" t="s">
        <v>1</v>
      </c>
      <c r="F170" s="202" t="s">
        <v>208</v>
      </c>
      <c r="G170" s="199"/>
      <c r="H170" s="203">
        <v>0.28000000000000003</v>
      </c>
      <c r="I170" s="204"/>
      <c r="J170" s="199"/>
      <c r="K170" s="199"/>
      <c r="L170" s="205"/>
      <c r="M170" s="206"/>
      <c r="N170" s="207"/>
      <c r="O170" s="207"/>
      <c r="P170" s="207"/>
      <c r="Q170" s="207"/>
      <c r="R170" s="207"/>
      <c r="S170" s="207"/>
      <c r="T170" s="208"/>
      <c r="AT170" s="209" t="s">
        <v>146</v>
      </c>
      <c r="AU170" s="209" t="s">
        <v>84</v>
      </c>
      <c r="AV170" s="13" t="s">
        <v>84</v>
      </c>
      <c r="AW170" s="13" t="s">
        <v>31</v>
      </c>
      <c r="AX170" s="13" t="s">
        <v>82</v>
      </c>
      <c r="AY170" s="209" t="s">
        <v>139</v>
      </c>
    </row>
    <row r="171" spans="1:65" s="12" customFormat="1" ht="22.9" customHeight="1">
      <c r="B171" s="170"/>
      <c r="C171" s="171"/>
      <c r="D171" s="172" t="s">
        <v>73</v>
      </c>
      <c r="E171" s="225" t="s">
        <v>209</v>
      </c>
      <c r="F171" s="225" t="s">
        <v>210</v>
      </c>
      <c r="G171" s="171"/>
      <c r="H171" s="171"/>
      <c r="I171" s="174"/>
      <c r="J171" s="226">
        <f>BK171</f>
        <v>0</v>
      </c>
      <c r="K171" s="171"/>
      <c r="L171" s="176"/>
      <c r="M171" s="177"/>
      <c r="N171" s="178"/>
      <c r="O171" s="178"/>
      <c r="P171" s="179">
        <f>SUM(P172:P176)</f>
        <v>0</v>
      </c>
      <c r="Q171" s="178"/>
      <c r="R171" s="179">
        <f>SUM(R172:R176)</f>
        <v>0</v>
      </c>
      <c r="S171" s="178"/>
      <c r="T171" s="180">
        <f>SUM(T172:T176)</f>
        <v>0</v>
      </c>
      <c r="AR171" s="181" t="s">
        <v>82</v>
      </c>
      <c r="AT171" s="182" t="s">
        <v>73</v>
      </c>
      <c r="AU171" s="182" t="s">
        <v>82</v>
      </c>
      <c r="AY171" s="181" t="s">
        <v>139</v>
      </c>
      <c r="BK171" s="183">
        <f>SUM(BK172:BK176)</f>
        <v>0</v>
      </c>
    </row>
    <row r="172" spans="1:65" s="2" customFormat="1" ht="24.2" customHeight="1">
      <c r="A172" s="33"/>
      <c r="B172" s="34"/>
      <c r="C172" s="184" t="s">
        <v>8</v>
      </c>
      <c r="D172" s="184" t="s">
        <v>140</v>
      </c>
      <c r="E172" s="185" t="s">
        <v>211</v>
      </c>
      <c r="F172" s="186" t="s">
        <v>212</v>
      </c>
      <c r="G172" s="187" t="s">
        <v>213</v>
      </c>
      <c r="H172" s="188">
        <v>1.427</v>
      </c>
      <c r="I172" s="189"/>
      <c r="J172" s="190">
        <f>ROUND(I172*H172,2)</f>
        <v>0</v>
      </c>
      <c r="K172" s="191"/>
      <c r="L172" s="38"/>
      <c r="M172" s="192" t="s">
        <v>1</v>
      </c>
      <c r="N172" s="193" t="s">
        <v>39</v>
      </c>
      <c r="O172" s="70"/>
      <c r="P172" s="194">
        <f>O172*H172</f>
        <v>0</v>
      </c>
      <c r="Q172" s="194">
        <v>0</v>
      </c>
      <c r="R172" s="194">
        <f>Q172*H172</f>
        <v>0</v>
      </c>
      <c r="S172" s="194">
        <v>0</v>
      </c>
      <c r="T172" s="195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6" t="s">
        <v>144</v>
      </c>
      <c r="AT172" s="196" t="s">
        <v>140</v>
      </c>
      <c r="AU172" s="196" t="s">
        <v>84</v>
      </c>
      <c r="AY172" s="16" t="s">
        <v>139</v>
      </c>
      <c r="BE172" s="197">
        <f>IF(N172="základní",J172,0)</f>
        <v>0</v>
      </c>
      <c r="BF172" s="197">
        <f>IF(N172="snížená",J172,0)</f>
        <v>0</v>
      </c>
      <c r="BG172" s="197">
        <f>IF(N172="zákl. přenesená",J172,0)</f>
        <v>0</v>
      </c>
      <c r="BH172" s="197">
        <f>IF(N172="sníž. přenesená",J172,0)</f>
        <v>0</v>
      </c>
      <c r="BI172" s="197">
        <f>IF(N172="nulová",J172,0)</f>
        <v>0</v>
      </c>
      <c r="BJ172" s="16" t="s">
        <v>82</v>
      </c>
      <c r="BK172" s="197">
        <f>ROUND(I172*H172,2)</f>
        <v>0</v>
      </c>
      <c r="BL172" s="16" t="s">
        <v>144</v>
      </c>
      <c r="BM172" s="196" t="s">
        <v>214</v>
      </c>
    </row>
    <row r="173" spans="1:65" s="2" customFormat="1" ht="24.2" customHeight="1">
      <c r="A173" s="33"/>
      <c r="B173" s="34"/>
      <c r="C173" s="184" t="s">
        <v>215</v>
      </c>
      <c r="D173" s="184" t="s">
        <v>140</v>
      </c>
      <c r="E173" s="185" t="s">
        <v>216</v>
      </c>
      <c r="F173" s="186" t="s">
        <v>217</v>
      </c>
      <c r="G173" s="187" t="s">
        <v>213</v>
      </c>
      <c r="H173" s="188">
        <v>1.427</v>
      </c>
      <c r="I173" s="189"/>
      <c r="J173" s="190">
        <f>ROUND(I173*H173,2)</f>
        <v>0</v>
      </c>
      <c r="K173" s="191"/>
      <c r="L173" s="38"/>
      <c r="M173" s="192" t="s">
        <v>1</v>
      </c>
      <c r="N173" s="193" t="s">
        <v>39</v>
      </c>
      <c r="O173" s="70"/>
      <c r="P173" s="194">
        <f>O173*H173</f>
        <v>0</v>
      </c>
      <c r="Q173" s="194">
        <v>0</v>
      </c>
      <c r="R173" s="194">
        <f>Q173*H173</f>
        <v>0</v>
      </c>
      <c r="S173" s="194">
        <v>0</v>
      </c>
      <c r="T173" s="195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96" t="s">
        <v>144</v>
      </c>
      <c r="AT173" s="196" t="s">
        <v>140</v>
      </c>
      <c r="AU173" s="196" t="s">
        <v>84</v>
      </c>
      <c r="AY173" s="16" t="s">
        <v>139</v>
      </c>
      <c r="BE173" s="197">
        <f>IF(N173="základní",J173,0)</f>
        <v>0</v>
      </c>
      <c r="BF173" s="197">
        <f>IF(N173="snížená",J173,0)</f>
        <v>0</v>
      </c>
      <c r="BG173" s="197">
        <f>IF(N173="zákl. přenesená",J173,0)</f>
        <v>0</v>
      </c>
      <c r="BH173" s="197">
        <f>IF(N173="sníž. přenesená",J173,0)</f>
        <v>0</v>
      </c>
      <c r="BI173" s="197">
        <f>IF(N173="nulová",J173,0)</f>
        <v>0</v>
      </c>
      <c r="BJ173" s="16" t="s">
        <v>82</v>
      </c>
      <c r="BK173" s="197">
        <f>ROUND(I173*H173,2)</f>
        <v>0</v>
      </c>
      <c r="BL173" s="16" t="s">
        <v>144</v>
      </c>
      <c r="BM173" s="196" t="s">
        <v>218</v>
      </c>
    </row>
    <row r="174" spans="1:65" s="2" customFormat="1" ht="24.2" customHeight="1">
      <c r="A174" s="33"/>
      <c r="B174" s="34"/>
      <c r="C174" s="184" t="s">
        <v>219</v>
      </c>
      <c r="D174" s="184" t="s">
        <v>140</v>
      </c>
      <c r="E174" s="185" t="s">
        <v>220</v>
      </c>
      <c r="F174" s="186" t="s">
        <v>221</v>
      </c>
      <c r="G174" s="187" t="s">
        <v>213</v>
      </c>
      <c r="H174" s="188">
        <v>14.27</v>
      </c>
      <c r="I174" s="189"/>
      <c r="J174" s="190">
        <f>ROUND(I174*H174,2)</f>
        <v>0</v>
      </c>
      <c r="K174" s="191"/>
      <c r="L174" s="38"/>
      <c r="M174" s="192" t="s">
        <v>1</v>
      </c>
      <c r="N174" s="193" t="s">
        <v>39</v>
      </c>
      <c r="O174" s="70"/>
      <c r="P174" s="194">
        <f>O174*H174</f>
        <v>0</v>
      </c>
      <c r="Q174" s="194">
        <v>0</v>
      </c>
      <c r="R174" s="194">
        <f>Q174*H174</f>
        <v>0</v>
      </c>
      <c r="S174" s="194">
        <v>0</v>
      </c>
      <c r="T174" s="195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96" t="s">
        <v>144</v>
      </c>
      <c r="AT174" s="196" t="s">
        <v>140</v>
      </c>
      <c r="AU174" s="196" t="s">
        <v>84</v>
      </c>
      <c r="AY174" s="16" t="s">
        <v>139</v>
      </c>
      <c r="BE174" s="197">
        <f>IF(N174="základní",J174,0)</f>
        <v>0</v>
      </c>
      <c r="BF174" s="197">
        <f>IF(N174="snížená",J174,0)</f>
        <v>0</v>
      </c>
      <c r="BG174" s="197">
        <f>IF(N174="zákl. přenesená",J174,0)</f>
        <v>0</v>
      </c>
      <c r="BH174" s="197">
        <f>IF(N174="sníž. přenesená",J174,0)</f>
        <v>0</v>
      </c>
      <c r="BI174" s="197">
        <f>IF(N174="nulová",J174,0)</f>
        <v>0</v>
      </c>
      <c r="BJ174" s="16" t="s">
        <v>82</v>
      </c>
      <c r="BK174" s="197">
        <f>ROUND(I174*H174,2)</f>
        <v>0</v>
      </c>
      <c r="BL174" s="16" t="s">
        <v>144</v>
      </c>
      <c r="BM174" s="196" t="s">
        <v>222</v>
      </c>
    </row>
    <row r="175" spans="1:65" s="13" customFormat="1" ht="11.25">
      <c r="B175" s="198"/>
      <c r="C175" s="199"/>
      <c r="D175" s="200" t="s">
        <v>146</v>
      </c>
      <c r="E175" s="199"/>
      <c r="F175" s="202" t="s">
        <v>223</v>
      </c>
      <c r="G175" s="199"/>
      <c r="H175" s="203">
        <v>14.27</v>
      </c>
      <c r="I175" s="204"/>
      <c r="J175" s="199"/>
      <c r="K175" s="199"/>
      <c r="L175" s="205"/>
      <c r="M175" s="206"/>
      <c r="N175" s="207"/>
      <c r="O175" s="207"/>
      <c r="P175" s="207"/>
      <c r="Q175" s="207"/>
      <c r="R175" s="207"/>
      <c r="S175" s="207"/>
      <c r="T175" s="208"/>
      <c r="AT175" s="209" t="s">
        <v>146</v>
      </c>
      <c r="AU175" s="209" t="s">
        <v>84</v>
      </c>
      <c r="AV175" s="13" t="s">
        <v>84</v>
      </c>
      <c r="AW175" s="13" t="s">
        <v>4</v>
      </c>
      <c r="AX175" s="13" t="s">
        <v>82</v>
      </c>
      <c r="AY175" s="209" t="s">
        <v>139</v>
      </c>
    </row>
    <row r="176" spans="1:65" s="2" customFormat="1" ht="33" customHeight="1">
      <c r="A176" s="33"/>
      <c r="B176" s="34"/>
      <c r="C176" s="184" t="s">
        <v>224</v>
      </c>
      <c r="D176" s="184" t="s">
        <v>140</v>
      </c>
      <c r="E176" s="185" t="s">
        <v>225</v>
      </c>
      <c r="F176" s="186" t="s">
        <v>226</v>
      </c>
      <c r="G176" s="187" t="s">
        <v>213</v>
      </c>
      <c r="H176" s="188">
        <v>1.427</v>
      </c>
      <c r="I176" s="189"/>
      <c r="J176" s="190">
        <f>ROUND(I176*H176,2)</f>
        <v>0</v>
      </c>
      <c r="K176" s="191"/>
      <c r="L176" s="38"/>
      <c r="M176" s="192" t="s">
        <v>1</v>
      </c>
      <c r="N176" s="193" t="s">
        <v>39</v>
      </c>
      <c r="O176" s="70"/>
      <c r="P176" s="194">
        <f>O176*H176</f>
        <v>0</v>
      </c>
      <c r="Q176" s="194">
        <v>0</v>
      </c>
      <c r="R176" s="194">
        <f>Q176*H176</f>
        <v>0</v>
      </c>
      <c r="S176" s="194">
        <v>0</v>
      </c>
      <c r="T176" s="195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6" t="s">
        <v>144</v>
      </c>
      <c r="AT176" s="196" t="s">
        <v>140</v>
      </c>
      <c r="AU176" s="196" t="s">
        <v>84</v>
      </c>
      <c r="AY176" s="16" t="s">
        <v>139</v>
      </c>
      <c r="BE176" s="197">
        <f>IF(N176="základní",J176,0)</f>
        <v>0</v>
      </c>
      <c r="BF176" s="197">
        <f>IF(N176="snížená",J176,0)</f>
        <v>0</v>
      </c>
      <c r="BG176" s="197">
        <f>IF(N176="zákl. přenesená",J176,0)</f>
        <v>0</v>
      </c>
      <c r="BH176" s="197">
        <f>IF(N176="sníž. přenesená",J176,0)</f>
        <v>0</v>
      </c>
      <c r="BI176" s="197">
        <f>IF(N176="nulová",J176,0)</f>
        <v>0</v>
      </c>
      <c r="BJ176" s="16" t="s">
        <v>82</v>
      </c>
      <c r="BK176" s="197">
        <f>ROUND(I176*H176,2)</f>
        <v>0</v>
      </c>
      <c r="BL176" s="16" t="s">
        <v>144</v>
      </c>
      <c r="BM176" s="196" t="s">
        <v>227</v>
      </c>
    </row>
    <row r="177" spans="1:65" s="12" customFormat="1" ht="25.9" customHeight="1">
      <c r="B177" s="170"/>
      <c r="C177" s="171"/>
      <c r="D177" s="172" t="s">
        <v>73</v>
      </c>
      <c r="E177" s="173" t="s">
        <v>228</v>
      </c>
      <c r="F177" s="173" t="s">
        <v>229</v>
      </c>
      <c r="G177" s="171"/>
      <c r="H177" s="171"/>
      <c r="I177" s="174"/>
      <c r="J177" s="175">
        <f>BK177</f>
        <v>0</v>
      </c>
      <c r="K177" s="171"/>
      <c r="L177" s="176"/>
      <c r="M177" s="177"/>
      <c r="N177" s="178"/>
      <c r="O177" s="178"/>
      <c r="P177" s="179">
        <f>SUM(P178:P189)</f>
        <v>0</v>
      </c>
      <c r="Q177" s="178"/>
      <c r="R177" s="179">
        <f>SUM(R178:R189)</f>
        <v>6.7450117500000004E-2</v>
      </c>
      <c r="S177" s="178"/>
      <c r="T177" s="180">
        <f>SUM(T178:T189)</f>
        <v>0</v>
      </c>
      <c r="AR177" s="181" t="s">
        <v>84</v>
      </c>
      <c r="AT177" s="182" t="s">
        <v>73</v>
      </c>
      <c r="AU177" s="182" t="s">
        <v>74</v>
      </c>
      <c r="AY177" s="181" t="s">
        <v>139</v>
      </c>
      <c r="BK177" s="183">
        <f>SUM(BK178:BK189)</f>
        <v>0</v>
      </c>
    </row>
    <row r="178" spans="1:65" s="2" customFormat="1" ht="24.2" customHeight="1">
      <c r="A178" s="33"/>
      <c r="B178" s="34"/>
      <c r="C178" s="184" t="s">
        <v>230</v>
      </c>
      <c r="D178" s="184" t="s">
        <v>140</v>
      </c>
      <c r="E178" s="185" t="s">
        <v>231</v>
      </c>
      <c r="F178" s="186" t="s">
        <v>232</v>
      </c>
      <c r="G178" s="187" t="s">
        <v>194</v>
      </c>
      <c r="H178" s="188">
        <v>1</v>
      </c>
      <c r="I178" s="189"/>
      <c r="J178" s="190">
        <f>ROUND(I178*H178,2)</f>
        <v>0</v>
      </c>
      <c r="K178" s="191"/>
      <c r="L178" s="38"/>
      <c r="M178" s="192" t="s">
        <v>1</v>
      </c>
      <c r="N178" s="193" t="s">
        <v>39</v>
      </c>
      <c r="O178" s="70"/>
      <c r="P178" s="194">
        <f>O178*H178</f>
        <v>0</v>
      </c>
      <c r="Q178" s="194">
        <v>0</v>
      </c>
      <c r="R178" s="194">
        <f>Q178*H178</f>
        <v>0</v>
      </c>
      <c r="S178" s="194">
        <v>0</v>
      </c>
      <c r="T178" s="195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96" t="s">
        <v>230</v>
      </c>
      <c r="AT178" s="196" t="s">
        <v>140</v>
      </c>
      <c r="AU178" s="196" t="s">
        <v>82</v>
      </c>
      <c r="AY178" s="16" t="s">
        <v>139</v>
      </c>
      <c r="BE178" s="197">
        <f>IF(N178="základní",J178,0)</f>
        <v>0</v>
      </c>
      <c r="BF178" s="197">
        <f>IF(N178="snížená",J178,0)</f>
        <v>0</v>
      </c>
      <c r="BG178" s="197">
        <f>IF(N178="zákl. přenesená",J178,0)</f>
        <v>0</v>
      </c>
      <c r="BH178" s="197">
        <f>IF(N178="sníž. přenesená",J178,0)</f>
        <v>0</v>
      </c>
      <c r="BI178" s="197">
        <f>IF(N178="nulová",J178,0)</f>
        <v>0</v>
      </c>
      <c r="BJ178" s="16" t="s">
        <v>82</v>
      </c>
      <c r="BK178" s="197">
        <f>ROUND(I178*H178,2)</f>
        <v>0</v>
      </c>
      <c r="BL178" s="16" t="s">
        <v>230</v>
      </c>
      <c r="BM178" s="196" t="s">
        <v>233</v>
      </c>
    </row>
    <row r="179" spans="1:65" s="2" customFormat="1" ht="16.5" customHeight="1">
      <c r="A179" s="33"/>
      <c r="B179" s="34"/>
      <c r="C179" s="227" t="s">
        <v>234</v>
      </c>
      <c r="D179" s="227" t="s">
        <v>235</v>
      </c>
      <c r="E179" s="228" t="s">
        <v>236</v>
      </c>
      <c r="F179" s="229" t="s">
        <v>237</v>
      </c>
      <c r="G179" s="230" t="s">
        <v>194</v>
      </c>
      <c r="H179" s="231">
        <v>1</v>
      </c>
      <c r="I179" s="232"/>
      <c r="J179" s="233">
        <f>ROUND(I179*H179,2)</f>
        <v>0</v>
      </c>
      <c r="K179" s="234"/>
      <c r="L179" s="235"/>
      <c r="M179" s="236" t="s">
        <v>1</v>
      </c>
      <c r="N179" s="237" t="s">
        <v>39</v>
      </c>
      <c r="O179" s="70"/>
      <c r="P179" s="194">
        <f>O179*H179</f>
        <v>0</v>
      </c>
      <c r="Q179" s="194">
        <v>3.5000000000000003E-2</v>
      </c>
      <c r="R179" s="194">
        <f>Q179*H179</f>
        <v>3.5000000000000003E-2</v>
      </c>
      <c r="S179" s="194">
        <v>0</v>
      </c>
      <c r="T179" s="195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96" t="s">
        <v>238</v>
      </c>
      <c r="AT179" s="196" t="s">
        <v>235</v>
      </c>
      <c r="AU179" s="196" t="s">
        <v>82</v>
      </c>
      <c r="AY179" s="16" t="s">
        <v>139</v>
      </c>
      <c r="BE179" s="197">
        <f>IF(N179="základní",J179,0)</f>
        <v>0</v>
      </c>
      <c r="BF179" s="197">
        <f>IF(N179="snížená",J179,0)</f>
        <v>0</v>
      </c>
      <c r="BG179" s="197">
        <f>IF(N179="zákl. přenesená",J179,0)</f>
        <v>0</v>
      </c>
      <c r="BH179" s="197">
        <f>IF(N179="sníž. přenesená",J179,0)</f>
        <v>0</v>
      </c>
      <c r="BI179" s="197">
        <f>IF(N179="nulová",J179,0)</f>
        <v>0</v>
      </c>
      <c r="BJ179" s="16" t="s">
        <v>82</v>
      </c>
      <c r="BK179" s="197">
        <f>ROUND(I179*H179,2)</f>
        <v>0</v>
      </c>
      <c r="BL179" s="16" t="s">
        <v>230</v>
      </c>
      <c r="BM179" s="196" t="s">
        <v>239</v>
      </c>
    </row>
    <row r="180" spans="1:65" s="2" customFormat="1" ht="29.25">
      <c r="A180" s="33"/>
      <c r="B180" s="34"/>
      <c r="C180" s="35"/>
      <c r="D180" s="200" t="s">
        <v>159</v>
      </c>
      <c r="E180" s="35"/>
      <c r="F180" s="221" t="s">
        <v>240</v>
      </c>
      <c r="G180" s="35"/>
      <c r="H180" s="35"/>
      <c r="I180" s="222"/>
      <c r="J180" s="35"/>
      <c r="K180" s="35"/>
      <c r="L180" s="38"/>
      <c r="M180" s="223"/>
      <c r="N180" s="224"/>
      <c r="O180" s="70"/>
      <c r="P180" s="70"/>
      <c r="Q180" s="70"/>
      <c r="R180" s="70"/>
      <c r="S180" s="70"/>
      <c r="T180" s="71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6" t="s">
        <v>159</v>
      </c>
      <c r="AU180" s="16" t="s">
        <v>82</v>
      </c>
    </row>
    <row r="181" spans="1:65" s="2" customFormat="1" ht="16.5" customHeight="1">
      <c r="A181" s="33"/>
      <c r="B181" s="34"/>
      <c r="C181" s="184" t="s">
        <v>241</v>
      </c>
      <c r="D181" s="184" t="s">
        <v>140</v>
      </c>
      <c r="E181" s="185" t="s">
        <v>242</v>
      </c>
      <c r="F181" s="186" t="s">
        <v>243</v>
      </c>
      <c r="G181" s="187" t="s">
        <v>194</v>
      </c>
      <c r="H181" s="188">
        <v>4</v>
      </c>
      <c r="I181" s="189"/>
      <c r="J181" s="190">
        <f>ROUND(I181*H181,2)</f>
        <v>0</v>
      </c>
      <c r="K181" s="191"/>
      <c r="L181" s="38"/>
      <c r="M181" s="192" t="s">
        <v>1</v>
      </c>
      <c r="N181" s="193" t="s">
        <v>39</v>
      </c>
      <c r="O181" s="70"/>
      <c r="P181" s="194">
        <f>O181*H181</f>
        <v>0</v>
      </c>
      <c r="Q181" s="194">
        <v>0</v>
      </c>
      <c r="R181" s="194">
        <f>Q181*H181</f>
        <v>0</v>
      </c>
      <c r="S181" s="194">
        <v>0</v>
      </c>
      <c r="T181" s="195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96" t="s">
        <v>230</v>
      </c>
      <c r="AT181" s="196" t="s">
        <v>140</v>
      </c>
      <c r="AU181" s="196" t="s">
        <v>82</v>
      </c>
      <c r="AY181" s="16" t="s">
        <v>139</v>
      </c>
      <c r="BE181" s="197">
        <f>IF(N181="základní",J181,0)</f>
        <v>0</v>
      </c>
      <c r="BF181" s="197">
        <f>IF(N181="snížená",J181,0)</f>
        <v>0</v>
      </c>
      <c r="BG181" s="197">
        <f>IF(N181="zákl. přenesená",J181,0)</f>
        <v>0</v>
      </c>
      <c r="BH181" s="197">
        <f>IF(N181="sníž. přenesená",J181,0)</f>
        <v>0</v>
      </c>
      <c r="BI181" s="197">
        <f>IF(N181="nulová",J181,0)</f>
        <v>0</v>
      </c>
      <c r="BJ181" s="16" t="s">
        <v>82</v>
      </c>
      <c r="BK181" s="197">
        <f>ROUND(I181*H181,2)</f>
        <v>0</v>
      </c>
      <c r="BL181" s="16" t="s">
        <v>230</v>
      </c>
      <c r="BM181" s="196" t="s">
        <v>244</v>
      </c>
    </row>
    <row r="182" spans="1:65" s="2" customFormat="1" ht="16.5" customHeight="1">
      <c r="A182" s="33"/>
      <c r="B182" s="34"/>
      <c r="C182" s="184" t="s">
        <v>245</v>
      </c>
      <c r="D182" s="184" t="s">
        <v>140</v>
      </c>
      <c r="E182" s="185" t="s">
        <v>246</v>
      </c>
      <c r="F182" s="186" t="s">
        <v>247</v>
      </c>
      <c r="G182" s="187" t="s">
        <v>194</v>
      </c>
      <c r="H182" s="188">
        <v>4</v>
      </c>
      <c r="I182" s="189"/>
      <c r="J182" s="190">
        <f>ROUND(I182*H182,2)</f>
        <v>0</v>
      </c>
      <c r="K182" s="191"/>
      <c r="L182" s="38"/>
      <c r="M182" s="192" t="s">
        <v>1</v>
      </c>
      <c r="N182" s="193" t="s">
        <v>39</v>
      </c>
      <c r="O182" s="70"/>
      <c r="P182" s="194">
        <f>O182*H182</f>
        <v>0</v>
      </c>
      <c r="Q182" s="194">
        <v>1.5E-3</v>
      </c>
      <c r="R182" s="194">
        <f>Q182*H182</f>
        <v>6.0000000000000001E-3</v>
      </c>
      <c r="S182" s="194">
        <v>0</v>
      </c>
      <c r="T182" s="195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6" t="s">
        <v>230</v>
      </c>
      <c r="AT182" s="196" t="s">
        <v>140</v>
      </c>
      <c r="AU182" s="196" t="s">
        <v>82</v>
      </c>
      <c r="AY182" s="16" t="s">
        <v>139</v>
      </c>
      <c r="BE182" s="197">
        <f>IF(N182="základní",J182,0)</f>
        <v>0</v>
      </c>
      <c r="BF182" s="197">
        <f>IF(N182="snížená",J182,0)</f>
        <v>0</v>
      </c>
      <c r="BG182" s="197">
        <f>IF(N182="zákl. přenesená",J182,0)</f>
        <v>0</v>
      </c>
      <c r="BH182" s="197">
        <f>IF(N182="sníž. přenesená",J182,0)</f>
        <v>0</v>
      </c>
      <c r="BI182" s="197">
        <f>IF(N182="nulová",J182,0)</f>
        <v>0</v>
      </c>
      <c r="BJ182" s="16" t="s">
        <v>82</v>
      </c>
      <c r="BK182" s="197">
        <f>ROUND(I182*H182,2)</f>
        <v>0</v>
      </c>
      <c r="BL182" s="16" t="s">
        <v>230</v>
      </c>
      <c r="BM182" s="196" t="s">
        <v>248</v>
      </c>
    </row>
    <row r="183" spans="1:65" s="2" customFormat="1" ht="29.25">
      <c r="A183" s="33"/>
      <c r="B183" s="34"/>
      <c r="C183" s="35"/>
      <c r="D183" s="200" t="s">
        <v>159</v>
      </c>
      <c r="E183" s="35"/>
      <c r="F183" s="221" t="s">
        <v>249</v>
      </c>
      <c r="G183" s="35"/>
      <c r="H183" s="35"/>
      <c r="I183" s="222"/>
      <c r="J183" s="35"/>
      <c r="K183" s="35"/>
      <c r="L183" s="38"/>
      <c r="M183" s="223"/>
      <c r="N183" s="224"/>
      <c r="O183" s="70"/>
      <c r="P183" s="70"/>
      <c r="Q183" s="70"/>
      <c r="R183" s="70"/>
      <c r="S183" s="70"/>
      <c r="T183" s="71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6" t="s">
        <v>159</v>
      </c>
      <c r="AU183" s="16" t="s">
        <v>82</v>
      </c>
    </row>
    <row r="184" spans="1:65" s="2" customFormat="1" ht="16.5" customHeight="1">
      <c r="A184" s="33"/>
      <c r="B184" s="34"/>
      <c r="C184" s="227" t="s">
        <v>250</v>
      </c>
      <c r="D184" s="227" t="s">
        <v>235</v>
      </c>
      <c r="E184" s="228" t="s">
        <v>251</v>
      </c>
      <c r="F184" s="229" t="s">
        <v>252</v>
      </c>
      <c r="G184" s="230" t="s">
        <v>194</v>
      </c>
      <c r="H184" s="231">
        <v>1</v>
      </c>
      <c r="I184" s="232"/>
      <c r="J184" s="233">
        <f>ROUND(I184*H184,2)</f>
        <v>0</v>
      </c>
      <c r="K184" s="234"/>
      <c r="L184" s="235"/>
      <c r="M184" s="236" t="s">
        <v>1</v>
      </c>
      <c r="N184" s="237" t="s">
        <v>39</v>
      </c>
      <c r="O184" s="70"/>
      <c r="P184" s="194">
        <f>O184*H184</f>
        <v>0</v>
      </c>
      <c r="Q184" s="194">
        <v>0</v>
      </c>
      <c r="R184" s="194">
        <f>Q184*H184</f>
        <v>0</v>
      </c>
      <c r="S184" s="194">
        <v>0</v>
      </c>
      <c r="T184" s="195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96" t="s">
        <v>238</v>
      </c>
      <c r="AT184" s="196" t="s">
        <v>235</v>
      </c>
      <c r="AU184" s="196" t="s">
        <v>82</v>
      </c>
      <c r="AY184" s="16" t="s">
        <v>139</v>
      </c>
      <c r="BE184" s="197">
        <f>IF(N184="základní",J184,0)</f>
        <v>0</v>
      </c>
      <c r="BF184" s="197">
        <f>IF(N184="snížená",J184,0)</f>
        <v>0</v>
      </c>
      <c r="BG184" s="197">
        <f>IF(N184="zákl. přenesená",J184,0)</f>
        <v>0</v>
      </c>
      <c r="BH184" s="197">
        <f>IF(N184="sníž. přenesená",J184,0)</f>
        <v>0</v>
      </c>
      <c r="BI184" s="197">
        <f>IF(N184="nulová",J184,0)</f>
        <v>0</v>
      </c>
      <c r="BJ184" s="16" t="s">
        <v>82</v>
      </c>
      <c r="BK184" s="197">
        <f>ROUND(I184*H184,2)</f>
        <v>0</v>
      </c>
      <c r="BL184" s="16" t="s">
        <v>230</v>
      </c>
      <c r="BM184" s="196" t="s">
        <v>253</v>
      </c>
    </row>
    <row r="185" spans="1:65" s="2" customFormat="1" ht="48.75">
      <c r="A185" s="33"/>
      <c r="B185" s="34"/>
      <c r="C185" s="35"/>
      <c r="D185" s="200" t="s">
        <v>159</v>
      </c>
      <c r="E185" s="35"/>
      <c r="F185" s="221" t="s">
        <v>254</v>
      </c>
      <c r="G185" s="35"/>
      <c r="H185" s="35"/>
      <c r="I185" s="222"/>
      <c r="J185" s="35"/>
      <c r="K185" s="35"/>
      <c r="L185" s="38"/>
      <c r="M185" s="223"/>
      <c r="N185" s="224"/>
      <c r="O185" s="70"/>
      <c r="P185" s="70"/>
      <c r="Q185" s="70"/>
      <c r="R185" s="70"/>
      <c r="S185" s="70"/>
      <c r="T185" s="71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6" t="s">
        <v>159</v>
      </c>
      <c r="AU185" s="16" t="s">
        <v>82</v>
      </c>
    </row>
    <row r="186" spans="1:65" s="2" customFormat="1" ht="24.2" customHeight="1">
      <c r="A186" s="33"/>
      <c r="B186" s="34"/>
      <c r="C186" s="184" t="s">
        <v>7</v>
      </c>
      <c r="D186" s="184" t="s">
        <v>140</v>
      </c>
      <c r="E186" s="185" t="s">
        <v>255</v>
      </c>
      <c r="F186" s="186" t="s">
        <v>256</v>
      </c>
      <c r="G186" s="187" t="s">
        <v>194</v>
      </c>
      <c r="H186" s="188">
        <v>1</v>
      </c>
      <c r="I186" s="189"/>
      <c r="J186" s="190">
        <f>ROUND(I186*H186,2)</f>
        <v>0</v>
      </c>
      <c r="K186" s="191"/>
      <c r="L186" s="38"/>
      <c r="M186" s="192" t="s">
        <v>1</v>
      </c>
      <c r="N186" s="193" t="s">
        <v>39</v>
      </c>
      <c r="O186" s="70"/>
      <c r="P186" s="194">
        <f>O186*H186</f>
        <v>0</v>
      </c>
      <c r="Q186" s="194">
        <v>4.5011749999999999E-4</v>
      </c>
      <c r="R186" s="194">
        <f>Q186*H186</f>
        <v>4.5011749999999999E-4</v>
      </c>
      <c r="S186" s="194">
        <v>0</v>
      </c>
      <c r="T186" s="195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96" t="s">
        <v>230</v>
      </c>
      <c r="AT186" s="196" t="s">
        <v>140</v>
      </c>
      <c r="AU186" s="196" t="s">
        <v>82</v>
      </c>
      <c r="AY186" s="16" t="s">
        <v>139</v>
      </c>
      <c r="BE186" s="197">
        <f>IF(N186="základní",J186,0)</f>
        <v>0</v>
      </c>
      <c r="BF186" s="197">
        <f>IF(N186="snížená",J186,0)</f>
        <v>0</v>
      </c>
      <c r="BG186" s="197">
        <f>IF(N186="zákl. přenesená",J186,0)</f>
        <v>0</v>
      </c>
      <c r="BH186" s="197">
        <f>IF(N186="sníž. přenesená",J186,0)</f>
        <v>0</v>
      </c>
      <c r="BI186" s="197">
        <f>IF(N186="nulová",J186,0)</f>
        <v>0</v>
      </c>
      <c r="BJ186" s="16" t="s">
        <v>82</v>
      </c>
      <c r="BK186" s="197">
        <f>ROUND(I186*H186,2)</f>
        <v>0</v>
      </c>
      <c r="BL186" s="16" t="s">
        <v>230</v>
      </c>
      <c r="BM186" s="196" t="s">
        <v>257</v>
      </c>
    </row>
    <row r="187" spans="1:65" s="2" customFormat="1" ht="33" customHeight="1">
      <c r="A187" s="33"/>
      <c r="B187" s="34"/>
      <c r="C187" s="227" t="s">
        <v>258</v>
      </c>
      <c r="D187" s="227" t="s">
        <v>235</v>
      </c>
      <c r="E187" s="228" t="s">
        <v>259</v>
      </c>
      <c r="F187" s="229" t="s">
        <v>260</v>
      </c>
      <c r="G187" s="230" t="s">
        <v>194</v>
      </c>
      <c r="H187" s="231">
        <v>1</v>
      </c>
      <c r="I187" s="232"/>
      <c r="J187" s="233">
        <f>ROUND(I187*H187,2)</f>
        <v>0</v>
      </c>
      <c r="K187" s="234"/>
      <c r="L187" s="235"/>
      <c r="M187" s="236" t="s">
        <v>1</v>
      </c>
      <c r="N187" s="237" t="s">
        <v>39</v>
      </c>
      <c r="O187" s="70"/>
      <c r="P187" s="194">
        <f>O187*H187</f>
        <v>0</v>
      </c>
      <c r="Q187" s="194">
        <v>2.5999999999999999E-2</v>
      </c>
      <c r="R187" s="194">
        <f>Q187*H187</f>
        <v>2.5999999999999999E-2</v>
      </c>
      <c r="S187" s="194">
        <v>0</v>
      </c>
      <c r="T187" s="195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96" t="s">
        <v>238</v>
      </c>
      <c r="AT187" s="196" t="s">
        <v>235</v>
      </c>
      <c r="AU187" s="196" t="s">
        <v>82</v>
      </c>
      <c r="AY187" s="16" t="s">
        <v>139</v>
      </c>
      <c r="BE187" s="197">
        <f>IF(N187="základní",J187,0)</f>
        <v>0</v>
      </c>
      <c r="BF187" s="197">
        <f>IF(N187="snížená",J187,0)</f>
        <v>0</v>
      </c>
      <c r="BG187" s="197">
        <f>IF(N187="zákl. přenesená",J187,0)</f>
        <v>0</v>
      </c>
      <c r="BH187" s="197">
        <f>IF(N187="sníž. přenesená",J187,0)</f>
        <v>0</v>
      </c>
      <c r="BI187" s="197">
        <f>IF(N187="nulová",J187,0)</f>
        <v>0</v>
      </c>
      <c r="BJ187" s="16" t="s">
        <v>82</v>
      </c>
      <c r="BK187" s="197">
        <f>ROUND(I187*H187,2)</f>
        <v>0</v>
      </c>
      <c r="BL187" s="16" t="s">
        <v>230</v>
      </c>
      <c r="BM187" s="196" t="s">
        <v>261</v>
      </c>
    </row>
    <row r="188" spans="1:65" s="2" customFormat="1" ht="19.5">
      <c r="A188" s="33"/>
      <c r="B188" s="34"/>
      <c r="C188" s="35"/>
      <c r="D188" s="200" t="s">
        <v>159</v>
      </c>
      <c r="E188" s="35"/>
      <c r="F188" s="221" t="s">
        <v>262</v>
      </c>
      <c r="G188" s="35"/>
      <c r="H188" s="35"/>
      <c r="I188" s="222"/>
      <c r="J188" s="35"/>
      <c r="K188" s="35"/>
      <c r="L188" s="38"/>
      <c r="M188" s="223"/>
      <c r="N188" s="224"/>
      <c r="O188" s="70"/>
      <c r="P188" s="70"/>
      <c r="Q188" s="70"/>
      <c r="R188" s="70"/>
      <c r="S188" s="70"/>
      <c r="T188" s="71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6" t="s">
        <v>159</v>
      </c>
      <c r="AU188" s="16" t="s">
        <v>82</v>
      </c>
    </row>
    <row r="189" spans="1:65" s="2" customFormat="1" ht="21.75" customHeight="1">
      <c r="A189" s="33"/>
      <c r="B189" s="34"/>
      <c r="C189" s="184" t="s">
        <v>263</v>
      </c>
      <c r="D189" s="184" t="s">
        <v>140</v>
      </c>
      <c r="E189" s="185" t="s">
        <v>264</v>
      </c>
      <c r="F189" s="186" t="s">
        <v>265</v>
      </c>
      <c r="G189" s="187" t="s">
        <v>213</v>
      </c>
      <c r="H189" s="188">
        <v>0.121</v>
      </c>
      <c r="I189" s="189"/>
      <c r="J189" s="190">
        <f>ROUND(I189*H189,2)</f>
        <v>0</v>
      </c>
      <c r="K189" s="191"/>
      <c r="L189" s="38"/>
      <c r="M189" s="192" t="s">
        <v>1</v>
      </c>
      <c r="N189" s="193" t="s">
        <v>39</v>
      </c>
      <c r="O189" s="70"/>
      <c r="P189" s="194">
        <f>O189*H189</f>
        <v>0</v>
      </c>
      <c r="Q189" s="194">
        <v>0</v>
      </c>
      <c r="R189" s="194">
        <f>Q189*H189</f>
        <v>0</v>
      </c>
      <c r="S189" s="194">
        <v>0</v>
      </c>
      <c r="T189" s="195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96" t="s">
        <v>230</v>
      </c>
      <c r="AT189" s="196" t="s">
        <v>140</v>
      </c>
      <c r="AU189" s="196" t="s">
        <v>82</v>
      </c>
      <c r="AY189" s="16" t="s">
        <v>139</v>
      </c>
      <c r="BE189" s="197">
        <f>IF(N189="základní",J189,0)</f>
        <v>0</v>
      </c>
      <c r="BF189" s="197">
        <f>IF(N189="snížená",J189,0)</f>
        <v>0</v>
      </c>
      <c r="BG189" s="197">
        <f>IF(N189="zákl. přenesená",J189,0)</f>
        <v>0</v>
      </c>
      <c r="BH189" s="197">
        <f>IF(N189="sníž. přenesená",J189,0)</f>
        <v>0</v>
      </c>
      <c r="BI189" s="197">
        <f>IF(N189="nulová",J189,0)</f>
        <v>0</v>
      </c>
      <c r="BJ189" s="16" t="s">
        <v>82</v>
      </c>
      <c r="BK189" s="197">
        <f>ROUND(I189*H189,2)</f>
        <v>0</v>
      </c>
      <c r="BL189" s="16" t="s">
        <v>230</v>
      </c>
      <c r="BM189" s="196" t="s">
        <v>266</v>
      </c>
    </row>
    <row r="190" spans="1:65" s="12" customFormat="1" ht="25.9" customHeight="1">
      <c r="B190" s="170"/>
      <c r="C190" s="171"/>
      <c r="D190" s="172" t="s">
        <v>73</v>
      </c>
      <c r="E190" s="173" t="s">
        <v>267</v>
      </c>
      <c r="F190" s="173" t="s">
        <v>268</v>
      </c>
      <c r="G190" s="171"/>
      <c r="H190" s="171"/>
      <c r="I190" s="174"/>
      <c r="J190" s="175">
        <f>BK190</f>
        <v>0</v>
      </c>
      <c r="K190" s="171"/>
      <c r="L190" s="176"/>
      <c r="M190" s="177"/>
      <c r="N190" s="178"/>
      <c r="O190" s="178"/>
      <c r="P190" s="179">
        <f>SUM(P191:P201)</f>
        <v>0</v>
      </c>
      <c r="Q190" s="178"/>
      <c r="R190" s="179">
        <f>SUM(R191:R201)</f>
        <v>0.5172255</v>
      </c>
      <c r="S190" s="178"/>
      <c r="T190" s="180">
        <f>SUM(T191:T201)</f>
        <v>0</v>
      </c>
      <c r="AR190" s="181" t="s">
        <v>84</v>
      </c>
      <c r="AT190" s="182" t="s">
        <v>73</v>
      </c>
      <c r="AU190" s="182" t="s">
        <v>74</v>
      </c>
      <c r="AY190" s="181" t="s">
        <v>139</v>
      </c>
      <c r="BK190" s="183">
        <f>SUM(BK191:BK201)</f>
        <v>0</v>
      </c>
    </row>
    <row r="191" spans="1:65" s="2" customFormat="1" ht="16.5" customHeight="1">
      <c r="A191" s="33"/>
      <c r="B191" s="34"/>
      <c r="C191" s="184" t="s">
        <v>269</v>
      </c>
      <c r="D191" s="184" t="s">
        <v>140</v>
      </c>
      <c r="E191" s="185" t="s">
        <v>270</v>
      </c>
      <c r="F191" s="186" t="s">
        <v>271</v>
      </c>
      <c r="G191" s="187" t="s">
        <v>143</v>
      </c>
      <c r="H191" s="188">
        <v>31.347000000000001</v>
      </c>
      <c r="I191" s="189"/>
      <c r="J191" s="190">
        <f>ROUND(I191*H191,2)</f>
        <v>0</v>
      </c>
      <c r="K191" s="191"/>
      <c r="L191" s="38"/>
      <c r="M191" s="192" t="s">
        <v>1</v>
      </c>
      <c r="N191" s="193" t="s">
        <v>39</v>
      </c>
      <c r="O191" s="70"/>
      <c r="P191" s="194">
        <f>O191*H191</f>
        <v>0</v>
      </c>
      <c r="Q191" s="194">
        <v>1.5E-3</v>
      </c>
      <c r="R191" s="194">
        <f>Q191*H191</f>
        <v>4.70205E-2</v>
      </c>
      <c r="S191" s="194">
        <v>0</v>
      </c>
      <c r="T191" s="195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96" t="s">
        <v>230</v>
      </c>
      <c r="AT191" s="196" t="s">
        <v>140</v>
      </c>
      <c r="AU191" s="196" t="s">
        <v>82</v>
      </c>
      <c r="AY191" s="16" t="s">
        <v>139</v>
      </c>
      <c r="BE191" s="197">
        <f>IF(N191="základní",J191,0)</f>
        <v>0</v>
      </c>
      <c r="BF191" s="197">
        <f>IF(N191="snížená",J191,0)</f>
        <v>0</v>
      </c>
      <c r="BG191" s="197">
        <f>IF(N191="zákl. přenesená",J191,0)</f>
        <v>0</v>
      </c>
      <c r="BH191" s="197">
        <f>IF(N191="sníž. přenesená",J191,0)</f>
        <v>0</v>
      </c>
      <c r="BI191" s="197">
        <f>IF(N191="nulová",J191,0)</f>
        <v>0</v>
      </c>
      <c r="BJ191" s="16" t="s">
        <v>82</v>
      </c>
      <c r="BK191" s="197">
        <f>ROUND(I191*H191,2)</f>
        <v>0</v>
      </c>
      <c r="BL191" s="16" t="s">
        <v>230</v>
      </c>
      <c r="BM191" s="196" t="s">
        <v>272</v>
      </c>
    </row>
    <row r="192" spans="1:65" s="2" customFormat="1" ht="29.25">
      <c r="A192" s="33"/>
      <c r="B192" s="34"/>
      <c r="C192" s="35"/>
      <c r="D192" s="200" t="s">
        <v>159</v>
      </c>
      <c r="E192" s="35"/>
      <c r="F192" s="221" t="s">
        <v>273</v>
      </c>
      <c r="G192" s="35"/>
      <c r="H192" s="35"/>
      <c r="I192" s="222"/>
      <c r="J192" s="35"/>
      <c r="K192" s="35"/>
      <c r="L192" s="38"/>
      <c r="M192" s="223"/>
      <c r="N192" s="224"/>
      <c r="O192" s="70"/>
      <c r="P192" s="70"/>
      <c r="Q192" s="70"/>
      <c r="R192" s="70"/>
      <c r="S192" s="70"/>
      <c r="T192" s="71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6" t="s">
        <v>159</v>
      </c>
      <c r="AU192" s="16" t="s">
        <v>82</v>
      </c>
    </row>
    <row r="193" spans="1:65" s="13" customFormat="1" ht="11.25">
      <c r="B193" s="198"/>
      <c r="C193" s="199"/>
      <c r="D193" s="200" t="s">
        <v>146</v>
      </c>
      <c r="E193" s="201" t="s">
        <v>1</v>
      </c>
      <c r="F193" s="202" t="s">
        <v>274</v>
      </c>
      <c r="G193" s="199"/>
      <c r="H193" s="203">
        <v>19.018000000000001</v>
      </c>
      <c r="I193" s="204"/>
      <c r="J193" s="199"/>
      <c r="K193" s="199"/>
      <c r="L193" s="205"/>
      <c r="M193" s="206"/>
      <c r="N193" s="207"/>
      <c r="O193" s="207"/>
      <c r="P193" s="207"/>
      <c r="Q193" s="207"/>
      <c r="R193" s="207"/>
      <c r="S193" s="207"/>
      <c r="T193" s="208"/>
      <c r="AT193" s="209" t="s">
        <v>146</v>
      </c>
      <c r="AU193" s="209" t="s">
        <v>82</v>
      </c>
      <c r="AV193" s="13" t="s">
        <v>84</v>
      </c>
      <c r="AW193" s="13" t="s">
        <v>31</v>
      </c>
      <c r="AX193" s="13" t="s">
        <v>74</v>
      </c>
      <c r="AY193" s="209" t="s">
        <v>139</v>
      </c>
    </row>
    <row r="194" spans="1:65" s="13" customFormat="1" ht="11.25">
      <c r="B194" s="198"/>
      <c r="C194" s="199"/>
      <c r="D194" s="200" t="s">
        <v>146</v>
      </c>
      <c r="E194" s="201" t="s">
        <v>1</v>
      </c>
      <c r="F194" s="202" t="s">
        <v>275</v>
      </c>
      <c r="G194" s="199"/>
      <c r="H194" s="203">
        <v>12.329000000000001</v>
      </c>
      <c r="I194" s="204"/>
      <c r="J194" s="199"/>
      <c r="K194" s="199"/>
      <c r="L194" s="205"/>
      <c r="M194" s="206"/>
      <c r="N194" s="207"/>
      <c r="O194" s="207"/>
      <c r="P194" s="207"/>
      <c r="Q194" s="207"/>
      <c r="R194" s="207"/>
      <c r="S194" s="207"/>
      <c r="T194" s="208"/>
      <c r="AT194" s="209" t="s">
        <v>146</v>
      </c>
      <c r="AU194" s="209" t="s">
        <v>82</v>
      </c>
      <c r="AV194" s="13" t="s">
        <v>84</v>
      </c>
      <c r="AW194" s="13" t="s">
        <v>31</v>
      </c>
      <c r="AX194" s="13" t="s">
        <v>74</v>
      </c>
      <c r="AY194" s="209" t="s">
        <v>139</v>
      </c>
    </row>
    <row r="195" spans="1:65" s="14" customFormat="1" ht="11.25">
      <c r="B195" s="210"/>
      <c r="C195" s="211"/>
      <c r="D195" s="200" t="s">
        <v>146</v>
      </c>
      <c r="E195" s="212" t="s">
        <v>1</v>
      </c>
      <c r="F195" s="213" t="s">
        <v>149</v>
      </c>
      <c r="G195" s="211"/>
      <c r="H195" s="214">
        <v>31.347000000000001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146</v>
      </c>
      <c r="AU195" s="220" t="s">
        <v>82</v>
      </c>
      <c r="AV195" s="14" t="s">
        <v>144</v>
      </c>
      <c r="AW195" s="14" t="s">
        <v>31</v>
      </c>
      <c r="AX195" s="14" t="s">
        <v>82</v>
      </c>
      <c r="AY195" s="220" t="s">
        <v>139</v>
      </c>
    </row>
    <row r="196" spans="1:65" s="2" customFormat="1" ht="24.2" customHeight="1">
      <c r="A196" s="33"/>
      <c r="B196" s="34"/>
      <c r="C196" s="184" t="s">
        <v>276</v>
      </c>
      <c r="D196" s="184" t="s">
        <v>140</v>
      </c>
      <c r="E196" s="185" t="s">
        <v>277</v>
      </c>
      <c r="F196" s="186" t="s">
        <v>278</v>
      </c>
      <c r="G196" s="187" t="s">
        <v>143</v>
      </c>
      <c r="H196" s="188">
        <v>31.347000000000001</v>
      </c>
      <c r="I196" s="189"/>
      <c r="J196" s="190">
        <f>ROUND(I196*H196,2)</f>
        <v>0</v>
      </c>
      <c r="K196" s="191"/>
      <c r="L196" s="38"/>
      <c r="M196" s="192" t="s">
        <v>1</v>
      </c>
      <c r="N196" s="193" t="s">
        <v>39</v>
      </c>
      <c r="O196" s="70"/>
      <c r="P196" s="194">
        <f>O196*H196</f>
        <v>0</v>
      </c>
      <c r="Q196" s="194">
        <v>1.4999999999999999E-2</v>
      </c>
      <c r="R196" s="194">
        <f>Q196*H196</f>
        <v>0.47020499999999998</v>
      </c>
      <c r="S196" s="194">
        <v>0</v>
      </c>
      <c r="T196" s="195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96" t="s">
        <v>230</v>
      </c>
      <c r="AT196" s="196" t="s">
        <v>140</v>
      </c>
      <c r="AU196" s="196" t="s">
        <v>82</v>
      </c>
      <c r="AY196" s="16" t="s">
        <v>139</v>
      </c>
      <c r="BE196" s="197">
        <f>IF(N196="základní",J196,0)</f>
        <v>0</v>
      </c>
      <c r="BF196" s="197">
        <f>IF(N196="snížená",J196,0)</f>
        <v>0</v>
      </c>
      <c r="BG196" s="197">
        <f>IF(N196="zákl. přenesená",J196,0)</f>
        <v>0</v>
      </c>
      <c r="BH196" s="197">
        <f>IF(N196="sníž. přenesená",J196,0)</f>
        <v>0</v>
      </c>
      <c r="BI196" s="197">
        <f>IF(N196="nulová",J196,0)</f>
        <v>0</v>
      </c>
      <c r="BJ196" s="16" t="s">
        <v>82</v>
      </c>
      <c r="BK196" s="197">
        <f>ROUND(I196*H196,2)</f>
        <v>0</v>
      </c>
      <c r="BL196" s="16" t="s">
        <v>230</v>
      </c>
      <c r="BM196" s="196" t="s">
        <v>279</v>
      </c>
    </row>
    <row r="197" spans="1:65" s="2" customFormat="1" ht="39">
      <c r="A197" s="33"/>
      <c r="B197" s="34"/>
      <c r="C197" s="35"/>
      <c r="D197" s="200" t="s">
        <v>159</v>
      </c>
      <c r="E197" s="35"/>
      <c r="F197" s="221" t="s">
        <v>280</v>
      </c>
      <c r="G197" s="35"/>
      <c r="H197" s="35"/>
      <c r="I197" s="222"/>
      <c r="J197" s="35"/>
      <c r="K197" s="35"/>
      <c r="L197" s="38"/>
      <c r="M197" s="223"/>
      <c r="N197" s="224"/>
      <c r="O197" s="70"/>
      <c r="P197" s="70"/>
      <c r="Q197" s="70"/>
      <c r="R197" s="70"/>
      <c r="S197" s="70"/>
      <c r="T197" s="71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6" t="s">
        <v>159</v>
      </c>
      <c r="AU197" s="16" t="s">
        <v>82</v>
      </c>
    </row>
    <row r="198" spans="1:65" s="13" customFormat="1" ht="11.25">
      <c r="B198" s="198"/>
      <c r="C198" s="199"/>
      <c r="D198" s="200" t="s">
        <v>146</v>
      </c>
      <c r="E198" s="201" t="s">
        <v>1</v>
      </c>
      <c r="F198" s="202" t="s">
        <v>274</v>
      </c>
      <c r="G198" s="199"/>
      <c r="H198" s="203">
        <v>19.018000000000001</v>
      </c>
      <c r="I198" s="204"/>
      <c r="J198" s="199"/>
      <c r="K198" s="199"/>
      <c r="L198" s="205"/>
      <c r="M198" s="206"/>
      <c r="N198" s="207"/>
      <c r="O198" s="207"/>
      <c r="P198" s="207"/>
      <c r="Q198" s="207"/>
      <c r="R198" s="207"/>
      <c r="S198" s="207"/>
      <c r="T198" s="208"/>
      <c r="AT198" s="209" t="s">
        <v>146</v>
      </c>
      <c r="AU198" s="209" t="s">
        <v>82</v>
      </c>
      <c r="AV198" s="13" t="s">
        <v>84</v>
      </c>
      <c r="AW198" s="13" t="s">
        <v>31</v>
      </c>
      <c r="AX198" s="13" t="s">
        <v>74</v>
      </c>
      <c r="AY198" s="209" t="s">
        <v>139</v>
      </c>
    </row>
    <row r="199" spans="1:65" s="13" customFormat="1" ht="11.25">
      <c r="B199" s="198"/>
      <c r="C199" s="199"/>
      <c r="D199" s="200" t="s">
        <v>146</v>
      </c>
      <c r="E199" s="201" t="s">
        <v>1</v>
      </c>
      <c r="F199" s="202" t="s">
        <v>275</v>
      </c>
      <c r="G199" s="199"/>
      <c r="H199" s="203">
        <v>12.329000000000001</v>
      </c>
      <c r="I199" s="204"/>
      <c r="J199" s="199"/>
      <c r="K199" s="199"/>
      <c r="L199" s="205"/>
      <c r="M199" s="206"/>
      <c r="N199" s="207"/>
      <c r="O199" s="207"/>
      <c r="P199" s="207"/>
      <c r="Q199" s="207"/>
      <c r="R199" s="207"/>
      <c r="S199" s="207"/>
      <c r="T199" s="208"/>
      <c r="AT199" s="209" t="s">
        <v>146</v>
      </c>
      <c r="AU199" s="209" t="s">
        <v>82</v>
      </c>
      <c r="AV199" s="13" t="s">
        <v>84</v>
      </c>
      <c r="AW199" s="13" t="s">
        <v>31</v>
      </c>
      <c r="AX199" s="13" t="s">
        <v>74</v>
      </c>
      <c r="AY199" s="209" t="s">
        <v>139</v>
      </c>
    </row>
    <row r="200" spans="1:65" s="14" customFormat="1" ht="11.25">
      <c r="B200" s="210"/>
      <c r="C200" s="211"/>
      <c r="D200" s="200" t="s">
        <v>146</v>
      </c>
      <c r="E200" s="212" t="s">
        <v>1</v>
      </c>
      <c r="F200" s="213" t="s">
        <v>149</v>
      </c>
      <c r="G200" s="211"/>
      <c r="H200" s="214">
        <v>31.347000000000001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146</v>
      </c>
      <c r="AU200" s="220" t="s">
        <v>82</v>
      </c>
      <c r="AV200" s="14" t="s">
        <v>144</v>
      </c>
      <c r="AW200" s="14" t="s">
        <v>31</v>
      </c>
      <c r="AX200" s="14" t="s">
        <v>82</v>
      </c>
      <c r="AY200" s="220" t="s">
        <v>139</v>
      </c>
    </row>
    <row r="201" spans="1:65" s="2" customFormat="1" ht="21.75" customHeight="1">
      <c r="A201" s="33"/>
      <c r="B201" s="34"/>
      <c r="C201" s="184" t="s">
        <v>281</v>
      </c>
      <c r="D201" s="184" t="s">
        <v>140</v>
      </c>
      <c r="E201" s="185" t="s">
        <v>282</v>
      </c>
      <c r="F201" s="186" t="s">
        <v>283</v>
      </c>
      <c r="G201" s="187" t="s">
        <v>213</v>
      </c>
      <c r="H201" s="188">
        <v>0.72799999999999998</v>
      </c>
      <c r="I201" s="189"/>
      <c r="J201" s="190">
        <f>ROUND(I201*H201,2)</f>
        <v>0</v>
      </c>
      <c r="K201" s="191"/>
      <c r="L201" s="38"/>
      <c r="M201" s="192" t="s">
        <v>1</v>
      </c>
      <c r="N201" s="193" t="s">
        <v>39</v>
      </c>
      <c r="O201" s="70"/>
      <c r="P201" s="194">
        <f>O201*H201</f>
        <v>0</v>
      </c>
      <c r="Q201" s="194">
        <v>0</v>
      </c>
      <c r="R201" s="194">
        <f>Q201*H201</f>
        <v>0</v>
      </c>
      <c r="S201" s="194">
        <v>0</v>
      </c>
      <c r="T201" s="195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96" t="s">
        <v>230</v>
      </c>
      <c r="AT201" s="196" t="s">
        <v>140</v>
      </c>
      <c r="AU201" s="196" t="s">
        <v>82</v>
      </c>
      <c r="AY201" s="16" t="s">
        <v>139</v>
      </c>
      <c r="BE201" s="197">
        <f>IF(N201="základní",J201,0)</f>
        <v>0</v>
      </c>
      <c r="BF201" s="197">
        <f>IF(N201="snížená",J201,0)</f>
        <v>0</v>
      </c>
      <c r="BG201" s="197">
        <f>IF(N201="zákl. přenesená",J201,0)</f>
        <v>0</v>
      </c>
      <c r="BH201" s="197">
        <f>IF(N201="sníž. přenesená",J201,0)</f>
        <v>0</v>
      </c>
      <c r="BI201" s="197">
        <f>IF(N201="nulová",J201,0)</f>
        <v>0</v>
      </c>
      <c r="BJ201" s="16" t="s">
        <v>82</v>
      </c>
      <c r="BK201" s="197">
        <f>ROUND(I201*H201,2)</f>
        <v>0</v>
      </c>
      <c r="BL201" s="16" t="s">
        <v>230</v>
      </c>
      <c r="BM201" s="196" t="s">
        <v>284</v>
      </c>
    </row>
    <row r="202" spans="1:65" s="12" customFormat="1" ht="25.9" customHeight="1">
      <c r="B202" s="170"/>
      <c r="C202" s="171"/>
      <c r="D202" s="172" t="s">
        <v>73</v>
      </c>
      <c r="E202" s="173" t="s">
        <v>285</v>
      </c>
      <c r="F202" s="173" t="s">
        <v>286</v>
      </c>
      <c r="G202" s="171"/>
      <c r="H202" s="171"/>
      <c r="I202" s="174"/>
      <c r="J202" s="175">
        <f>BK202</f>
        <v>0</v>
      </c>
      <c r="K202" s="171"/>
      <c r="L202" s="176"/>
      <c r="M202" s="177"/>
      <c r="N202" s="178"/>
      <c r="O202" s="178"/>
      <c r="P202" s="179">
        <f>SUM(P203:P235)</f>
        <v>0</v>
      </c>
      <c r="Q202" s="178"/>
      <c r="R202" s="179">
        <f>SUM(R203:R235)</f>
        <v>0.61075999999999997</v>
      </c>
      <c r="S202" s="178"/>
      <c r="T202" s="180">
        <f>SUM(T203:T235)</f>
        <v>0.66239999999999988</v>
      </c>
      <c r="AR202" s="181" t="s">
        <v>84</v>
      </c>
      <c r="AT202" s="182" t="s">
        <v>73</v>
      </c>
      <c r="AU202" s="182" t="s">
        <v>74</v>
      </c>
      <c r="AY202" s="181" t="s">
        <v>139</v>
      </c>
      <c r="BK202" s="183">
        <f>SUM(BK203:BK235)</f>
        <v>0</v>
      </c>
    </row>
    <row r="203" spans="1:65" s="2" customFormat="1" ht="21.75" customHeight="1">
      <c r="A203" s="33"/>
      <c r="B203" s="34"/>
      <c r="C203" s="184" t="s">
        <v>287</v>
      </c>
      <c r="D203" s="184" t="s">
        <v>140</v>
      </c>
      <c r="E203" s="185" t="s">
        <v>288</v>
      </c>
      <c r="F203" s="186" t="s">
        <v>289</v>
      </c>
      <c r="G203" s="187" t="s">
        <v>143</v>
      </c>
      <c r="H203" s="188">
        <v>36.799999999999997</v>
      </c>
      <c r="I203" s="189"/>
      <c r="J203" s="190">
        <f>ROUND(I203*H203,2)</f>
        <v>0</v>
      </c>
      <c r="K203" s="191"/>
      <c r="L203" s="38"/>
      <c r="M203" s="192" t="s">
        <v>1</v>
      </c>
      <c r="N203" s="193" t="s">
        <v>39</v>
      </c>
      <c r="O203" s="70"/>
      <c r="P203" s="194">
        <f>O203*H203</f>
        <v>0</v>
      </c>
      <c r="Q203" s="194">
        <v>0</v>
      </c>
      <c r="R203" s="194">
        <f>Q203*H203</f>
        <v>0</v>
      </c>
      <c r="S203" s="194">
        <v>0</v>
      </c>
      <c r="T203" s="195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96" t="s">
        <v>230</v>
      </c>
      <c r="AT203" s="196" t="s">
        <v>140</v>
      </c>
      <c r="AU203" s="196" t="s">
        <v>82</v>
      </c>
      <c r="AY203" s="16" t="s">
        <v>139</v>
      </c>
      <c r="BE203" s="197">
        <f>IF(N203="základní",J203,0)</f>
        <v>0</v>
      </c>
      <c r="BF203" s="197">
        <f>IF(N203="snížená",J203,0)</f>
        <v>0</v>
      </c>
      <c r="BG203" s="197">
        <f>IF(N203="zákl. přenesená",J203,0)</f>
        <v>0</v>
      </c>
      <c r="BH203" s="197">
        <f>IF(N203="sníž. přenesená",J203,0)</f>
        <v>0</v>
      </c>
      <c r="BI203" s="197">
        <f>IF(N203="nulová",J203,0)</f>
        <v>0</v>
      </c>
      <c r="BJ203" s="16" t="s">
        <v>82</v>
      </c>
      <c r="BK203" s="197">
        <f>ROUND(I203*H203,2)</f>
        <v>0</v>
      </c>
      <c r="BL203" s="16" t="s">
        <v>230</v>
      </c>
      <c r="BM203" s="196" t="s">
        <v>290</v>
      </c>
    </row>
    <row r="204" spans="1:65" s="13" customFormat="1" ht="11.25">
      <c r="B204" s="198"/>
      <c r="C204" s="199"/>
      <c r="D204" s="200" t="s">
        <v>146</v>
      </c>
      <c r="E204" s="201" t="s">
        <v>1</v>
      </c>
      <c r="F204" s="202" t="s">
        <v>291</v>
      </c>
      <c r="G204" s="199"/>
      <c r="H204" s="203">
        <v>22.3</v>
      </c>
      <c r="I204" s="204"/>
      <c r="J204" s="199"/>
      <c r="K204" s="199"/>
      <c r="L204" s="205"/>
      <c r="M204" s="206"/>
      <c r="N204" s="207"/>
      <c r="O204" s="207"/>
      <c r="P204" s="207"/>
      <c r="Q204" s="207"/>
      <c r="R204" s="207"/>
      <c r="S204" s="207"/>
      <c r="T204" s="208"/>
      <c r="AT204" s="209" t="s">
        <v>146</v>
      </c>
      <c r="AU204" s="209" t="s">
        <v>82</v>
      </c>
      <c r="AV204" s="13" t="s">
        <v>84</v>
      </c>
      <c r="AW204" s="13" t="s">
        <v>31</v>
      </c>
      <c r="AX204" s="13" t="s">
        <v>74</v>
      </c>
      <c r="AY204" s="209" t="s">
        <v>139</v>
      </c>
    </row>
    <row r="205" spans="1:65" s="13" customFormat="1" ht="11.25">
      <c r="B205" s="198"/>
      <c r="C205" s="199"/>
      <c r="D205" s="200" t="s">
        <v>146</v>
      </c>
      <c r="E205" s="201" t="s">
        <v>1</v>
      </c>
      <c r="F205" s="202" t="s">
        <v>292</v>
      </c>
      <c r="G205" s="199"/>
      <c r="H205" s="203">
        <v>14.5</v>
      </c>
      <c r="I205" s="204"/>
      <c r="J205" s="199"/>
      <c r="K205" s="199"/>
      <c r="L205" s="205"/>
      <c r="M205" s="206"/>
      <c r="N205" s="207"/>
      <c r="O205" s="207"/>
      <c r="P205" s="207"/>
      <c r="Q205" s="207"/>
      <c r="R205" s="207"/>
      <c r="S205" s="207"/>
      <c r="T205" s="208"/>
      <c r="AT205" s="209" t="s">
        <v>146</v>
      </c>
      <c r="AU205" s="209" t="s">
        <v>82</v>
      </c>
      <c r="AV205" s="13" t="s">
        <v>84</v>
      </c>
      <c r="AW205" s="13" t="s">
        <v>31</v>
      </c>
      <c r="AX205" s="13" t="s">
        <v>74</v>
      </c>
      <c r="AY205" s="209" t="s">
        <v>139</v>
      </c>
    </row>
    <row r="206" spans="1:65" s="14" customFormat="1" ht="11.25">
      <c r="B206" s="210"/>
      <c r="C206" s="211"/>
      <c r="D206" s="200" t="s">
        <v>146</v>
      </c>
      <c r="E206" s="212" t="s">
        <v>1</v>
      </c>
      <c r="F206" s="213" t="s">
        <v>149</v>
      </c>
      <c r="G206" s="211"/>
      <c r="H206" s="214">
        <v>36.799999999999997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146</v>
      </c>
      <c r="AU206" s="220" t="s">
        <v>82</v>
      </c>
      <c r="AV206" s="14" t="s">
        <v>144</v>
      </c>
      <c r="AW206" s="14" t="s">
        <v>31</v>
      </c>
      <c r="AX206" s="14" t="s">
        <v>82</v>
      </c>
      <c r="AY206" s="220" t="s">
        <v>139</v>
      </c>
    </row>
    <row r="207" spans="1:65" s="2" customFormat="1" ht="21.75" customHeight="1">
      <c r="A207" s="33"/>
      <c r="B207" s="34"/>
      <c r="C207" s="184" t="s">
        <v>293</v>
      </c>
      <c r="D207" s="184" t="s">
        <v>140</v>
      </c>
      <c r="E207" s="185" t="s">
        <v>294</v>
      </c>
      <c r="F207" s="186" t="s">
        <v>295</v>
      </c>
      <c r="G207" s="187" t="s">
        <v>143</v>
      </c>
      <c r="H207" s="188">
        <v>36.799999999999997</v>
      </c>
      <c r="I207" s="189"/>
      <c r="J207" s="190">
        <f>ROUND(I207*H207,2)</f>
        <v>0</v>
      </c>
      <c r="K207" s="191"/>
      <c r="L207" s="38"/>
      <c r="M207" s="192" t="s">
        <v>1</v>
      </c>
      <c r="N207" s="193" t="s">
        <v>39</v>
      </c>
      <c r="O207" s="70"/>
      <c r="P207" s="194">
        <f>O207*H207</f>
        <v>0</v>
      </c>
      <c r="Q207" s="194">
        <v>0</v>
      </c>
      <c r="R207" s="194">
        <f>Q207*H207</f>
        <v>0</v>
      </c>
      <c r="S207" s="194">
        <v>1.7999999999999999E-2</v>
      </c>
      <c r="T207" s="195">
        <f>S207*H207</f>
        <v>0.66239999999999988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96" t="s">
        <v>230</v>
      </c>
      <c r="AT207" s="196" t="s">
        <v>140</v>
      </c>
      <c r="AU207" s="196" t="s">
        <v>82</v>
      </c>
      <c r="AY207" s="16" t="s">
        <v>139</v>
      </c>
      <c r="BE207" s="197">
        <f>IF(N207="základní",J207,0)</f>
        <v>0</v>
      </c>
      <c r="BF207" s="197">
        <f>IF(N207="snížená",J207,0)</f>
        <v>0</v>
      </c>
      <c r="BG207" s="197">
        <f>IF(N207="zákl. přenesená",J207,0)</f>
        <v>0</v>
      </c>
      <c r="BH207" s="197">
        <f>IF(N207="sníž. přenesená",J207,0)</f>
        <v>0</v>
      </c>
      <c r="BI207" s="197">
        <f>IF(N207="nulová",J207,0)</f>
        <v>0</v>
      </c>
      <c r="BJ207" s="16" t="s">
        <v>82</v>
      </c>
      <c r="BK207" s="197">
        <f>ROUND(I207*H207,2)</f>
        <v>0</v>
      </c>
      <c r="BL207" s="16" t="s">
        <v>230</v>
      </c>
      <c r="BM207" s="196" t="s">
        <v>296</v>
      </c>
    </row>
    <row r="208" spans="1:65" s="2" customFormat="1" ht="19.5">
      <c r="A208" s="33"/>
      <c r="B208" s="34"/>
      <c r="C208" s="35"/>
      <c r="D208" s="200" t="s">
        <v>159</v>
      </c>
      <c r="E208" s="35"/>
      <c r="F208" s="221" t="s">
        <v>297</v>
      </c>
      <c r="G208" s="35"/>
      <c r="H208" s="35"/>
      <c r="I208" s="222"/>
      <c r="J208" s="35"/>
      <c r="K208" s="35"/>
      <c r="L208" s="38"/>
      <c r="M208" s="223"/>
      <c r="N208" s="224"/>
      <c r="O208" s="70"/>
      <c r="P208" s="70"/>
      <c r="Q208" s="70"/>
      <c r="R208" s="70"/>
      <c r="S208" s="70"/>
      <c r="T208" s="71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6" t="s">
        <v>159</v>
      </c>
      <c r="AU208" s="16" t="s">
        <v>82</v>
      </c>
    </row>
    <row r="209" spans="1:65" s="13" customFormat="1" ht="11.25">
      <c r="B209" s="198"/>
      <c r="C209" s="199"/>
      <c r="D209" s="200" t="s">
        <v>146</v>
      </c>
      <c r="E209" s="201" t="s">
        <v>1</v>
      </c>
      <c r="F209" s="202" t="s">
        <v>291</v>
      </c>
      <c r="G209" s="199"/>
      <c r="H209" s="203">
        <v>22.3</v>
      </c>
      <c r="I209" s="204"/>
      <c r="J209" s="199"/>
      <c r="K209" s="199"/>
      <c r="L209" s="205"/>
      <c r="M209" s="206"/>
      <c r="N209" s="207"/>
      <c r="O209" s="207"/>
      <c r="P209" s="207"/>
      <c r="Q209" s="207"/>
      <c r="R209" s="207"/>
      <c r="S209" s="207"/>
      <c r="T209" s="208"/>
      <c r="AT209" s="209" t="s">
        <v>146</v>
      </c>
      <c r="AU209" s="209" t="s">
        <v>82</v>
      </c>
      <c r="AV209" s="13" t="s">
        <v>84</v>
      </c>
      <c r="AW209" s="13" t="s">
        <v>31</v>
      </c>
      <c r="AX209" s="13" t="s">
        <v>74</v>
      </c>
      <c r="AY209" s="209" t="s">
        <v>139</v>
      </c>
    </row>
    <row r="210" spans="1:65" s="13" customFormat="1" ht="11.25">
      <c r="B210" s="198"/>
      <c r="C210" s="199"/>
      <c r="D210" s="200" t="s">
        <v>146</v>
      </c>
      <c r="E210" s="201" t="s">
        <v>1</v>
      </c>
      <c r="F210" s="202" t="s">
        <v>292</v>
      </c>
      <c r="G210" s="199"/>
      <c r="H210" s="203">
        <v>14.5</v>
      </c>
      <c r="I210" s="204"/>
      <c r="J210" s="199"/>
      <c r="K210" s="199"/>
      <c r="L210" s="205"/>
      <c r="M210" s="206"/>
      <c r="N210" s="207"/>
      <c r="O210" s="207"/>
      <c r="P210" s="207"/>
      <c r="Q210" s="207"/>
      <c r="R210" s="207"/>
      <c r="S210" s="207"/>
      <c r="T210" s="208"/>
      <c r="AT210" s="209" t="s">
        <v>146</v>
      </c>
      <c r="AU210" s="209" t="s">
        <v>82</v>
      </c>
      <c r="AV210" s="13" t="s">
        <v>84</v>
      </c>
      <c r="AW210" s="13" t="s">
        <v>31</v>
      </c>
      <c r="AX210" s="13" t="s">
        <v>74</v>
      </c>
      <c r="AY210" s="209" t="s">
        <v>139</v>
      </c>
    </row>
    <row r="211" spans="1:65" s="14" customFormat="1" ht="11.25">
      <c r="B211" s="210"/>
      <c r="C211" s="211"/>
      <c r="D211" s="200" t="s">
        <v>146</v>
      </c>
      <c r="E211" s="212" t="s">
        <v>1</v>
      </c>
      <c r="F211" s="213" t="s">
        <v>149</v>
      </c>
      <c r="G211" s="211"/>
      <c r="H211" s="214">
        <v>36.799999999999997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146</v>
      </c>
      <c r="AU211" s="220" t="s">
        <v>82</v>
      </c>
      <c r="AV211" s="14" t="s">
        <v>144</v>
      </c>
      <c r="AW211" s="14" t="s">
        <v>31</v>
      </c>
      <c r="AX211" s="14" t="s">
        <v>82</v>
      </c>
      <c r="AY211" s="220" t="s">
        <v>139</v>
      </c>
    </row>
    <row r="212" spans="1:65" s="2" customFormat="1" ht="21.75" customHeight="1">
      <c r="A212" s="33"/>
      <c r="B212" s="34"/>
      <c r="C212" s="184" t="s">
        <v>298</v>
      </c>
      <c r="D212" s="184" t="s">
        <v>140</v>
      </c>
      <c r="E212" s="185" t="s">
        <v>299</v>
      </c>
      <c r="F212" s="186" t="s">
        <v>300</v>
      </c>
      <c r="G212" s="187" t="s">
        <v>301</v>
      </c>
      <c r="H212" s="188">
        <v>37.6</v>
      </c>
      <c r="I212" s="189"/>
      <c r="J212" s="190">
        <f>ROUND(I212*H212,2)</f>
        <v>0</v>
      </c>
      <c r="K212" s="191"/>
      <c r="L212" s="38"/>
      <c r="M212" s="192" t="s">
        <v>1</v>
      </c>
      <c r="N212" s="193" t="s">
        <v>39</v>
      </c>
      <c r="O212" s="70"/>
      <c r="P212" s="194">
        <f>O212*H212</f>
        <v>0</v>
      </c>
      <c r="Q212" s="194">
        <v>5.0000000000000001E-3</v>
      </c>
      <c r="R212" s="194">
        <f>Q212*H212</f>
        <v>0.188</v>
      </c>
      <c r="S212" s="194">
        <v>0</v>
      </c>
      <c r="T212" s="195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96" t="s">
        <v>230</v>
      </c>
      <c r="AT212" s="196" t="s">
        <v>140</v>
      </c>
      <c r="AU212" s="196" t="s">
        <v>82</v>
      </c>
      <c r="AY212" s="16" t="s">
        <v>139</v>
      </c>
      <c r="BE212" s="197">
        <f>IF(N212="základní",J212,0)</f>
        <v>0</v>
      </c>
      <c r="BF212" s="197">
        <f>IF(N212="snížená",J212,0)</f>
        <v>0</v>
      </c>
      <c r="BG212" s="197">
        <f>IF(N212="zákl. přenesená",J212,0)</f>
        <v>0</v>
      </c>
      <c r="BH212" s="197">
        <f>IF(N212="sníž. přenesená",J212,0)</f>
        <v>0</v>
      </c>
      <c r="BI212" s="197">
        <f>IF(N212="nulová",J212,0)</f>
        <v>0</v>
      </c>
      <c r="BJ212" s="16" t="s">
        <v>82</v>
      </c>
      <c r="BK212" s="197">
        <f>ROUND(I212*H212,2)</f>
        <v>0</v>
      </c>
      <c r="BL212" s="16" t="s">
        <v>230</v>
      </c>
      <c r="BM212" s="196" t="s">
        <v>302</v>
      </c>
    </row>
    <row r="213" spans="1:65" s="13" customFormat="1" ht="11.25">
      <c r="B213" s="198"/>
      <c r="C213" s="199"/>
      <c r="D213" s="200" t="s">
        <v>146</v>
      </c>
      <c r="E213" s="201" t="s">
        <v>1</v>
      </c>
      <c r="F213" s="202" t="s">
        <v>303</v>
      </c>
      <c r="G213" s="199"/>
      <c r="H213" s="203">
        <v>20.100000000000001</v>
      </c>
      <c r="I213" s="204"/>
      <c r="J213" s="199"/>
      <c r="K213" s="199"/>
      <c r="L213" s="205"/>
      <c r="M213" s="206"/>
      <c r="N213" s="207"/>
      <c r="O213" s="207"/>
      <c r="P213" s="207"/>
      <c r="Q213" s="207"/>
      <c r="R213" s="207"/>
      <c r="S213" s="207"/>
      <c r="T213" s="208"/>
      <c r="AT213" s="209" t="s">
        <v>146</v>
      </c>
      <c r="AU213" s="209" t="s">
        <v>82</v>
      </c>
      <c r="AV213" s="13" t="s">
        <v>84</v>
      </c>
      <c r="AW213" s="13" t="s">
        <v>31</v>
      </c>
      <c r="AX213" s="13" t="s">
        <v>74</v>
      </c>
      <c r="AY213" s="209" t="s">
        <v>139</v>
      </c>
    </row>
    <row r="214" spans="1:65" s="13" customFormat="1" ht="11.25">
      <c r="B214" s="198"/>
      <c r="C214" s="199"/>
      <c r="D214" s="200" t="s">
        <v>146</v>
      </c>
      <c r="E214" s="201" t="s">
        <v>1</v>
      </c>
      <c r="F214" s="202" t="s">
        <v>304</v>
      </c>
      <c r="G214" s="199"/>
      <c r="H214" s="203">
        <v>17.5</v>
      </c>
      <c r="I214" s="204"/>
      <c r="J214" s="199"/>
      <c r="K214" s="199"/>
      <c r="L214" s="205"/>
      <c r="M214" s="206"/>
      <c r="N214" s="207"/>
      <c r="O214" s="207"/>
      <c r="P214" s="207"/>
      <c r="Q214" s="207"/>
      <c r="R214" s="207"/>
      <c r="S214" s="207"/>
      <c r="T214" s="208"/>
      <c r="AT214" s="209" t="s">
        <v>146</v>
      </c>
      <c r="AU214" s="209" t="s">
        <v>82</v>
      </c>
      <c r="AV214" s="13" t="s">
        <v>84</v>
      </c>
      <c r="AW214" s="13" t="s">
        <v>31</v>
      </c>
      <c r="AX214" s="13" t="s">
        <v>74</v>
      </c>
      <c r="AY214" s="209" t="s">
        <v>139</v>
      </c>
    </row>
    <row r="215" spans="1:65" s="14" customFormat="1" ht="11.25">
      <c r="B215" s="210"/>
      <c r="C215" s="211"/>
      <c r="D215" s="200" t="s">
        <v>146</v>
      </c>
      <c r="E215" s="212" t="s">
        <v>1</v>
      </c>
      <c r="F215" s="213" t="s">
        <v>149</v>
      </c>
      <c r="G215" s="211"/>
      <c r="H215" s="214">
        <v>37.6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146</v>
      </c>
      <c r="AU215" s="220" t="s">
        <v>82</v>
      </c>
      <c r="AV215" s="14" t="s">
        <v>144</v>
      </c>
      <c r="AW215" s="14" t="s">
        <v>31</v>
      </c>
      <c r="AX215" s="14" t="s">
        <v>82</v>
      </c>
      <c r="AY215" s="220" t="s">
        <v>139</v>
      </c>
    </row>
    <row r="216" spans="1:65" s="2" customFormat="1" ht="16.5" customHeight="1">
      <c r="A216" s="33"/>
      <c r="B216" s="34"/>
      <c r="C216" s="184" t="s">
        <v>305</v>
      </c>
      <c r="D216" s="184" t="s">
        <v>140</v>
      </c>
      <c r="E216" s="185" t="s">
        <v>306</v>
      </c>
      <c r="F216" s="186" t="s">
        <v>307</v>
      </c>
      <c r="G216" s="187" t="s">
        <v>301</v>
      </c>
      <c r="H216" s="188">
        <v>37.6</v>
      </c>
      <c r="I216" s="189"/>
      <c r="J216" s="190">
        <f>ROUND(I216*H216,2)</f>
        <v>0</v>
      </c>
      <c r="K216" s="191"/>
      <c r="L216" s="38"/>
      <c r="M216" s="192" t="s">
        <v>1</v>
      </c>
      <c r="N216" s="193" t="s">
        <v>39</v>
      </c>
      <c r="O216" s="70"/>
      <c r="P216" s="194">
        <f>O216*H216</f>
        <v>0</v>
      </c>
      <c r="Q216" s="194">
        <v>0</v>
      </c>
      <c r="R216" s="194">
        <f>Q216*H216</f>
        <v>0</v>
      </c>
      <c r="S216" s="194">
        <v>0</v>
      </c>
      <c r="T216" s="195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96" t="s">
        <v>230</v>
      </c>
      <c r="AT216" s="196" t="s">
        <v>140</v>
      </c>
      <c r="AU216" s="196" t="s">
        <v>82</v>
      </c>
      <c r="AY216" s="16" t="s">
        <v>139</v>
      </c>
      <c r="BE216" s="197">
        <f>IF(N216="základní",J216,0)</f>
        <v>0</v>
      </c>
      <c r="BF216" s="197">
        <f>IF(N216="snížená",J216,0)</f>
        <v>0</v>
      </c>
      <c r="BG216" s="197">
        <f>IF(N216="zákl. přenesená",J216,0)</f>
        <v>0</v>
      </c>
      <c r="BH216" s="197">
        <f>IF(N216="sníž. přenesená",J216,0)</f>
        <v>0</v>
      </c>
      <c r="BI216" s="197">
        <f>IF(N216="nulová",J216,0)</f>
        <v>0</v>
      </c>
      <c r="BJ216" s="16" t="s">
        <v>82</v>
      </c>
      <c r="BK216" s="197">
        <f>ROUND(I216*H216,2)</f>
        <v>0</v>
      </c>
      <c r="BL216" s="16" t="s">
        <v>230</v>
      </c>
      <c r="BM216" s="196" t="s">
        <v>308</v>
      </c>
    </row>
    <row r="217" spans="1:65" s="2" customFormat="1" ht="19.5">
      <c r="A217" s="33"/>
      <c r="B217" s="34"/>
      <c r="C217" s="35"/>
      <c r="D217" s="200" t="s">
        <v>159</v>
      </c>
      <c r="E217" s="35"/>
      <c r="F217" s="221" t="s">
        <v>309</v>
      </c>
      <c r="G217" s="35"/>
      <c r="H217" s="35"/>
      <c r="I217" s="222"/>
      <c r="J217" s="35"/>
      <c r="K217" s="35"/>
      <c r="L217" s="38"/>
      <c r="M217" s="223"/>
      <c r="N217" s="224"/>
      <c r="O217" s="70"/>
      <c r="P217" s="70"/>
      <c r="Q217" s="70"/>
      <c r="R217" s="70"/>
      <c r="S217" s="70"/>
      <c r="T217" s="71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T217" s="16" t="s">
        <v>159</v>
      </c>
      <c r="AU217" s="16" t="s">
        <v>82</v>
      </c>
    </row>
    <row r="218" spans="1:65" s="13" customFormat="1" ht="11.25">
      <c r="B218" s="198"/>
      <c r="C218" s="199"/>
      <c r="D218" s="200" t="s">
        <v>146</v>
      </c>
      <c r="E218" s="201" t="s">
        <v>1</v>
      </c>
      <c r="F218" s="202" t="s">
        <v>303</v>
      </c>
      <c r="G218" s="199"/>
      <c r="H218" s="203">
        <v>20.100000000000001</v>
      </c>
      <c r="I218" s="204"/>
      <c r="J218" s="199"/>
      <c r="K218" s="199"/>
      <c r="L218" s="205"/>
      <c r="M218" s="206"/>
      <c r="N218" s="207"/>
      <c r="O218" s="207"/>
      <c r="P218" s="207"/>
      <c r="Q218" s="207"/>
      <c r="R218" s="207"/>
      <c r="S218" s="207"/>
      <c r="T218" s="208"/>
      <c r="AT218" s="209" t="s">
        <v>146</v>
      </c>
      <c r="AU218" s="209" t="s">
        <v>82</v>
      </c>
      <c r="AV218" s="13" t="s">
        <v>84</v>
      </c>
      <c r="AW218" s="13" t="s">
        <v>31</v>
      </c>
      <c r="AX218" s="13" t="s">
        <v>74</v>
      </c>
      <c r="AY218" s="209" t="s">
        <v>139</v>
      </c>
    </row>
    <row r="219" spans="1:65" s="13" customFormat="1" ht="11.25">
      <c r="B219" s="198"/>
      <c r="C219" s="199"/>
      <c r="D219" s="200" t="s">
        <v>146</v>
      </c>
      <c r="E219" s="201" t="s">
        <v>1</v>
      </c>
      <c r="F219" s="202" t="s">
        <v>304</v>
      </c>
      <c r="G219" s="199"/>
      <c r="H219" s="203">
        <v>17.5</v>
      </c>
      <c r="I219" s="204"/>
      <c r="J219" s="199"/>
      <c r="K219" s="199"/>
      <c r="L219" s="205"/>
      <c r="M219" s="206"/>
      <c r="N219" s="207"/>
      <c r="O219" s="207"/>
      <c r="P219" s="207"/>
      <c r="Q219" s="207"/>
      <c r="R219" s="207"/>
      <c r="S219" s="207"/>
      <c r="T219" s="208"/>
      <c r="AT219" s="209" t="s">
        <v>146</v>
      </c>
      <c r="AU219" s="209" t="s">
        <v>82</v>
      </c>
      <c r="AV219" s="13" t="s">
        <v>84</v>
      </c>
      <c r="AW219" s="13" t="s">
        <v>31</v>
      </c>
      <c r="AX219" s="13" t="s">
        <v>74</v>
      </c>
      <c r="AY219" s="209" t="s">
        <v>139</v>
      </c>
    </row>
    <row r="220" spans="1:65" s="14" customFormat="1" ht="11.25">
      <c r="B220" s="210"/>
      <c r="C220" s="211"/>
      <c r="D220" s="200" t="s">
        <v>146</v>
      </c>
      <c r="E220" s="212" t="s">
        <v>1</v>
      </c>
      <c r="F220" s="213" t="s">
        <v>149</v>
      </c>
      <c r="G220" s="211"/>
      <c r="H220" s="214">
        <v>37.6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146</v>
      </c>
      <c r="AU220" s="220" t="s">
        <v>82</v>
      </c>
      <c r="AV220" s="14" t="s">
        <v>144</v>
      </c>
      <c r="AW220" s="14" t="s">
        <v>31</v>
      </c>
      <c r="AX220" s="14" t="s">
        <v>82</v>
      </c>
      <c r="AY220" s="220" t="s">
        <v>139</v>
      </c>
    </row>
    <row r="221" spans="1:65" s="2" customFormat="1" ht="24.2" customHeight="1">
      <c r="A221" s="33"/>
      <c r="B221" s="34"/>
      <c r="C221" s="184" t="s">
        <v>310</v>
      </c>
      <c r="D221" s="184" t="s">
        <v>140</v>
      </c>
      <c r="E221" s="185" t="s">
        <v>311</v>
      </c>
      <c r="F221" s="186" t="s">
        <v>312</v>
      </c>
      <c r="G221" s="187" t="s">
        <v>143</v>
      </c>
      <c r="H221" s="188">
        <v>36.799999999999997</v>
      </c>
      <c r="I221" s="189"/>
      <c r="J221" s="190">
        <f>ROUND(I221*H221,2)</f>
        <v>0</v>
      </c>
      <c r="K221" s="191"/>
      <c r="L221" s="38"/>
      <c r="M221" s="192" t="s">
        <v>1</v>
      </c>
      <c r="N221" s="193" t="s">
        <v>39</v>
      </c>
      <c r="O221" s="70"/>
      <c r="P221" s="194">
        <f>O221*H221</f>
        <v>0</v>
      </c>
      <c r="Q221" s="194">
        <v>0</v>
      </c>
      <c r="R221" s="194">
        <f>Q221*H221</f>
        <v>0</v>
      </c>
      <c r="S221" s="194">
        <v>0</v>
      </c>
      <c r="T221" s="195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96" t="s">
        <v>230</v>
      </c>
      <c r="AT221" s="196" t="s">
        <v>140</v>
      </c>
      <c r="AU221" s="196" t="s">
        <v>82</v>
      </c>
      <c r="AY221" s="16" t="s">
        <v>139</v>
      </c>
      <c r="BE221" s="197">
        <f>IF(N221="základní",J221,0)</f>
        <v>0</v>
      </c>
      <c r="BF221" s="197">
        <f>IF(N221="snížená",J221,0)</f>
        <v>0</v>
      </c>
      <c r="BG221" s="197">
        <f>IF(N221="zákl. přenesená",J221,0)</f>
        <v>0</v>
      </c>
      <c r="BH221" s="197">
        <f>IF(N221="sníž. přenesená",J221,0)</f>
        <v>0</v>
      </c>
      <c r="BI221" s="197">
        <f>IF(N221="nulová",J221,0)</f>
        <v>0</v>
      </c>
      <c r="BJ221" s="16" t="s">
        <v>82</v>
      </c>
      <c r="BK221" s="197">
        <f>ROUND(I221*H221,2)</f>
        <v>0</v>
      </c>
      <c r="BL221" s="16" t="s">
        <v>230</v>
      </c>
      <c r="BM221" s="196" t="s">
        <v>313</v>
      </c>
    </row>
    <row r="222" spans="1:65" s="2" customFormat="1" ht="19.5">
      <c r="A222" s="33"/>
      <c r="B222" s="34"/>
      <c r="C222" s="35"/>
      <c r="D222" s="200" t="s">
        <v>159</v>
      </c>
      <c r="E222" s="35"/>
      <c r="F222" s="221" t="s">
        <v>314</v>
      </c>
      <c r="G222" s="35"/>
      <c r="H222" s="35"/>
      <c r="I222" s="222"/>
      <c r="J222" s="35"/>
      <c r="K222" s="35"/>
      <c r="L222" s="38"/>
      <c r="M222" s="223"/>
      <c r="N222" s="224"/>
      <c r="O222" s="70"/>
      <c r="P222" s="70"/>
      <c r="Q222" s="70"/>
      <c r="R222" s="70"/>
      <c r="S222" s="70"/>
      <c r="T222" s="71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T222" s="16" t="s">
        <v>159</v>
      </c>
      <c r="AU222" s="16" t="s">
        <v>82</v>
      </c>
    </row>
    <row r="223" spans="1:65" s="13" customFormat="1" ht="11.25">
      <c r="B223" s="198"/>
      <c r="C223" s="199"/>
      <c r="D223" s="200" t="s">
        <v>146</v>
      </c>
      <c r="E223" s="201" t="s">
        <v>1</v>
      </c>
      <c r="F223" s="202" t="s">
        <v>291</v>
      </c>
      <c r="G223" s="199"/>
      <c r="H223" s="203">
        <v>22.3</v>
      </c>
      <c r="I223" s="204"/>
      <c r="J223" s="199"/>
      <c r="K223" s="199"/>
      <c r="L223" s="205"/>
      <c r="M223" s="206"/>
      <c r="N223" s="207"/>
      <c r="O223" s="207"/>
      <c r="P223" s="207"/>
      <c r="Q223" s="207"/>
      <c r="R223" s="207"/>
      <c r="S223" s="207"/>
      <c r="T223" s="208"/>
      <c r="AT223" s="209" t="s">
        <v>146</v>
      </c>
      <c r="AU223" s="209" t="s">
        <v>82</v>
      </c>
      <c r="AV223" s="13" t="s">
        <v>84</v>
      </c>
      <c r="AW223" s="13" t="s">
        <v>31</v>
      </c>
      <c r="AX223" s="13" t="s">
        <v>74</v>
      </c>
      <c r="AY223" s="209" t="s">
        <v>139</v>
      </c>
    </row>
    <row r="224" spans="1:65" s="13" customFormat="1" ht="11.25">
      <c r="B224" s="198"/>
      <c r="C224" s="199"/>
      <c r="D224" s="200" t="s">
        <v>146</v>
      </c>
      <c r="E224" s="201" t="s">
        <v>1</v>
      </c>
      <c r="F224" s="202" t="s">
        <v>292</v>
      </c>
      <c r="G224" s="199"/>
      <c r="H224" s="203">
        <v>14.5</v>
      </c>
      <c r="I224" s="204"/>
      <c r="J224" s="199"/>
      <c r="K224" s="199"/>
      <c r="L224" s="205"/>
      <c r="M224" s="206"/>
      <c r="N224" s="207"/>
      <c r="O224" s="207"/>
      <c r="P224" s="207"/>
      <c r="Q224" s="207"/>
      <c r="R224" s="207"/>
      <c r="S224" s="207"/>
      <c r="T224" s="208"/>
      <c r="AT224" s="209" t="s">
        <v>146</v>
      </c>
      <c r="AU224" s="209" t="s">
        <v>82</v>
      </c>
      <c r="AV224" s="13" t="s">
        <v>84</v>
      </c>
      <c r="AW224" s="13" t="s">
        <v>31</v>
      </c>
      <c r="AX224" s="13" t="s">
        <v>74</v>
      </c>
      <c r="AY224" s="209" t="s">
        <v>139</v>
      </c>
    </row>
    <row r="225" spans="1:65" s="14" customFormat="1" ht="11.25">
      <c r="B225" s="210"/>
      <c r="C225" s="211"/>
      <c r="D225" s="200" t="s">
        <v>146</v>
      </c>
      <c r="E225" s="212" t="s">
        <v>1</v>
      </c>
      <c r="F225" s="213" t="s">
        <v>149</v>
      </c>
      <c r="G225" s="211"/>
      <c r="H225" s="214">
        <v>36.799999999999997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146</v>
      </c>
      <c r="AU225" s="220" t="s">
        <v>82</v>
      </c>
      <c r="AV225" s="14" t="s">
        <v>144</v>
      </c>
      <c r="AW225" s="14" t="s">
        <v>31</v>
      </c>
      <c r="AX225" s="14" t="s">
        <v>82</v>
      </c>
      <c r="AY225" s="220" t="s">
        <v>139</v>
      </c>
    </row>
    <row r="226" spans="1:65" s="2" customFormat="1" ht="24.2" customHeight="1">
      <c r="A226" s="33"/>
      <c r="B226" s="34"/>
      <c r="C226" s="227" t="s">
        <v>238</v>
      </c>
      <c r="D226" s="227" t="s">
        <v>235</v>
      </c>
      <c r="E226" s="228" t="s">
        <v>315</v>
      </c>
      <c r="F226" s="229" t="s">
        <v>316</v>
      </c>
      <c r="G226" s="230" t="s">
        <v>143</v>
      </c>
      <c r="H226" s="231">
        <v>42.276000000000003</v>
      </c>
      <c r="I226" s="232"/>
      <c r="J226" s="233">
        <f>ROUND(I226*H226,2)</f>
        <v>0</v>
      </c>
      <c r="K226" s="234"/>
      <c r="L226" s="235"/>
      <c r="M226" s="236" t="s">
        <v>1</v>
      </c>
      <c r="N226" s="237" t="s">
        <v>39</v>
      </c>
      <c r="O226" s="70"/>
      <c r="P226" s="194">
        <f>O226*H226</f>
        <v>0</v>
      </c>
      <c r="Q226" s="194">
        <v>0.01</v>
      </c>
      <c r="R226" s="194">
        <f>Q226*H226</f>
        <v>0.42276000000000002</v>
      </c>
      <c r="S226" s="194">
        <v>0</v>
      </c>
      <c r="T226" s="195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96" t="s">
        <v>238</v>
      </c>
      <c r="AT226" s="196" t="s">
        <v>235</v>
      </c>
      <c r="AU226" s="196" t="s">
        <v>82</v>
      </c>
      <c r="AY226" s="16" t="s">
        <v>139</v>
      </c>
      <c r="BE226" s="197">
        <f>IF(N226="základní",J226,0)</f>
        <v>0</v>
      </c>
      <c r="BF226" s="197">
        <f>IF(N226="snížená",J226,0)</f>
        <v>0</v>
      </c>
      <c r="BG226" s="197">
        <f>IF(N226="zákl. přenesená",J226,0)</f>
        <v>0</v>
      </c>
      <c r="BH226" s="197">
        <f>IF(N226="sníž. přenesená",J226,0)</f>
        <v>0</v>
      </c>
      <c r="BI226" s="197">
        <f>IF(N226="nulová",J226,0)</f>
        <v>0</v>
      </c>
      <c r="BJ226" s="16" t="s">
        <v>82</v>
      </c>
      <c r="BK226" s="197">
        <f>ROUND(I226*H226,2)</f>
        <v>0</v>
      </c>
      <c r="BL226" s="16" t="s">
        <v>230</v>
      </c>
      <c r="BM226" s="196" t="s">
        <v>317</v>
      </c>
    </row>
    <row r="227" spans="1:65" s="13" customFormat="1" ht="11.25">
      <c r="B227" s="198"/>
      <c r="C227" s="199"/>
      <c r="D227" s="200" t="s">
        <v>146</v>
      </c>
      <c r="E227" s="201" t="s">
        <v>1</v>
      </c>
      <c r="F227" s="202" t="s">
        <v>318</v>
      </c>
      <c r="G227" s="199"/>
      <c r="H227" s="203">
        <v>1.206</v>
      </c>
      <c r="I227" s="204"/>
      <c r="J227" s="199"/>
      <c r="K227" s="199"/>
      <c r="L227" s="205"/>
      <c r="M227" s="206"/>
      <c r="N227" s="207"/>
      <c r="O227" s="207"/>
      <c r="P227" s="207"/>
      <c r="Q227" s="207"/>
      <c r="R227" s="207"/>
      <c r="S227" s="207"/>
      <c r="T227" s="208"/>
      <c r="AT227" s="209" t="s">
        <v>146</v>
      </c>
      <c r="AU227" s="209" t="s">
        <v>82</v>
      </c>
      <c r="AV227" s="13" t="s">
        <v>84</v>
      </c>
      <c r="AW227" s="13" t="s">
        <v>31</v>
      </c>
      <c r="AX227" s="13" t="s">
        <v>74</v>
      </c>
      <c r="AY227" s="209" t="s">
        <v>139</v>
      </c>
    </row>
    <row r="228" spans="1:65" s="13" customFormat="1" ht="11.25">
      <c r="B228" s="198"/>
      <c r="C228" s="199"/>
      <c r="D228" s="200" t="s">
        <v>146</v>
      </c>
      <c r="E228" s="201" t="s">
        <v>1</v>
      </c>
      <c r="F228" s="202" t="s">
        <v>319</v>
      </c>
      <c r="G228" s="199"/>
      <c r="H228" s="203">
        <v>1.05</v>
      </c>
      <c r="I228" s="204"/>
      <c r="J228" s="199"/>
      <c r="K228" s="199"/>
      <c r="L228" s="205"/>
      <c r="M228" s="206"/>
      <c r="N228" s="207"/>
      <c r="O228" s="207"/>
      <c r="P228" s="207"/>
      <c r="Q228" s="207"/>
      <c r="R228" s="207"/>
      <c r="S228" s="207"/>
      <c r="T228" s="208"/>
      <c r="AT228" s="209" t="s">
        <v>146</v>
      </c>
      <c r="AU228" s="209" t="s">
        <v>82</v>
      </c>
      <c r="AV228" s="13" t="s">
        <v>84</v>
      </c>
      <c r="AW228" s="13" t="s">
        <v>31</v>
      </c>
      <c r="AX228" s="13" t="s">
        <v>74</v>
      </c>
      <c r="AY228" s="209" t="s">
        <v>139</v>
      </c>
    </row>
    <row r="229" spans="1:65" s="13" customFormat="1" ht="11.25">
      <c r="B229" s="198"/>
      <c r="C229" s="199"/>
      <c r="D229" s="200" t="s">
        <v>146</v>
      </c>
      <c r="E229" s="201" t="s">
        <v>1</v>
      </c>
      <c r="F229" s="202" t="s">
        <v>320</v>
      </c>
      <c r="G229" s="199"/>
      <c r="H229" s="203">
        <v>23.344999999999999</v>
      </c>
      <c r="I229" s="204"/>
      <c r="J229" s="199"/>
      <c r="K229" s="199"/>
      <c r="L229" s="205"/>
      <c r="M229" s="206"/>
      <c r="N229" s="207"/>
      <c r="O229" s="207"/>
      <c r="P229" s="207"/>
      <c r="Q229" s="207"/>
      <c r="R229" s="207"/>
      <c r="S229" s="207"/>
      <c r="T229" s="208"/>
      <c r="AT229" s="209" t="s">
        <v>146</v>
      </c>
      <c r="AU229" s="209" t="s">
        <v>82</v>
      </c>
      <c r="AV229" s="13" t="s">
        <v>84</v>
      </c>
      <c r="AW229" s="13" t="s">
        <v>31</v>
      </c>
      <c r="AX229" s="13" t="s">
        <v>74</v>
      </c>
      <c r="AY229" s="209" t="s">
        <v>139</v>
      </c>
    </row>
    <row r="230" spans="1:65" s="13" customFormat="1" ht="11.25">
      <c r="B230" s="198"/>
      <c r="C230" s="199"/>
      <c r="D230" s="200" t="s">
        <v>146</v>
      </c>
      <c r="E230" s="201" t="s">
        <v>1</v>
      </c>
      <c r="F230" s="202" t="s">
        <v>321</v>
      </c>
      <c r="G230" s="199"/>
      <c r="H230" s="203">
        <v>16.675000000000001</v>
      </c>
      <c r="I230" s="204"/>
      <c r="J230" s="199"/>
      <c r="K230" s="199"/>
      <c r="L230" s="205"/>
      <c r="M230" s="206"/>
      <c r="N230" s="207"/>
      <c r="O230" s="207"/>
      <c r="P230" s="207"/>
      <c r="Q230" s="207"/>
      <c r="R230" s="207"/>
      <c r="S230" s="207"/>
      <c r="T230" s="208"/>
      <c r="AT230" s="209" t="s">
        <v>146</v>
      </c>
      <c r="AU230" s="209" t="s">
        <v>82</v>
      </c>
      <c r="AV230" s="13" t="s">
        <v>84</v>
      </c>
      <c r="AW230" s="13" t="s">
        <v>31</v>
      </c>
      <c r="AX230" s="13" t="s">
        <v>74</v>
      </c>
      <c r="AY230" s="209" t="s">
        <v>139</v>
      </c>
    </row>
    <row r="231" spans="1:65" s="14" customFormat="1" ht="11.25">
      <c r="B231" s="210"/>
      <c r="C231" s="211"/>
      <c r="D231" s="200" t="s">
        <v>146</v>
      </c>
      <c r="E231" s="212" t="s">
        <v>1</v>
      </c>
      <c r="F231" s="213" t="s">
        <v>149</v>
      </c>
      <c r="G231" s="211"/>
      <c r="H231" s="214">
        <v>42.275999999999996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146</v>
      </c>
      <c r="AU231" s="220" t="s">
        <v>82</v>
      </c>
      <c r="AV231" s="14" t="s">
        <v>144</v>
      </c>
      <c r="AW231" s="14" t="s">
        <v>31</v>
      </c>
      <c r="AX231" s="14" t="s">
        <v>82</v>
      </c>
      <c r="AY231" s="220" t="s">
        <v>139</v>
      </c>
    </row>
    <row r="232" spans="1:65" s="2" customFormat="1" ht="16.5" customHeight="1">
      <c r="A232" s="33"/>
      <c r="B232" s="34"/>
      <c r="C232" s="184" t="s">
        <v>322</v>
      </c>
      <c r="D232" s="184" t="s">
        <v>140</v>
      </c>
      <c r="E232" s="185" t="s">
        <v>323</v>
      </c>
      <c r="F232" s="186" t="s">
        <v>324</v>
      </c>
      <c r="G232" s="187" t="s">
        <v>301</v>
      </c>
      <c r="H232" s="188">
        <v>0.8</v>
      </c>
      <c r="I232" s="189"/>
      <c r="J232" s="190">
        <f>ROUND(I232*H232,2)</f>
        <v>0</v>
      </c>
      <c r="K232" s="191"/>
      <c r="L232" s="38"/>
      <c r="M232" s="192" t="s">
        <v>1</v>
      </c>
      <c r="N232" s="193" t="s">
        <v>39</v>
      </c>
      <c r="O232" s="70"/>
      <c r="P232" s="194">
        <f>O232*H232</f>
        <v>0</v>
      </c>
      <c r="Q232" s="194">
        <v>0</v>
      </c>
      <c r="R232" s="194">
        <f>Q232*H232</f>
        <v>0</v>
      </c>
      <c r="S232" s="194">
        <v>0</v>
      </c>
      <c r="T232" s="195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96" t="s">
        <v>230</v>
      </c>
      <c r="AT232" s="196" t="s">
        <v>140</v>
      </c>
      <c r="AU232" s="196" t="s">
        <v>82</v>
      </c>
      <c r="AY232" s="16" t="s">
        <v>139</v>
      </c>
      <c r="BE232" s="197">
        <f>IF(N232="základní",J232,0)</f>
        <v>0</v>
      </c>
      <c r="BF232" s="197">
        <f>IF(N232="snížená",J232,0)</f>
        <v>0</v>
      </c>
      <c r="BG232" s="197">
        <f>IF(N232="zákl. přenesená",J232,0)</f>
        <v>0</v>
      </c>
      <c r="BH232" s="197">
        <f>IF(N232="sníž. přenesená",J232,0)</f>
        <v>0</v>
      </c>
      <c r="BI232" s="197">
        <f>IF(N232="nulová",J232,0)</f>
        <v>0</v>
      </c>
      <c r="BJ232" s="16" t="s">
        <v>82</v>
      </c>
      <c r="BK232" s="197">
        <f>ROUND(I232*H232,2)</f>
        <v>0</v>
      </c>
      <c r="BL232" s="16" t="s">
        <v>230</v>
      </c>
      <c r="BM232" s="196" t="s">
        <v>325</v>
      </c>
    </row>
    <row r="233" spans="1:65" s="2" customFormat="1" ht="19.5">
      <c r="A233" s="33"/>
      <c r="B233" s="34"/>
      <c r="C233" s="35"/>
      <c r="D233" s="200" t="s">
        <v>159</v>
      </c>
      <c r="E233" s="35"/>
      <c r="F233" s="221" t="s">
        <v>326</v>
      </c>
      <c r="G233" s="35"/>
      <c r="H233" s="35"/>
      <c r="I233" s="222"/>
      <c r="J233" s="35"/>
      <c r="K233" s="35"/>
      <c r="L233" s="38"/>
      <c r="M233" s="223"/>
      <c r="N233" s="224"/>
      <c r="O233" s="70"/>
      <c r="P233" s="70"/>
      <c r="Q233" s="70"/>
      <c r="R233" s="70"/>
      <c r="S233" s="70"/>
      <c r="T233" s="71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T233" s="16" t="s">
        <v>159</v>
      </c>
      <c r="AU233" s="16" t="s">
        <v>82</v>
      </c>
    </row>
    <row r="234" spans="1:65" s="13" customFormat="1" ht="11.25">
      <c r="B234" s="198"/>
      <c r="C234" s="199"/>
      <c r="D234" s="200" t="s">
        <v>146</v>
      </c>
      <c r="E234" s="201" t="s">
        <v>1</v>
      </c>
      <c r="F234" s="202" t="s">
        <v>327</v>
      </c>
      <c r="G234" s="199"/>
      <c r="H234" s="203">
        <v>0.8</v>
      </c>
      <c r="I234" s="204"/>
      <c r="J234" s="199"/>
      <c r="K234" s="199"/>
      <c r="L234" s="205"/>
      <c r="M234" s="206"/>
      <c r="N234" s="207"/>
      <c r="O234" s="207"/>
      <c r="P234" s="207"/>
      <c r="Q234" s="207"/>
      <c r="R234" s="207"/>
      <c r="S234" s="207"/>
      <c r="T234" s="208"/>
      <c r="AT234" s="209" t="s">
        <v>146</v>
      </c>
      <c r="AU234" s="209" t="s">
        <v>82</v>
      </c>
      <c r="AV234" s="13" t="s">
        <v>84</v>
      </c>
      <c r="AW234" s="13" t="s">
        <v>31</v>
      </c>
      <c r="AX234" s="13" t="s">
        <v>82</v>
      </c>
      <c r="AY234" s="209" t="s">
        <v>139</v>
      </c>
    </row>
    <row r="235" spans="1:65" s="2" customFormat="1" ht="21.75" customHeight="1">
      <c r="A235" s="33"/>
      <c r="B235" s="34"/>
      <c r="C235" s="184" t="s">
        <v>328</v>
      </c>
      <c r="D235" s="184" t="s">
        <v>140</v>
      </c>
      <c r="E235" s="185" t="s">
        <v>329</v>
      </c>
      <c r="F235" s="186" t="s">
        <v>330</v>
      </c>
      <c r="G235" s="187" t="s">
        <v>213</v>
      </c>
      <c r="H235" s="188">
        <v>0.42299999999999999</v>
      </c>
      <c r="I235" s="189"/>
      <c r="J235" s="190">
        <f>ROUND(I235*H235,2)</f>
        <v>0</v>
      </c>
      <c r="K235" s="191"/>
      <c r="L235" s="38"/>
      <c r="M235" s="192" t="s">
        <v>1</v>
      </c>
      <c r="N235" s="193" t="s">
        <v>39</v>
      </c>
      <c r="O235" s="70"/>
      <c r="P235" s="194">
        <f>O235*H235</f>
        <v>0</v>
      </c>
      <c r="Q235" s="194">
        <v>0</v>
      </c>
      <c r="R235" s="194">
        <f>Q235*H235</f>
        <v>0</v>
      </c>
      <c r="S235" s="194">
        <v>0</v>
      </c>
      <c r="T235" s="195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96" t="s">
        <v>230</v>
      </c>
      <c r="AT235" s="196" t="s">
        <v>140</v>
      </c>
      <c r="AU235" s="196" t="s">
        <v>82</v>
      </c>
      <c r="AY235" s="16" t="s">
        <v>139</v>
      </c>
      <c r="BE235" s="197">
        <f>IF(N235="základní",J235,0)</f>
        <v>0</v>
      </c>
      <c r="BF235" s="197">
        <f>IF(N235="snížená",J235,0)</f>
        <v>0</v>
      </c>
      <c r="BG235" s="197">
        <f>IF(N235="zákl. přenesená",J235,0)</f>
        <v>0</v>
      </c>
      <c r="BH235" s="197">
        <f>IF(N235="sníž. přenesená",J235,0)</f>
        <v>0</v>
      </c>
      <c r="BI235" s="197">
        <f>IF(N235="nulová",J235,0)</f>
        <v>0</v>
      </c>
      <c r="BJ235" s="16" t="s">
        <v>82</v>
      </c>
      <c r="BK235" s="197">
        <f>ROUND(I235*H235,2)</f>
        <v>0</v>
      </c>
      <c r="BL235" s="16" t="s">
        <v>230</v>
      </c>
      <c r="BM235" s="196" t="s">
        <v>331</v>
      </c>
    </row>
    <row r="236" spans="1:65" s="12" customFormat="1" ht="25.9" customHeight="1">
      <c r="B236" s="170"/>
      <c r="C236" s="171"/>
      <c r="D236" s="172" t="s">
        <v>73</v>
      </c>
      <c r="E236" s="173" t="s">
        <v>332</v>
      </c>
      <c r="F236" s="173" t="s">
        <v>333</v>
      </c>
      <c r="G236" s="171"/>
      <c r="H236" s="171"/>
      <c r="I236" s="174"/>
      <c r="J236" s="175">
        <f>BK236</f>
        <v>0</v>
      </c>
      <c r="K236" s="171"/>
      <c r="L236" s="176"/>
      <c r="M236" s="177"/>
      <c r="N236" s="178"/>
      <c r="O236" s="178"/>
      <c r="P236" s="179">
        <f>SUM(P237:P245)</f>
        <v>0</v>
      </c>
      <c r="Q236" s="178"/>
      <c r="R236" s="179">
        <f>SUM(R237:R245)</f>
        <v>0</v>
      </c>
      <c r="S236" s="178"/>
      <c r="T236" s="180">
        <f>SUM(T237:T245)</f>
        <v>0</v>
      </c>
      <c r="AR236" s="181" t="s">
        <v>84</v>
      </c>
      <c r="AT236" s="182" t="s">
        <v>73</v>
      </c>
      <c r="AU236" s="182" t="s">
        <v>74</v>
      </c>
      <c r="AY236" s="181" t="s">
        <v>139</v>
      </c>
      <c r="BK236" s="183">
        <f>SUM(BK237:BK245)</f>
        <v>0</v>
      </c>
    </row>
    <row r="237" spans="1:65" s="2" customFormat="1" ht="16.5" customHeight="1">
      <c r="A237" s="33"/>
      <c r="B237" s="34"/>
      <c r="C237" s="184" t="s">
        <v>334</v>
      </c>
      <c r="D237" s="184" t="s">
        <v>140</v>
      </c>
      <c r="E237" s="185" t="s">
        <v>335</v>
      </c>
      <c r="F237" s="186" t="s">
        <v>336</v>
      </c>
      <c r="G237" s="187" t="s">
        <v>143</v>
      </c>
      <c r="H237" s="188">
        <v>36.799999999999997</v>
      </c>
      <c r="I237" s="189"/>
      <c r="J237" s="190">
        <f>ROUND(I237*H237,2)</f>
        <v>0</v>
      </c>
      <c r="K237" s="191"/>
      <c r="L237" s="38"/>
      <c r="M237" s="192" t="s">
        <v>1</v>
      </c>
      <c r="N237" s="193" t="s">
        <v>39</v>
      </c>
      <c r="O237" s="70"/>
      <c r="P237" s="194">
        <f>O237*H237</f>
        <v>0</v>
      </c>
      <c r="Q237" s="194">
        <v>0</v>
      </c>
      <c r="R237" s="194">
        <f>Q237*H237</f>
        <v>0</v>
      </c>
      <c r="S237" s="194">
        <v>0</v>
      </c>
      <c r="T237" s="195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96" t="s">
        <v>230</v>
      </c>
      <c r="AT237" s="196" t="s">
        <v>140</v>
      </c>
      <c r="AU237" s="196" t="s">
        <v>82</v>
      </c>
      <c r="AY237" s="16" t="s">
        <v>139</v>
      </c>
      <c r="BE237" s="197">
        <f>IF(N237="základní",J237,0)</f>
        <v>0</v>
      </c>
      <c r="BF237" s="197">
        <f>IF(N237="snížená",J237,0)</f>
        <v>0</v>
      </c>
      <c r="BG237" s="197">
        <f>IF(N237="zákl. přenesená",J237,0)</f>
        <v>0</v>
      </c>
      <c r="BH237" s="197">
        <f>IF(N237="sníž. přenesená",J237,0)</f>
        <v>0</v>
      </c>
      <c r="BI237" s="197">
        <f>IF(N237="nulová",J237,0)</f>
        <v>0</v>
      </c>
      <c r="BJ237" s="16" t="s">
        <v>82</v>
      </c>
      <c r="BK237" s="197">
        <f>ROUND(I237*H237,2)</f>
        <v>0</v>
      </c>
      <c r="BL237" s="16" t="s">
        <v>230</v>
      </c>
      <c r="BM237" s="196" t="s">
        <v>337</v>
      </c>
    </row>
    <row r="238" spans="1:65" s="13" customFormat="1" ht="11.25">
      <c r="B238" s="198"/>
      <c r="C238" s="199"/>
      <c r="D238" s="200" t="s">
        <v>146</v>
      </c>
      <c r="E238" s="201" t="s">
        <v>1</v>
      </c>
      <c r="F238" s="202" t="s">
        <v>291</v>
      </c>
      <c r="G238" s="199"/>
      <c r="H238" s="203">
        <v>22.3</v>
      </c>
      <c r="I238" s="204"/>
      <c r="J238" s="199"/>
      <c r="K238" s="199"/>
      <c r="L238" s="205"/>
      <c r="M238" s="206"/>
      <c r="N238" s="207"/>
      <c r="O238" s="207"/>
      <c r="P238" s="207"/>
      <c r="Q238" s="207"/>
      <c r="R238" s="207"/>
      <c r="S238" s="207"/>
      <c r="T238" s="208"/>
      <c r="AT238" s="209" t="s">
        <v>146</v>
      </c>
      <c r="AU238" s="209" t="s">
        <v>82</v>
      </c>
      <c r="AV238" s="13" t="s">
        <v>84</v>
      </c>
      <c r="AW238" s="13" t="s">
        <v>31</v>
      </c>
      <c r="AX238" s="13" t="s">
        <v>74</v>
      </c>
      <c r="AY238" s="209" t="s">
        <v>139</v>
      </c>
    </row>
    <row r="239" spans="1:65" s="13" customFormat="1" ht="11.25">
      <c r="B239" s="198"/>
      <c r="C239" s="199"/>
      <c r="D239" s="200" t="s">
        <v>146</v>
      </c>
      <c r="E239" s="201" t="s">
        <v>1</v>
      </c>
      <c r="F239" s="202" t="s">
        <v>292</v>
      </c>
      <c r="G239" s="199"/>
      <c r="H239" s="203">
        <v>14.5</v>
      </c>
      <c r="I239" s="204"/>
      <c r="J239" s="199"/>
      <c r="K239" s="199"/>
      <c r="L239" s="205"/>
      <c r="M239" s="206"/>
      <c r="N239" s="207"/>
      <c r="O239" s="207"/>
      <c r="P239" s="207"/>
      <c r="Q239" s="207"/>
      <c r="R239" s="207"/>
      <c r="S239" s="207"/>
      <c r="T239" s="208"/>
      <c r="AT239" s="209" t="s">
        <v>146</v>
      </c>
      <c r="AU239" s="209" t="s">
        <v>82</v>
      </c>
      <c r="AV239" s="13" t="s">
        <v>84</v>
      </c>
      <c r="AW239" s="13" t="s">
        <v>31</v>
      </c>
      <c r="AX239" s="13" t="s">
        <v>74</v>
      </c>
      <c r="AY239" s="209" t="s">
        <v>139</v>
      </c>
    </row>
    <row r="240" spans="1:65" s="14" customFormat="1" ht="11.25">
      <c r="B240" s="210"/>
      <c r="C240" s="211"/>
      <c r="D240" s="200" t="s">
        <v>146</v>
      </c>
      <c r="E240" s="212" t="s">
        <v>1</v>
      </c>
      <c r="F240" s="213" t="s">
        <v>149</v>
      </c>
      <c r="G240" s="211"/>
      <c r="H240" s="214">
        <v>36.799999999999997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146</v>
      </c>
      <c r="AU240" s="220" t="s">
        <v>82</v>
      </c>
      <c r="AV240" s="14" t="s">
        <v>144</v>
      </c>
      <c r="AW240" s="14" t="s">
        <v>31</v>
      </c>
      <c r="AX240" s="14" t="s">
        <v>82</v>
      </c>
      <c r="AY240" s="220" t="s">
        <v>139</v>
      </c>
    </row>
    <row r="241" spans="1:65" s="2" customFormat="1" ht="16.5" customHeight="1">
      <c r="A241" s="33"/>
      <c r="B241" s="34"/>
      <c r="C241" s="184" t="s">
        <v>338</v>
      </c>
      <c r="D241" s="184" t="s">
        <v>140</v>
      </c>
      <c r="E241" s="185" t="s">
        <v>339</v>
      </c>
      <c r="F241" s="186" t="s">
        <v>340</v>
      </c>
      <c r="G241" s="187" t="s">
        <v>143</v>
      </c>
      <c r="H241" s="188">
        <v>36.799999999999997</v>
      </c>
      <c r="I241" s="189"/>
      <c r="J241" s="190">
        <f>ROUND(I241*H241,2)</f>
        <v>0</v>
      </c>
      <c r="K241" s="191"/>
      <c r="L241" s="38"/>
      <c r="M241" s="192" t="s">
        <v>1</v>
      </c>
      <c r="N241" s="193" t="s">
        <v>39</v>
      </c>
      <c r="O241" s="70"/>
      <c r="P241" s="194">
        <f>O241*H241</f>
        <v>0</v>
      </c>
      <c r="Q241" s="194">
        <v>0</v>
      </c>
      <c r="R241" s="194">
        <f>Q241*H241</f>
        <v>0</v>
      </c>
      <c r="S241" s="194">
        <v>0</v>
      </c>
      <c r="T241" s="195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96" t="s">
        <v>230</v>
      </c>
      <c r="AT241" s="196" t="s">
        <v>140</v>
      </c>
      <c r="AU241" s="196" t="s">
        <v>82</v>
      </c>
      <c r="AY241" s="16" t="s">
        <v>139</v>
      </c>
      <c r="BE241" s="197">
        <f>IF(N241="základní",J241,0)</f>
        <v>0</v>
      </c>
      <c r="BF241" s="197">
        <f>IF(N241="snížená",J241,0)</f>
        <v>0</v>
      </c>
      <c r="BG241" s="197">
        <f>IF(N241="zákl. přenesená",J241,0)</f>
        <v>0</v>
      </c>
      <c r="BH241" s="197">
        <f>IF(N241="sníž. přenesená",J241,0)</f>
        <v>0</v>
      </c>
      <c r="BI241" s="197">
        <f>IF(N241="nulová",J241,0)</f>
        <v>0</v>
      </c>
      <c r="BJ241" s="16" t="s">
        <v>82</v>
      </c>
      <c r="BK241" s="197">
        <f>ROUND(I241*H241,2)</f>
        <v>0</v>
      </c>
      <c r="BL241" s="16" t="s">
        <v>230</v>
      </c>
      <c r="BM241" s="196" t="s">
        <v>341</v>
      </c>
    </row>
    <row r="242" spans="1:65" s="13" customFormat="1" ht="11.25">
      <c r="B242" s="198"/>
      <c r="C242" s="199"/>
      <c r="D242" s="200" t="s">
        <v>146</v>
      </c>
      <c r="E242" s="201" t="s">
        <v>1</v>
      </c>
      <c r="F242" s="202" t="s">
        <v>291</v>
      </c>
      <c r="G242" s="199"/>
      <c r="H242" s="203">
        <v>22.3</v>
      </c>
      <c r="I242" s="204"/>
      <c r="J242" s="199"/>
      <c r="K242" s="199"/>
      <c r="L242" s="205"/>
      <c r="M242" s="206"/>
      <c r="N242" s="207"/>
      <c r="O242" s="207"/>
      <c r="P242" s="207"/>
      <c r="Q242" s="207"/>
      <c r="R242" s="207"/>
      <c r="S242" s="207"/>
      <c r="T242" s="208"/>
      <c r="AT242" s="209" t="s">
        <v>146</v>
      </c>
      <c r="AU242" s="209" t="s">
        <v>82</v>
      </c>
      <c r="AV242" s="13" t="s">
        <v>84</v>
      </c>
      <c r="AW242" s="13" t="s">
        <v>31</v>
      </c>
      <c r="AX242" s="13" t="s">
        <v>74</v>
      </c>
      <c r="AY242" s="209" t="s">
        <v>139</v>
      </c>
    </row>
    <row r="243" spans="1:65" s="13" customFormat="1" ht="11.25">
      <c r="B243" s="198"/>
      <c r="C243" s="199"/>
      <c r="D243" s="200" t="s">
        <v>146</v>
      </c>
      <c r="E243" s="201" t="s">
        <v>1</v>
      </c>
      <c r="F243" s="202" t="s">
        <v>292</v>
      </c>
      <c r="G243" s="199"/>
      <c r="H243" s="203">
        <v>14.5</v>
      </c>
      <c r="I243" s="204"/>
      <c r="J243" s="199"/>
      <c r="K243" s="199"/>
      <c r="L243" s="205"/>
      <c r="M243" s="206"/>
      <c r="N243" s="207"/>
      <c r="O243" s="207"/>
      <c r="P243" s="207"/>
      <c r="Q243" s="207"/>
      <c r="R243" s="207"/>
      <c r="S243" s="207"/>
      <c r="T243" s="208"/>
      <c r="AT243" s="209" t="s">
        <v>146</v>
      </c>
      <c r="AU243" s="209" t="s">
        <v>82</v>
      </c>
      <c r="AV243" s="13" t="s">
        <v>84</v>
      </c>
      <c r="AW243" s="13" t="s">
        <v>31</v>
      </c>
      <c r="AX243" s="13" t="s">
        <v>74</v>
      </c>
      <c r="AY243" s="209" t="s">
        <v>139</v>
      </c>
    </row>
    <row r="244" spans="1:65" s="14" customFormat="1" ht="11.25">
      <c r="B244" s="210"/>
      <c r="C244" s="211"/>
      <c r="D244" s="200" t="s">
        <v>146</v>
      </c>
      <c r="E244" s="212" t="s">
        <v>1</v>
      </c>
      <c r="F244" s="213" t="s">
        <v>149</v>
      </c>
      <c r="G244" s="211"/>
      <c r="H244" s="214">
        <v>36.799999999999997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146</v>
      </c>
      <c r="AU244" s="220" t="s">
        <v>82</v>
      </c>
      <c r="AV244" s="14" t="s">
        <v>144</v>
      </c>
      <c r="AW244" s="14" t="s">
        <v>31</v>
      </c>
      <c r="AX244" s="14" t="s">
        <v>82</v>
      </c>
      <c r="AY244" s="220" t="s">
        <v>139</v>
      </c>
    </row>
    <row r="245" spans="1:65" s="2" customFormat="1" ht="21.75" customHeight="1">
      <c r="A245" s="33"/>
      <c r="B245" s="34"/>
      <c r="C245" s="184" t="s">
        <v>342</v>
      </c>
      <c r="D245" s="184" t="s">
        <v>140</v>
      </c>
      <c r="E245" s="185" t="s">
        <v>343</v>
      </c>
      <c r="F245" s="186" t="s">
        <v>344</v>
      </c>
      <c r="G245" s="187" t="s">
        <v>213</v>
      </c>
      <c r="H245" s="188">
        <v>0.25</v>
      </c>
      <c r="I245" s="189"/>
      <c r="J245" s="190">
        <f>ROUND(I245*H245,2)</f>
        <v>0</v>
      </c>
      <c r="K245" s="191"/>
      <c r="L245" s="38"/>
      <c r="M245" s="192" t="s">
        <v>1</v>
      </c>
      <c r="N245" s="193" t="s">
        <v>39</v>
      </c>
      <c r="O245" s="70"/>
      <c r="P245" s="194">
        <f>O245*H245</f>
        <v>0</v>
      </c>
      <c r="Q245" s="194">
        <v>0</v>
      </c>
      <c r="R245" s="194">
        <f>Q245*H245</f>
        <v>0</v>
      </c>
      <c r="S245" s="194">
        <v>0</v>
      </c>
      <c r="T245" s="195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96" t="s">
        <v>230</v>
      </c>
      <c r="AT245" s="196" t="s">
        <v>140</v>
      </c>
      <c r="AU245" s="196" t="s">
        <v>82</v>
      </c>
      <c r="AY245" s="16" t="s">
        <v>139</v>
      </c>
      <c r="BE245" s="197">
        <f>IF(N245="základní",J245,0)</f>
        <v>0</v>
      </c>
      <c r="BF245" s="197">
        <f>IF(N245="snížená",J245,0)</f>
        <v>0</v>
      </c>
      <c r="BG245" s="197">
        <f>IF(N245="zákl. přenesená",J245,0)</f>
        <v>0</v>
      </c>
      <c r="BH245" s="197">
        <f>IF(N245="sníž. přenesená",J245,0)</f>
        <v>0</v>
      </c>
      <c r="BI245" s="197">
        <f>IF(N245="nulová",J245,0)</f>
        <v>0</v>
      </c>
      <c r="BJ245" s="16" t="s">
        <v>82</v>
      </c>
      <c r="BK245" s="197">
        <f>ROUND(I245*H245,2)</f>
        <v>0</v>
      </c>
      <c r="BL245" s="16" t="s">
        <v>230</v>
      </c>
      <c r="BM245" s="196" t="s">
        <v>345</v>
      </c>
    </row>
    <row r="246" spans="1:65" s="12" customFormat="1" ht="25.9" customHeight="1">
      <c r="B246" s="170"/>
      <c r="C246" s="171"/>
      <c r="D246" s="172" t="s">
        <v>73</v>
      </c>
      <c r="E246" s="173" t="s">
        <v>346</v>
      </c>
      <c r="F246" s="173" t="s">
        <v>347</v>
      </c>
      <c r="G246" s="171"/>
      <c r="H246" s="171"/>
      <c r="I246" s="174"/>
      <c r="J246" s="175">
        <f>BK246</f>
        <v>0</v>
      </c>
      <c r="K246" s="171"/>
      <c r="L246" s="176"/>
      <c r="M246" s="177"/>
      <c r="N246" s="178"/>
      <c r="O246" s="178"/>
      <c r="P246" s="179">
        <f>SUM(P247:P248)</f>
        <v>0</v>
      </c>
      <c r="Q246" s="178"/>
      <c r="R246" s="179">
        <f>SUM(R247:R248)</f>
        <v>0</v>
      </c>
      <c r="S246" s="178"/>
      <c r="T246" s="180">
        <f>SUM(T247:T248)</f>
        <v>0</v>
      </c>
      <c r="AR246" s="181" t="s">
        <v>84</v>
      </c>
      <c r="AT246" s="182" t="s">
        <v>73</v>
      </c>
      <c r="AU246" s="182" t="s">
        <v>74</v>
      </c>
      <c r="AY246" s="181" t="s">
        <v>139</v>
      </c>
      <c r="BK246" s="183">
        <f>SUM(BK247:BK248)</f>
        <v>0</v>
      </c>
    </row>
    <row r="247" spans="1:65" s="2" customFormat="1" ht="24.2" customHeight="1">
      <c r="A247" s="33"/>
      <c r="B247" s="34"/>
      <c r="C247" s="184" t="s">
        <v>348</v>
      </c>
      <c r="D247" s="184" t="s">
        <v>140</v>
      </c>
      <c r="E247" s="185" t="s">
        <v>349</v>
      </c>
      <c r="F247" s="186" t="s">
        <v>350</v>
      </c>
      <c r="G247" s="187" t="s">
        <v>351</v>
      </c>
      <c r="H247" s="188">
        <v>4</v>
      </c>
      <c r="I247" s="189"/>
      <c r="J247" s="190">
        <f>ROUND(I247*H247,2)</f>
        <v>0</v>
      </c>
      <c r="K247" s="191"/>
      <c r="L247" s="38"/>
      <c r="M247" s="192" t="s">
        <v>1</v>
      </c>
      <c r="N247" s="193" t="s">
        <v>39</v>
      </c>
      <c r="O247" s="70"/>
      <c r="P247" s="194">
        <f>O247*H247</f>
        <v>0</v>
      </c>
      <c r="Q247" s="194">
        <v>0</v>
      </c>
      <c r="R247" s="194">
        <f>Q247*H247</f>
        <v>0</v>
      </c>
      <c r="S247" s="194">
        <v>0</v>
      </c>
      <c r="T247" s="195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96" t="s">
        <v>230</v>
      </c>
      <c r="AT247" s="196" t="s">
        <v>140</v>
      </c>
      <c r="AU247" s="196" t="s">
        <v>82</v>
      </c>
      <c r="AY247" s="16" t="s">
        <v>139</v>
      </c>
      <c r="BE247" s="197">
        <f>IF(N247="základní",J247,0)</f>
        <v>0</v>
      </c>
      <c r="BF247" s="197">
        <f>IF(N247="snížená",J247,0)</f>
        <v>0</v>
      </c>
      <c r="BG247" s="197">
        <f>IF(N247="zákl. přenesená",J247,0)</f>
        <v>0</v>
      </c>
      <c r="BH247" s="197">
        <f>IF(N247="sníž. přenesená",J247,0)</f>
        <v>0</v>
      </c>
      <c r="BI247" s="197">
        <f>IF(N247="nulová",J247,0)</f>
        <v>0</v>
      </c>
      <c r="BJ247" s="16" t="s">
        <v>82</v>
      </c>
      <c r="BK247" s="197">
        <f>ROUND(I247*H247,2)</f>
        <v>0</v>
      </c>
      <c r="BL247" s="16" t="s">
        <v>230</v>
      </c>
      <c r="BM247" s="196" t="s">
        <v>352</v>
      </c>
    </row>
    <row r="248" spans="1:65" s="2" customFormat="1" ht="19.5">
      <c r="A248" s="33"/>
      <c r="B248" s="34"/>
      <c r="C248" s="35"/>
      <c r="D248" s="200" t="s">
        <v>159</v>
      </c>
      <c r="E248" s="35"/>
      <c r="F248" s="221" t="s">
        <v>353</v>
      </c>
      <c r="G248" s="35"/>
      <c r="H248" s="35"/>
      <c r="I248" s="222"/>
      <c r="J248" s="35"/>
      <c r="K248" s="35"/>
      <c r="L248" s="38"/>
      <c r="M248" s="223"/>
      <c r="N248" s="224"/>
      <c r="O248" s="70"/>
      <c r="P248" s="70"/>
      <c r="Q248" s="70"/>
      <c r="R248" s="70"/>
      <c r="S248" s="70"/>
      <c r="T248" s="71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T248" s="16" t="s">
        <v>159</v>
      </c>
      <c r="AU248" s="16" t="s">
        <v>82</v>
      </c>
    </row>
    <row r="249" spans="1:65" s="12" customFormat="1" ht="25.9" customHeight="1">
      <c r="B249" s="170"/>
      <c r="C249" s="171"/>
      <c r="D249" s="172" t="s">
        <v>73</v>
      </c>
      <c r="E249" s="173" t="s">
        <v>354</v>
      </c>
      <c r="F249" s="173" t="s">
        <v>355</v>
      </c>
      <c r="G249" s="171"/>
      <c r="H249" s="171"/>
      <c r="I249" s="174"/>
      <c r="J249" s="175">
        <f>BK249</f>
        <v>0</v>
      </c>
      <c r="K249" s="171"/>
      <c r="L249" s="176"/>
      <c r="M249" s="177"/>
      <c r="N249" s="178"/>
      <c r="O249" s="178"/>
      <c r="P249" s="179">
        <f>SUM(P250:P258)</f>
        <v>0</v>
      </c>
      <c r="Q249" s="178"/>
      <c r="R249" s="179">
        <f>SUM(R250:R258)</f>
        <v>0</v>
      </c>
      <c r="S249" s="178"/>
      <c r="T249" s="180">
        <f>SUM(T250:T258)</f>
        <v>0</v>
      </c>
      <c r="AR249" s="181" t="s">
        <v>84</v>
      </c>
      <c r="AT249" s="182" t="s">
        <v>73</v>
      </c>
      <c r="AU249" s="182" t="s">
        <v>74</v>
      </c>
      <c r="AY249" s="181" t="s">
        <v>139</v>
      </c>
      <c r="BK249" s="183">
        <f>SUM(BK250:BK258)</f>
        <v>0</v>
      </c>
    </row>
    <row r="250" spans="1:65" s="2" customFormat="1" ht="21.75" customHeight="1">
      <c r="A250" s="33"/>
      <c r="B250" s="34"/>
      <c r="C250" s="184" t="s">
        <v>356</v>
      </c>
      <c r="D250" s="184" t="s">
        <v>140</v>
      </c>
      <c r="E250" s="185" t="s">
        <v>357</v>
      </c>
      <c r="F250" s="186" t="s">
        <v>358</v>
      </c>
      <c r="G250" s="187" t="s">
        <v>143</v>
      </c>
      <c r="H250" s="188">
        <v>125.15</v>
      </c>
      <c r="I250" s="189"/>
      <c r="J250" s="190">
        <f>ROUND(I250*H250,2)</f>
        <v>0</v>
      </c>
      <c r="K250" s="191"/>
      <c r="L250" s="38"/>
      <c r="M250" s="192" t="s">
        <v>1</v>
      </c>
      <c r="N250" s="193" t="s">
        <v>39</v>
      </c>
      <c r="O250" s="70"/>
      <c r="P250" s="194">
        <f>O250*H250</f>
        <v>0</v>
      </c>
      <c r="Q250" s="194">
        <v>0</v>
      </c>
      <c r="R250" s="194">
        <f>Q250*H250</f>
        <v>0</v>
      </c>
      <c r="S250" s="194">
        <v>0</v>
      </c>
      <c r="T250" s="195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96" t="s">
        <v>230</v>
      </c>
      <c r="AT250" s="196" t="s">
        <v>140</v>
      </c>
      <c r="AU250" s="196" t="s">
        <v>82</v>
      </c>
      <c r="AY250" s="16" t="s">
        <v>139</v>
      </c>
      <c r="BE250" s="197">
        <f>IF(N250="základní",J250,0)</f>
        <v>0</v>
      </c>
      <c r="BF250" s="197">
        <f>IF(N250="snížená",J250,0)</f>
        <v>0</v>
      </c>
      <c r="BG250" s="197">
        <f>IF(N250="zákl. přenesená",J250,0)</f>
        <v>0</v>
      </c>
      <c r="BH250" s="197">
        <f>IF(N250="sníž. přenesená",J250,0)</f>
        <v>0</v>
      </c>
      <c r="BI250" s="197">
        <f>IF(N250="nulová",J250,0)</f>
        <v>0</v>
      </c>
      <c r="BJ250" s="16" t="s">
        <v>82</v>
      </c>
      <c r="BK250" s="197">
        <f>ROUND(I250*H250,2)</f>
        <v>0</v>
      </c>
      <c r="BL250" s="16" t="s">
        <v>230</v>
      </c>
      <c r="BM250" s="196" t="s">
        <v>359</v>
      </c>
    </row>
    <row r="251" spans="1:65" s="13" customFormat="1" ht="11.25">
      <c r="B251" s="198"/>
      <c r="C251" s="199"/>
      <c r="D251" s="200" t="s">
        <v>146</v>
      </c>
      <c r="E251" s="201" t="s">
        <v>1</v>
      </c>
      <c r="F251" s="202" t="s">
        <v>153</v>
      </c>
      <c r="G251" s="199"/>
      <c r="H251" s="203">
        <v>59.475000000000001</v>
      </c>
      <c r="I251" s="204"/>
      <c r="J251" s="199"/>
      <c r="K251" s="199"/>
      <c r="L251" s="205"/>
      <c r="M251" s="206"/>
      <c r="N251" s="207"/>
      <c r="O251" s="207"/>
      <c r="P251" s="207"/>
      <c r="Q251" s="207"/>
      <c r="R251" s="207"/>
      <c r="S251" s="207"/>
      <c r="T251" s="208"/>
      <c r="AT251" s="209" t="s">
        <v>146</v>
      </c>
      <c r="AU251" s="209" t="s">
        <v>82</v>
      </c>
      <c r="AV251" s="13" t="s">
        <v>84</v>
      </c>
      <c r="AW251" s="13" t="s">
        <v>31</v>
      </c>
      <c r="AX251" s="13" t="s">
        <v>74</v>
      </c>
      <c r="AY251" s="209" t="s">
        <v>139</v>
      </c>
    </row>
    <row r="252" spans="1:65" s="13" customFormat="1" ht="11.25">
      <c r="B252" s="198"/>
      <c r="C252" s="199"/>
      <c r="D252" s="200" t="s">
        <v>146</v>
      </c>
      <c r="E252" s="201" t="s">
        <v>1</v>
      </c>
      <c r="F252" s="202" t="s">
        <v>154</v>
      </c>
      <c r="G252" s="199"/>
      <c r="H252" s="203">
        <v>65.674999999999997</v>
      </c>
      <c r="I252" s="204"/>
      <c r="J252" s="199"/>
      <c r="K252" s="199"/>
      <c r="L252" s="205"/>
      <c r="M252" s="206"/>
      <c r="N252" s="207"/>
      <c r="O252" s="207"/>
      <c r="P252" s="207"/>
      <c r="Q252" s="207"/>
      <c r="R252" s="207"/>
      <c r="S252" s="207"/>
      <c r="T252" s="208"/>
      <c r="AT252" s="209" t="s">
        <v>146</v>
      </c>
      <c r="AU252" s="209" t="s">
        <v>82</v>
      </c>
      <c r="AV252" s="13" t="s">
        <v>84</v>
      </c>
      <c r="AW252" s="13" t="s">
        <v>31</v>
      </c>
      <c r="AX252" s="13" t="s">
        <v>74</v>
      </c>
      <c r="AY252" s="209" t="s">
        <v>139</v>
      </c>
    </row>
    <row r="253" spans="1:65" s="14" customFormat="1" ht="11.25">
      <c r="B253" s="210"/>
      <c r="C253" s="211"/>
      <c r="D253" s="200" t="s">
        <v>146</v>
      </c>
      <c r="E253" s="212" t="s">
        <v>1</v>
      </c>
      <c r="F253" s="213" t="s">
        <v>149</v>
      </c>
      <c r="G253" s="211"/>
      <c r="H253" s="214">
        <v>125.15</v>
      </c>
      <c r="I253" s="215"/>
      <c r="J253" s="211"/>
      <c r="K253" s="211"/>
      <c r="L253" s="216"/>
      <c r="M253" s="217"/>
      <c r="N253" s="218"/>
      <c r="O253" s="218"/>
      <c r="P253" s="218"/>
      <c r="Q253" s="218"/>
      <c r="R253" s="218"/>
      <c r="S253" s="218"/>
      <c r="T253" s="219"/>
      <c r="AT253" s="220" t="s">
        <v>146</v>
      </c>
      <c r="AU253" s="220" t="s">
        <v>82</v>
      </c>
      <c r="AV253" s="14" t="s">
        <v>144</v>
      </c>
      <c r="AW253" s="14" t="s">
        <v>31</v>
      </c>
      <c r="AX253" s="14" t="s">
        <v>82</v>
      </c>
      <c r="AY253" s="220" t="s">
        <v>139</v>
      </c>
    </row>
    <row r="254" spans="1:65" s="2" customFormat="1" ht="16.5" customHeight="1">
      <c r="A254" s="33"/>
      <c r="B254" s="34"/>
      <c r="C254" s="184" t="s">
        <v>360</v>
      </c>
      <c r="D254" s="184" t="s">
        <v>140</v>
      </c>
      <c r="E254" s="185" t="s">
        <v>361</v>
      </c>
      <c r="F254" s="186" t="s">
        <v>362</v>
      </c>
      <c r="G254" s="187" t="s">
        <v>143</v>
      </c>
      <c r="H254" s="188">
        <v>125.15</v>
      </c>
      <c r="I254" s="189"/>
      <c r="J254" s="190">
        <f>ROUND(I254*H254,2)</f>
        <v>0</v>
      </c>
      <c r="K254" s="191"/>
      <c r="L254" s="38"/>
      <c r="M254" s="192" t="s">
        <v>1</v>
      </c>
      <c r="N254" s="193" t="s">
        <v>39</v>
      </c>
      <c r="O254" s="70"/>
      <c r="P254" s="194">
        <f>O254*H254</f>
        <v>0</v>
      </c>
      <c r="Q254" s="194">
        <v>0</v>
      </c>
      <c r="R254" s="194">
        <f>Q254*H254</f>
        <v>0</v>
      </c>
      <c r="S254" s="194">
        <v>0</v>
      </c>
      <c r="T254" s="195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96" t="s">
        <v>230</v>
      </c>
      <c r="AT254" s="196" t="s">
        <v>140</v>
      </c>
      <c r="AU254" s="196" t="s">
        <v>82</v>
      </c>
      <c r="AY254" s="16" t="s">
        <v>139</v>
      </c>
      <c r="BE254" s="197">
        <f>IF(N254="základní",J254,0)</f>
        <v>0</v>
      </c>
      <c r="BF254" s="197">
        <f>IF(N254="snížená",J254,0)</f>
        <v>0</v>
      </c>
      <c r="BG254" s="197">
        <f>IF(N254="zákl. přenesená",J254,0)</f>
        <v>0</v>
      </c>
      <c r="BH254" s="197">
        <f>IF(N254="sníž. přenesená",J254,0)</f>
        <v>0</v>
      </c>
      <c r="BI254" s="197">
        <f>IF(N254="nulová",J254,0)</f>
        <v>0</v>
      </c>
      <c r="BJ254" s="16" t="s">
        <v>82</v>
      </c>
      <c r="BK254" s="197">
        <f>ROUND(I254*H254,2)</f>
        <v>0</v>
      </c>
      <c r="BL254" s="16" t="s">
        <v>230</v>
      </c>
      <c r="BM254" s="196" t="s">
        <v>363</v>
      </c>
    </row>
    <row r="255" spans="1:65" s="2" customFormat="1" ht="19.5">
      <c r="A255" s="33"/>
      <c r="B255" s="34"/>
      <c r="C255" s="35"/>
      <c r="D255" s="200" t="s">
        <v>159</v>
      </c>
      <c r="E255" s="35"/>
      <c r="F255" s="221" t="s">
        <v>364</v>
      </c>
      <c r="G255" s="35"/>
      <c r="H255" s="35"/>
      <c r="I255" s="222"/>
      <c r="J255" s="35"/>
      <c r="K255" s="35"/>
      <c r="L255" s="38"/>
      <c r="M255" s="223"/>
      <c r="N255" s="224"/>
      <c r="O255" s="70"/>
      <c r="P255" s="70"/>
      <c r="Q255" s="70"/>
      <c r="R255" s="70"/>
      <c r="S255" s="70"/>
      <c r="T255" s="71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T255" s="16" t="s">
        <v>159</v>
      </c>
      <c r="AU255" s="16" t="s">
        <v>82</v>
      </c>
    </row>
    <row r="256" spans="1:65" s="13" customFormat="1" ht="11.25">
      <c r="B256" s="198"/>
      <c r="C256" s="199"/>
      <c r="D256" s="200" t="s">
        <v>146</v>
      </c>
      <c r="E256" s="201" t="s">
        <v>1</v>
      </c>
      <c r="F256" s="202" t="s">
        <v>153</v>
      </c>
      <c r="G256" s="199"/>
      <c r="H256" s="203">
        <v>59.475000000000001</v>
      </c>
      <c r="I256" s="204"/>
      <c r="J256" s="199"/>
      <c r="K256" s="199"/>
      <c r="L256" s="205"/>
      <c r="M256" s="206"/>
      <c r="N256" s="207"/>
      <c r="O256" s="207"/>
      <c r="P256" s="207"/>
      <c r="Q256" s="207"/>
      <c r="R256" s="207"/>
      <c r="S256" s="207"/>
      <c r="T256" s="208"/>
      <c r="AT256" s="209" t="s">
        <v>146</v>
      </c>
      <c r="AU256" s="209" t="s">
        <v>82</v>
      </c>
      <c r="AV256" s="13" t="s">
        <v>84</v>
      </c>
      <c r="AW256" s="13" t="s">
        <v>31</v>
      </c>
      <c r="AX256" s="13" t="s">
        <v>74</v>
      </c>
      <c r="AY256" s="209" t="s">
        <v>139</v>
      </c>
    </row>
    <row r="257" spans="1:65" s="13" customFormat="1" ht="11.25">
      <c r="B257" s="198"/>
      <c r="C257" s="199"/>
      <c r="D257" s="200" t="s">
        <v>146</v>
      </c>
      <c r="E257" s="201" t="s">
        <v>1</v>
      </c>
      <c r="F257" s="202" t="s">
        <v>154</v>
      </c>
      <c r="G257" s="199"/>
      <c r="H257" s="203">
        <v>65.674999999999997</v>
      </c>
      <c r="I257" s="204"/>
      <c r="J257" s="199"/>
      <c r="K257" s="199"/>
      <c r="L257" s="205"/>
      <c r="M257" s="206"/>
      <c r="N257" s="207"/>
      <c r="O257" s="207"/>
      <c r="P257" s="207"/>
      <c r="Q257" s="207"/>
      <c r="R257" s="207"/>
      <c r="S257" s="207"/>
      <c r="T257" s="208"/>
      <c r="AT257" s="209" t="s">
        <v>146</v>
      </c>
      <c r="AU257" s="209" t="s">
        <v>82</v>
      </c>
      <c r="AV257" s="13" t="s">
        <v>84</v>
      </c>
      <c r="AW257" s="13" t="s">
        <v>31</v>
      </c>
      <c r="AX257" s="13" t="s">
        <v>74</v>
      </c>
      <c r="AY257" s="209" t="s">
        <v>139</v>
      </c>
    </row>
    <row r="258" spans="1:65" s="14" customFormat="1" ht="11.25">
      <c r="B258" s="210"/>
      <c r="C258" s="211"/>
      <c r="D258" s="200" t="s">
        <v>146</v>
      </c>
      <c r="E258" s="212" t="s">
        <v>1</v>
      </c>
      <c r="F258" s="213" t="s">
        <v>149</v>
      </c>
      <c r="G258" s="211"/>
      <c r="H258" s="214">
        <v>125.15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146</v>
      </c>
      <c r="AU258" s="220" t="s">
        <v>82</v>
      </c>
      <c r="AV258" s="14" t="s">
        <v>144</v>
      </c>
      <c r="AW258" s="14" t="s">
        <v>31</v>
      </c>
      <c r="AX258" s="14" t="s">
        <v>82</v>
      </c>
      <c r="AY258" s="220" t="s">
        <v>139</v>
      </c>
    </row>
    <row r="259" spans="1:65" s="12" customFormat="1" ht="25.9" customHeight="1">
      <c r="B259" s="170"/>
      <c r="C259" s="171"/>
      <c r="D259" s="172" t="s">
        <v>73</v>
      </c>
      <c r="E259" s="173" t="s">
        <v>365</v>
      </c>
      <c r="F259" s="173" t="s">
        <v>366</v>
      </c>
      <c r="G259" s="171"/>
      <c r="H259" s="171"/>
      <c r="I259" s="174"/>
      <c r="J259" s="175">
        <f>BK259</f>
        <v>0</v>
      </c>
      <c r="K259" s="171"/>
      <c r="L259" s="176"/>
      <c r="M259" s="177"/>
      <c r="N259" s="178"/>
      <c r="O259" s="178"/>
      <c r="P259" s="179">
        <f>SUM(P260:P271)</f>
        <v>0</v>
      </c>
      <c r="Q259" s="178"/>
      <c r="R259" s="179">
        <f>SUM(R260:R271)</f>
        <v>0.03</v>
      </c>
      <c r="S259" s="178"/>
      <c r="T259" s="180">
        <f>SUM(T260:T271)</f>
        <v>0</v>
      </c>
      <c r="AR259" s="181" t="s">
        <v>84</v>
      </c>
      <c r="AT259" s="182" t="s">
        <v>73</v>
      </c>
      <c r="AU259" s="182" t="s">
        <v>74</v>
      </c>
      <c r="AY259" s="181" t="s">
        <v>139</v>
      </c>
      <c r="BK259" s="183">
        <f>SUM(BK260:BK271)</f>
        <v>0</v>
      </c>
    </row>
    <row r="260" spans="1:65" s="2" customFormat="1" ht="16.5" customHeight="1">
      <c r="A260" s="33"/>
      <c r="B260" s="34"/>
      <c r="C260" s="184" t="s">
        <v>367</v>
      </c>
      <c r="D260" s="184" t="s">
        <v>140</v>
      </c>
      <c r="E260" s="185" t="s">
        <v>368</v>
      </c>
      <c r="F260" s="186" t="s">
        <v>369</v>
      </c>
      <c r="G260" s="187" t="s">
        <v>143</v>
      </c>
      <c r="H260" s="188">
        <v>10.7</v>
      </c>
      <c r="I260" s="189"/>
      <c r="J260" s="190">
        <f>ROUND(I260*H260,2)</f>
        <v>0</v>
      </c>
      <c r="K260" s="191"/>
      <c r="L260" s="38"/>
      <c r="M260" s="192" t="s">
        <v>1</v>
      </c>
      <c r="N260" s="193" t="s">
        <v>39</v>
      </c>
      <c r="O260" s="70"/>
      <c r="P260" s="194">
        <f>O260*H260</f>
        <v>0</v>
      </c>
      <c r="Q260" s="194">
        <v>0</v>
      </c>
      <c r="R260" s="194">
        <f>Q260*H260</f>
        <v>0</v>
      </c>
      <c r="S260" s="194">
        <v>0</v>
      </c>
      <c r="T260" s="195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96" t="s">
        <v>230</v>
      </c>
      <c r="AT260" s="196" t="s">
        <v>140</v>
      </c>
      <c r="AU260" s="196" t="s">
        <v>82</v>
      </c>
      <c r="AY260" s="16" t="s">
        <v>139</v>
      </c>
      <c r="BE260" s="197">
        <f>IF(N260="základní",J260,0)</f>
        <v>0</v>
      </c>
      <c r="BF260" s="197">
        <f>IF(N260="snížená",J260,0)</f>
        <v>0</v>
      </c>
      <c r="BG260" s="197">
        <f>IF(N260="zákl. přenesená",J260,0)</f>
        <v>0</v>
      </c>
      <c r="BH260" s="197">
        <f>IF(N260="sníž. přenesená",J260,0)</f>
        <v>0</v>
      </c>
      <c r="BI260" s="197">
        <f>IF(N260="nulová",J260,0)</f>
        <v>0</v>
      </c>
      <c r="BJ260" s="16" t="s">
        <v>82</v>
      </c>
      <c r="BK260" s="197">
        <f>ROUND(I260*H260,2)</f>
        <v>0</v>
      </c>
      <c r="BL260" s="16" t="s">
        <v>230</v>
      </c>
      <c r="BM260" s="196" t="s">
        <v>370</v>
      </c>
    </row>
    <row r="261" spans="1:65" s="13" customFormat="1" ht="11.25">
      <c r="B261" s="198"/>
      <c r="C261" s="199"/>
      <c r="D261" s="200" t="s">
        <v>146</v>
      </c>
      <c r="E261" s="201" t="s">
        <v>1</v>
      </c>
      <c r="F261" s="202" t="s">
        <v>371</v>
      </c>
      <c r="G261" s="199"/>
      <c r="H261" s="203">
        <v>6.5</v>
      </c>
      <c r="I261" s="204"/>
      <c r="J261" s="199"/>
      <c r="K261" s="199"/>
      <c r="L261" s="205"/>
      <c r="M261" s="206"/>
      <c r="N261" s="207"/>
      <c r="O261" s="207"/>
      <c r="P261" s="207"/>
      <c r="Q261" s="207"/>
      <c r="R261" s="207"/>
      <c r="S261" s="207"/>
      <c r="T261" s="208"/>
      <c r="AT261" s="209" t="s">
        <v>146</v>
      </c>
      <c r="AU261" s="209" t="s">
        <v>82</v>
      </c>
      <c r="AV261" s="13" t="s">
        <v>84</v>
      </c>
      <c r="AW261" s="13" t="s">
        <v>31</v>
      </c>
      <c r="AX261" s="13" t="s">
        <v>74</v>
      </c>
      <c r="AY261" s="209" t="s">
        <v>139</v>
      </c>
    </row>
    <row r="262" spans="1:65" s="13" customFormat="1" ht="11.25">
      <c r="B262" s="198"/>
      <c r="C262" s="199"/>
      <c r="D262" s="200" t="s">
        <v>146</v>
      </c>
      <c r="E262" s="201" t="s">
        <v>1</v>
      </c>
      <c r="F262" s="202" t="s">
        <v>372</v>
      </c>
      <c r="G262" s="199"/>
      <c r="H262" s="203">
        <v>4.2</v>
      </c>
      <c r="I262" s="204"/>
      <c r="J262" s="199"/>
      <c r="K262" s="199"/>
      <c r="L262" s="205"/>
      <c r="M262" s="206"/>
      <c r="N262" s="207"/>
      <c r="O262" s="207"/>
      <c r="P262" s="207"/>
      <c r="Q262" s="207"/>
      <c r="R262" s="207"/>
      <c r="S262" s="207"/>
      <c r="T262" s="208"/>
      <c r="AT262" s="209" t="s">
        <v>146</v>
      </c>
      <c r="AU262" s="209" t="s">
        <v>82</v>
      </c>
      <c r="AV262" s="13" t="s">
        <v>84</v>
      </c>
      <c r="AW262" s="13" t="s">
        <v>31</v>
      </c>
      <c r="AX262" s="13" t="s">
        <v>74</v>
      </c>
      <c r="AY262" s="209" t="s">
        <v>139</v>
      </c>
    </row>
    <row r="263" spans="1:65" s="14" customFormat="1" ht="11.25">
      <c r="B263" s="210"/>
      <c r="C263" s="211"/>
      <c r="D263" s="200" t="s">
        <v>146</v>
      </c>
      <c r="E263" s="212" t="s">
        <v>1</v>
      </c>
      <c r="F263" s="213" t="s">
        <v>149</v>
      </c>
      <c r="G263" s="211"/>
      <c r="H263" s="214">
        <v>10.7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146</v>
      </c>
      <c r="AU263" s="220" t="s">
        <v>82</v>
      </c>
      <c r="AV263" s="14" t="s">
        <v>144</v>
      </c>
      <c r="AW263" s="14" t="s">
        <v>31</v>
      </c>
      <c r="AX263" s="14" t="s">
        <v>82</v>
      </c>
      <c r="AY263" s="220" t="s">
        <v>139</v>
      </c>
    </row>
    <row r="264" spans="1:65" s="2" customFormat="1" ht="16.5" customHeight="1">
      <c r="A264" s="33"/>
      <c r="B264" s="34"/>
      <c r="C264" s="184" t="s">
        <v>373</v>
      </c>
      <c r="D264" s="184" t="s">
        <v>140</v>
      </c>
      <c r="E264" s="185" t="s">
        <v>374</v>
      </c>
      <c r="F264" s="186" t="s">
        <v>375</v>
      </c>
      <c r="G264" s="187" t="s">
        <v>143</v>
      </c>
      <c r="H264" s="188">
        <v>10.7</v>
      </c>
      <c r="I264" s="189"/>
      <c r="J264" s="190">
        <f>ROUND(I264*H264,2)</f>
        <v>0</v>
      </c>
      <c r="K264" s="191"/>
      <c r="L264" s="38"/>
      <c r="M264" s="192" t="s">
        <v>1</v>
      </c>
      <c r="N264" s="193" t="s">
        <v>39</v>
      </c>
      <c r="O264" s="70"/>
      <c r="P264" s="194">
        <f>O264*H264</f>
        <v>0</v>
      </c>
      <c r="Q264" s="194">
        <v>0</v>
      </c>
      <c r="R264" s="194">
        <f>Q264*H264</f>
        <v>0</v>
      </c>
      <c r="S264" s="194">
        <v>0</v>
      </c>
      <c r="T264" s="195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96" t="s">
        <v>230</v>
      </c>
      <c r="AT264" s="196" t="s">
        <v>140</v>
      </c>
      <c r="AU264" s="196" t="s">
        <v>82</v>
      </c>
      <c r="AY264" s="16" t="s">
        <v>139</v>
      </c>
      <c r="BE264" s="197">
        <f>IF(N264="základní",J264,0)</f>
        <v>0</v>
      </c>
      <c r="BF264" s="197">
        <f>IF(N264="snížená",J264,0)</f>
        <v>0</v>
      </c>
      <c r="BG264" s="197">
        <f>IF(N264="zákl. přenesená",J264,0)</f>
        <v>0</v>
      </c>
      <c r="BH264" s="197">
        <f>IF(N264="sníž. přenesená",J264,0)</f>
        <v>0</v>
      </c>
      <c r="BI264" s="197">
        <f>IF(N264="nulová",J264,0)</f>
        <v>0</v>
      </c>
      <c r="BJ264" s="16" t="s">
        <v>82</v>
      </c>
      <c r="BK264" s="197">
        <f>ROUND(I264*H264,2)</f>
        <v>0</v>
      </c>
      <c r="BL264" s="16" t="s">
        <v>230</v>
      </c>
      <c r="BM264" s="196" t="s">
        <v>376</v>
      </c>
    </row>
    <row r="265" spans="1:65" s="2" customFormat="1" ht="19.5">
      <c r="A265" s="33"/>
      <c r="B265" s="34"/>
      <c r="C265" s="35"/>
      <c r="D265" s="200" t="s">
        <v>159</v>
      </c>
      <c r="E265" s="35"/>
      <c r="F265" s="221" t="s">
        <v>377</v>
      </c>
      <c r="G265" s="35"/>
      <c r="H265" s="35"/>
      <c r="I265" s="222"/>
      <c r="J265" s="35"/>
      <c r="K265" s="35"/>
      <c r="L265" s="38"/>
      <c r="M265" s="223"/>
      <c r="N265" s="224"/>
      <c r="O265" s="70"/>
      <c r="P265" s="70"/>
      <c r="Q265" s="70"/>
      <c r="R265" s="70"/>
      <c r="S265" s="70"/>
      <c r="T265" s="71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T265" s="16" t="s">
        <v>159</v>
      </c>
      <c r="AU265" s="16" t="s">
        <v>82</v>
      </c>
    </row>
    <row r="266" spans="1:65" s="13" customFormat="1" ht="11.25">
      <c r="B266" s="198"/>
      <c r="C266" s="199"/>
      <c r="D266" s="200" t="s">
        <v>146</v>
      </c>
      <c r="E266" s="201" t="s">
        <v>1</v>
      </c>
      <c r="F266" s="202" t="s">
        <v>371</v>
      </c>
      <c r="G266" s="199"/>
      <c r="H266" s="203">
        <v>6.5</v>
      </c>
      <c r="I266" s="204"/>
      <c r="J266" s="199"/>
      <c r="K266" s="199"/>
      <c r="L266" s="205"/>
      <c r="M266" s="206"/>
      <c r="N266" s="207"/>
      <c r="O266" s="207"/>
      <c r="P266" s="207"/>
      <c r="Q266" s="207"/>
      <c r="R266" s="207"/>
      <c r="S266" s="207"/>
      <c r="T266" s="208"/>
      <c r="AT266" s="209" t="s">
        <v>146</v>
      </c>
      <c r="AU266" s="209" t="s">
        <v>82</v>
      </c>
      <c r="AV266" s="13" t="s">
        <v>84</v>
      </c>
      <c r="AW266" s="13" t="s">
        <v>31</v>
      </c>
      <c r="AX266" s="13" t="s">
        <v>74</v>
      </c>
      <c r="AY266" s="209" t="s">
        <v>139</v>
      </c>
    </row>
    <row r="267" spans="1:65" s="13" customFormat="1" ht="11.25">
      <c r="B267" s="198"/>
      <c r="C267" s="199"/>
      <c r="D267" s="200" t="s">
        <v>146</v>
      </c>
      <c r="E267" s="201" t="s">
        <v>1</v>
      </c>
      <c r="F267" s="202" t="s">
        <v>372</v>
      </c>
      <c r="G267" s="199"/>
      <c r="H267" s="203">
        <v>4.2</v>
      </c>
      <c r="I267" s="204"/>
      <c r="J267" s="199"/>
      <c r="K267" s="199"/>
      <c r="L267" s="205"/>
      <c r="M267" s="206"/>
      <c r="N267" s="207"/>
      <c r="O267" s="207"/>
      <c r="P267" s="207"/>
      <c r="Q267" s="207"/>
      <c r="R267" s="207"/>
      <c r="S267" s="207"/>
      <c r="T267" s="208"/>
      <c r="AT267" s="209" t="s">
        <v>146</v>
      </c>
      <c r="AU267" s="209" t="s">
        <v>82</v>
      </c>
      <c r="AV267" s="13" t="s">
        <v>84</v>
      </c>
      <c r="AW267" s="13" t="s">
        <v>31</v>
      </c>
      <c r="AX267" s="13" t="s">
        <v>74</v>
      </c>
      <c r="AY267" s="209" t="s">
        <v>139</v>
      </c>
    </row>
    <row r="268" spans="1:65" s="14" customFormat="1" ht="11.25">
      <c r="B268" s="210"/>
      <c r="C268" s="211"/>
      <c r="D268" s="200" t="s">
        <v>146</v>
      </c>
      <c r="E268" s="212" t="s">
        <v>1</v>
      </c>
      <c r="F268" s="213" t="s">
        <v>149</v>
      </c>
      <c r="G268" s="211"/>
      <c r="H268" s="214">
        <v>10.7</v>
      </c>
      <c r="I268" s="215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146</v>
      </c>
      <c r="AU268" s="220" t="s">
        <v>82</v>
      </c>
      <c r="AV268" s="14" t="s">
        <v>144</v>
      </c>
      <c r="AW268" s="14" t="s">
        <v>31</v>
      </c>
      <c r="AX268" s="14" t="s">
        <v>82</v>
      </c>
      <c r="AY268" s="220" t="s">
        <v>139</v>
      </c>
    </row>
    <row r="269" spans="1:65" s="2" customFormat="1" ht="16.5" customHeight="1">
      <c r="A269" s="33"/>
      <c r="B269" s="34"/>
      <c r="C269" s="184" t="s">
        <v>378</v>
      </c>
      <c r="D269" s="184" t="s">
        <v>140</v>
      </c>
      <c r="E269" s="185" t="s">
        <v>379</v>
      </c>
      <c r="F269" s="186" t="s">
        <v>380</v>
      </c>
      <c r="G269" s="187" t="s">
        <v>194</v>
      </c>
      <c r="H269" s="188">
        <v>3</v>
      </c>
      <c r="I269" s="189"/>
      <c r="J269" s="190">
        <f>ROUND(I269*H269,2)</f>
        <v>0</v>
      </c>
      <c r="K269" s="191"/>
      <c r="L269" s="38"/>
      <c r="M269" s="192" t="s">
        <v>1</v>
      </c>
      <c r="N269" s="193" t="s">
        <v>39</v>
      </c>
      <c r="O269" s="70"/>
      <c r="P269" s="194">
        <f>O269*H269</f>
        <v>0</v>
      </c>
      <c r="Q269" s="194">
        <v>0.01</v>
      </c>
      <c r="R269" s="194">
        <f>Q269*H269</f>
        <v>0.03</v>
      </c>
      <c r="S269" s="194">
        <v>0</v>
      </c>
      <c r="T269" s="195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96" t="s">
        <v>230</v>
      </c>
      <c r="AT269" s="196" t="s">
        <v>140</v>
      </c>
      <c r="AU269" s="196" t="s">
        <v>82</v>
      </c>
      <c r="AY269" s="16" t="s">
        <v>139</v>
      </c>
      <c r="BE269" s="197">
        <f>IF(N269="základní",J269,0)</f>
        <v>0</v>
      </c>
      <c r="BF269" s="197">
        <f>IF(N269="snížená",J269,0)</f>
        <v>0</v>
      </c>
      <c r="BG269" s="197">
        <f>IF(N269="zákl. přenesená",J269,0)</f>
        <v>0</v>
      </c>
      <c r="BH269" s="197">
        <f>IF(N269="sníž. přenesená",J269,0)</f>
        <v>0</v>
      </c>
      <c r="BI269" s="197">
        <f>IF(N269="nulová",J269,0)</f>
        <v>0</v>
      </c>
      <c r="BJ269" s="16" t="s">
        <v>82</v>
      </c>
      <c r="BK269" s="197">
        <f>ROUND(I269*H269,2)</f>
        <v>0</v>
      </c>
      <c r="BL269" s="16" t="s">
        <v>230</v>
      </c>
      <c r="BM269" s="196" t="s">
        <v>381</v>
      </c>
    </row>
    <row r="270" spans="1:65" s="2" customFormat="1" ht="19.5">
      <c r="A270" s="33"/>
      <c r="B270" s="34"/>
      <c r="C270" s="35"/>
      <c r="D270" s="200" t="s">
        <v>159</v>
      </c>
      <c r="E270" s="35"/>
      <c r="F270" s="221" t="s">
        <v>382</v>
      </c>
      <c r="G270" s="35"/>
      <c r="H270" s="35"/>
      <c r="I270" s="222"/>
      <c r="J270" s="35"/>
      <c r="K270" s="35"/>
      <c r="L270" s="38"/>
      <c r="M270" s="223"/>
      <c r="N270" s="224"/>
      <c r="O270" s="70"/>
      <c r="P270" s="70"/>
      <c r="Q270" s="70"/>
      <c r="R270" s="70"/>
      <c r="S270" s="70"/>
      <c r="T270" s="71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T270" s="16" t="s">
        <v>159</v>
      </c>
      <c r="AU270" s="16" t="s">
        <v>82</v>
      </c>
    </row>
    <row r="271" spans="1:65" s="2" customFormat="1" ht="21.75" customHeight="1">
      <c r="A271" s="33"/>
      <c r="B271" s="34"/>
      <c r="C271" s="184" t="s">
        <v>383</v>
      </c>
      <c r="D271" s="184" t="s">
        <v>140</v>
      </c>
      <c r="E271" s="185" t="s">
        <v>384</v>
      </c>
      <c r="F271" s="186" t="s">
        <v>385</v>
      </c>
      <c r="G271" s="187" t="s">
        <v>213</v>
      </c>
      <c r="H271" s="188">
        <v>0.08</v>
      </c>
      <c r="I271" s="189"/>
      <c r="J271" s="190">
        <f>ROUND(I271*H271,2)</f>
        <v>0</v>
      </c>
      <c r="K271" s="191"/>
      <c r="L271" s="38"/>
      <c r="M271" s="192" t="s">
        <v>1</v>
      </c>
      <c r="N271" s="193" t="s">
        <v>39</v>
      </c>
      <c r="O271" s="70"/>
      <c r="P271" s="194">
        <f>O271*H271</f>
        <v>0</v>
      </c>
      <c r="Q271" s="194">
        <v>0</v>
      </c>
      <c r="R271" s="194">
        <f>Q271*H271</f>
        <v>0</v>
      </c>
      <c r="S271" s="194">
        <v>0</v>
      </c>
      <c r="T271" s="195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96" t="s">
        <v>230</v>
      </c>
      <c r="AT271" s="196" t="s">
        <v>140</v>
      </c>
      <c r="AU271" s="196" t="s">
        <v>82</v>
      </c>
      <c r="AY271" s="16" t="s">
        <v>139</v>
      </c>
      <c r="BE271" s="197">
        <f>IF(N271="základní",J271,0)</f>
        <v>0</v>
      </c>
      <c r="BF271" s="197">
        <f>IF(N271="snížená",J271,0)</f>
        <v>0</v>
      </c>
      <c r="BG271" s="197">
        <f>IF(N271="zákl. přenesená",J271,0)</f>
        <v>0</v>
      </c>
      <c r="BH271" s="197">
        <f>IF(N271="sníž. přenesená",J271,0)</f>
        <v>0</v>
      </c>
      <c r="BI271" s="197">
        <f>IF(N271="nulová",J271,0)</f>
        <v>0</v>
      </c>
      <c r="BJ271" s="16" t="s">
        <v>82</v>
      </c>
      <c r="BK271" s="197">
        <f>ROUND(I271*H271,2)</f>
        <v>0</v>
      </c>
      <c r="BL271" s="16" t="s">
        <v>230</v>
      </c>
      <c r="BM271" s="196" t="s">
        <v>386</v>
      </c>
    </row>
    <row r="272" spans="1:65" s="12" customFormat="1" ht="25.9" customHeight="1">
      <c r="B272" s="170"/>
      <c r="C272" s="171"/>
      <c r="D272" s="172" t="s">
        <v>73</v>
      </c>
      <c r="E272" s="173" t="s">
        <v>387</v>
      </c>
      <c r="F272" s="173" t="s">
        <v>388</v>
      </c>
      <c r="G272" s="171"/>
      <c r="H272" s="171"/>
      <c r="I272" s="174"/>
      <c r="J272" s="175">
        <f>BK272</f>
        <v>0</v>
      </c>
      <c r="K272" s="171"/>
      <c r="L272" s="176"/>
      <c r="M272" s="177"/>
      <c r="N272" s="178"/>
      <c r="O272" s="178"/>
      <c r="P272" s="179">
        <f>P273</f>
        <v>0</v>
      </c>
      <c r="Q272" s="178"/>
      <c r="R272" s="179">
        <f>R273</f>
        <v>0.1838312</v>
      </c>
      <c r="S272" s="178"/>
      <c r="T272" s="180">
        <f>T273</f>
        <v>0</v>
      </c>
      <c r="AR272" s="181" t="s">
        <v>84</v>
      </c>
      <c r="AT272" s="182" t="s">
        <v>73</v>
      </c>
      <c r="AU272" s="182" t="s">
        <v>74</v>
      </c>
      <c r="AY272" s="181" t="s">
        <v>139</v>
      </c>
      <c r="BK272" s="183">
        <f>BK273</f>
        <v>0</v>
      </c>
    </row>
    <row r="273" spans="1:65" s="12" customFormat="1" ht="22.9" customHeight="1">
      <c r="B273" s="170"/>
      <c r="C273" s="171"/>
      <c r="D273" s="172" t="s">
        <v>73</v>
      </c>
      <c r="E273" s="225" t="s">
        <v>389</v>
      </c>
      <c r="F273" s="225" t="s">
        <v>390</v>
      </c>
      <c r="G273" s="171"/>
      <c r="H273" s="171"/>
      <c r="I273" s="174"/>
      <c r="J273" s="226">
        <f>BK273</f>
        <v>0</v>
      </c>
      <c r="K273" s="171"/>
      <c r="L273" s="176"/>
      <c r="M273" s="177"/>
      <c r="N273" s="178"/>
      <c r="O273" s="178"/>
      <c r="P273" s="179">
        <f>SUM(P274:P282)</f>
        <v>0</v>
      </c>
      <c r="Q273" s="178"/>
      <c r="R273" s="179">
        <f>SUM(R274:R282)</f>
        <v>0.1838312</v>
      </c>
      <c r="S273" s="178"/>
      <c r="T273" s="180">
        <f>SUM(T274:T282)</f>
        <v>0</v>
      </c>
      <c r="AR273" s="181" t="s">
        <v>84</v>
      </c>
      <c r="AT273" s="182" t="s">
        <v>73</v>
      </c>
      <c r="AU273" s="182" t="s">
        <v>82</v>
      </c>
      <c r="AY273" s="181" t="s">
        <v>139</v>
      </c>
      <c r="BK273" s="183">
        <f>SUM(BK274:BK282)</f>
        <v>0</v>
      </c>
    </row>
    <row r="274" spans="1:65" s="2" customFormat="1" ht="24.2" customHeight="1">
      <c r="A274" s="33"/>
      <c r="B274" s="34"/>
      <c r="C274" s="184" t="s">
        <v>391</v>
      </c>
      <c r="D274" s="184" t="s">
        <v>140</v>
      </c>
      <c r="E274" s="185" t="s">
        <v>392</v>
      </c>
      <c r="F274" s="186" t="s">
        <v>393</v>
      </c>
      <c r="G274" s="187" t="s">
        <v>143</v>
      </c>
      <c r="H274" s="188">
        <v>6.2</v>
      </c>
      <c r="I274" s="189"/>
      <c r="J274" s="190">
        <f>ROUND(I274*H274,2)</f>
        <v>0</v>
      </c>
      <c r="K274" s="191"/>
      <c r="L274" s="38"/>
      <c r="M274" s="192" t="s">
        <v>1</v>
      </c>
      <c r="N274" s="193" t="s">
        <v>39</v>
      </c>
      <c r="O274" s="70"/>
      <c r="P274" s="194">
        <f>O274*H274</f>
        <v>0</v>
      </c>
      <c r="Q274" s="194">
        <v>5.3759999999999997E-3</v>
      </c>
      <c r="R274" s="194">
        <f>Q274*H274</f>
        <v>3.3331199999999998E-2</v>
      </c>
      <c r="S274" s="194">
        <v>0</v>
      </c>
      <c r="T274" s="195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96" t="s">
        <v>230</v>
      </c>
      <c r="AT274" s="196" t="s">
        <v>140</v>
      </c>
      <c r="AU274" s="196" t="s">
        <v>84</v>
      </c>
      <c r="AY274" s="16" t="s">
        <v>139</v>
      </c>
      <c r="BE274" s="197">
        <f>IF(N274="základní",J274,0)</f>
        <v>0</v>
      </c>
      <c r="BF274" s="197">
        <f>IF(N274="snížená",J274,0)</f>
        <v>0</v>
      </c>
      <c r="BG274" s="197">
        <f>IF(N274="zákl. přenesená",J274,0)</f>
        <v>0</v>
      </c>
      <c r="BH274" s="197">
        <f>IF(N274="sníž. přenesená",J274,0)</f>
        <v>0</v>
      </c>
      <c r="BI274" s="197">
        <f>IF(N274="nulová",J274,0)</f>
        <v>0</v>
      </c>
      <c r="BJ274" s="16" t="s">
        <v>82</v>
      </c>
      <c r="BK274" s="197">
        <f>ROUND(I274*H274,2)</f>
        <v>0</v>
      </c>
      <c r="BL274" s="16" t="s">
        <v>230</v>
      </c>
      <c r="BM274" s="196" t="s">
        <v>394</v>
      </c>
    </row>
    <row r="275" spans="1:65" s="2" customFormat="1" ht="19.5">
      <c r="A275" s="33"/>
      <c r="B275" s="34"/>
      <c r="C275" s="35"/>
      <c r="D275" s="200" t="s">
        <v>159</v>
      </c>
      <c r="E275" s="35"/>
      <c r="F275" s="221" t="s">
        <v>395</v>
      </c>
      <c r="G275" s="35"/>
      <c r="H275" s="35"/>
      <c r="I275" s="222"/>
      <c r="J275" s="35"/>
      <c r="K275" s="35"/>
      <c r="L275" s="38"/>
      <c r="M275" s="223"/>
      <c r="N275" s="224"/>
      <c r="O275" s="70"/>
      <c r="P275" s="70"/>
      <c r="Q275" s="70"/>
      <c r="R275" s="70"/>
      <c r="S275" s="70"/>
      <c r="T275" s="71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T275" s="16" t="s">
        <v>159</v>
      </c>
      <c r="AU275" s="16" t="s">
        <v>84</v>
      </c>
    </row>
    <row r="276" spans="1:65" s="13" customFormat="1" ht="11.25">
      <c r="B276" s="198"/>
      <c r="C276" s="199"/>
      <c r="D276" s="200" t="s">
        <v>146</v>
      </c>
      <c r="E276" s="201" t="s">
        <v>1</v>
      </c>
      <c r="F276" s="202" t="s">
        <v>396</v>
      </c>
      <c r="G276" s="199"/>
      <c r="H276" s="203">
        <v>6.2</v>
      </c>
      <c r="I276" s="204"/>
      <c r="J276" s="199"/>
      <c r="K276" s="199"/>
      <c r="L276" s="205"/>
      <c r="M276" s="206"/>
      <c r="N276" s="207"/>
      <c r="O276" s="207"/>
      <c r="P276" s="207"/>
      <c r="Q276" s="207"/>
      <c r="R276" s="207"/>
      <c r="S276" s="207"/>
      <c r="T276" s="208"/>
      <c r="AT276" s="209" t="s">
        <v>146</v>
      </c>
      <c r="AU276" s="209" t="s">
        <v>84</v>
      </c>
      <c r="AV276" s="13" t="s">
        <v>84</v>
      </c>
      <c r="AW276" s="13" t="s">
        <v>31</v>
      </c>
      <c r="AX276" s="13" t="s">
        <v>82</v>
      </c>
      <c r="AY276" s="209" t="s">
        <v>139</v>
      </c>
    </row>
    <row r="277" spans="1:65" s="2" customFormat="1" ht="24.2" customHeight="1">
      <c r="A277" s="33"/>
      <c r="B277" s="34"/>
      <c r="C277" s="227" t="s">
        <v>397</v>
      </c>
      <c r="D277" s="227" t="s">
        <v>235</v>
      </c>
      <c r="E277" s="228" t="s">
        <v>398</v>
      </c>
      <c r="F277" s="229" t="s">
        <v>399</v>
      </c>
      <c r="G277" s="230" t="s">
        <v>194</v>
      </c>
      <c r="H277" s="231">
        <v>6</v>
      </c>
      <c r="I277" s="232"/>
      <c r="J277" s="233">
        <f>ROUND(I277*H277,2)</f>
        <v>0</v>
      </c>
      <c r="K277" s="234"/>
      <c r="L277" s="235"/>
      <c r="M277" s="236" t="s">
        <v>1</v>
      </c>
      <c r="N277" s="237" t="s">
        <v>39</v>
      </c>
      <c r="O277" s="70"/>
      <c r="P277" s="194">
        <f>O277*H277</f>
        <v>0</v>
      </c>
      <c r="Q277" s="194">
        <v>2.1499999999999998E-2</v>
      </c>
      <c r="R277" s="194">
        <f>Q277*H277</f>
        <v>0.129</v>
      </c>
      <c r="S277" s="194">
        <v>0</v>
      </c>
      <c r="T277" s="195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96" t="s">
        <v>238</v>
      </c>
      <c r="AT277" s="196" t="s">
        <v>235</v>
      </c>
      <c r="AU277" s="196" t="s">
        <v>84</v>
      </c>
      <c r="AY277" s="16" t="s">
        <v>139</v>
      </c>
      <c r="BE277" s="197">
        <f>IF(N277="základní",J277,0)</f>
        <v>0</v>
      </c>
      <c r="BF277" s="197">
        <f>IF(N277="snížená",J277,0)</f>
        <v>0</v>
      </c>
      <c r="BG277" s="197">
        <f>IF(N277="zákl. přenesená",J277,0)</f>
        <v>0</v>
      </c>
      <c r="BH277" s="197">
        <f>IF(N277="sníž. přenesená",J277,0)</f>
        <v>0</v>
      </c>
      <c r="BI277" s="197">
        <f>IF(N277="nulová",J277,0)</f>
        <v>0</v>
      </c>
      <c r="BJ277" s="16" t="s">
        <v>82</v>
      </c>
      <c r="BK277" s="197">
        <f>ROUND(I277*H277,2)</f>
        <v>0</v>
      </c>
      <c r="BL277" s="16" t="s">
        <v>230</v>
      </c>
      <c r="BM277" s="196" t="s">
        <v>400</v>
      </c>
    </row>
    <row r="278" spans="1:65" s="2" customFormat="1" ht="29.25">
      <c r="A278" s="33"/>
      <c r="B278" s="34"/>
      <c r="C278" s="35"/>
      <c r="D278" s="200" t="s">
        <v>159</v>
      </c>
      <c r="E278" s="35"/>
      <c r="F278" s="221" t="s">
        <v>401</v>
      </c>
      <c r="G278" s="35"/>
      <c r="H278" s="35"/>
      <c r="I278" s="222"/>
      <c r="J278" s="35"/>
      <c r="K278" s="35"/>
      <c r="L278" s="38"/>
      <c r="M278" s="223"/>
      <c r="N278" s="224"/>
      <c r="O278" s="70"/>
      <c r="P278" s="70"/>
      <c r="Q278" s="70"/>
      <c r="R278" s="70"/>
      <c r="S278" s="70"/>
      <c r="T278" s="71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T278" s="16" t="s">
        <v>159</v>
      </c>
      <c r="AU278" s="16" t="s">
        <v>84</v>
      </c>
    </row>
    <row r="279" spans="1:65" s="2" customFormat="1" ht="24.2" customHeight="1">
      <c r="A279" s="33"/>
      <c r="B279" s="34"/>
      <c r="C279" s="227" t="s">
        <v>402</v>
      </c>
      <c r="D279" s="227" t="s">
        <v>235</v>
      </c>
      <c r="E279" s="228" t="s">
        <v>403</v>
      </c>
      <c r="F279" s="229" t="s">
        <v>404</v>
      </c>
      <c r="G279" s="230" t="s">
        <v>194</v>
      </c>
      <c r="H279" s="231">
        <v>1</v>
      </c>
      <c r="I279" s="232"/>
      <c r="J279" s="233">
        <f>ROUND(I279*H279,2)</f>
        <v>0</v>
      </c>
      <c r="K279" s="234"/>
      <c r="L279" s="235"/>
      <c r="M279" s="236" t="s">
        <v>1</v>
      </c>
      <c r="N279" s="237" t="s">
        <v>39</v>
      </c>
      <c r="O279" s="70"/>
      <c r="P279" s="194">
        <f>O279*H279</f>
        <v>0</v>
      </c>
      <c r="Q279" s="194">
        <v>2.1499999999999998E-2</v>
      </c>
      <c r="R279" s="194">
        <f>Q279*H279</f>
        <v>2.1499999999999998E-2</v>
      </c>
      <c r="S279" s="194">
        <v>0</v>
      </c>
      <c r="T279" s="195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96" t="s">
        <v>238</v>
      </c>
      <c r="AT279" s="196" t="s">
        <v>235</v>
      </c>
      <c r="AU279" s="196" t="s">
        <v>84</v>
      </c>
      <c r="AY279" s="16" t="s">
        <v>139</v>
      </c>
      <c r="BE279" s="197">
        <f>IF(N279="základní",J279,0)</f>
        <v>0</v>
      </c>
      <c r="BF279" s="197">
        <f>IF(N279="snížená",J279,0)</f>
        <v>0</v>
      </c>
      <c r="BG279" s="197">
        <f>IF(N279="zákl. přenesená",J279,0)</f>
        <v>0</v>
      </c>
      <c r="BH279" s="197">
        <f>IF(N279="sníž. přenesená",J279,0)</f>
        <v>0</v>
      </c>
      <c r="BI279" s="197">
        <f>IF(N279="nulová",J279,0)</f>
        <v>0</v>
      </c>
      <c r="BJ279" s="16" t="s">
        <v>82</v>
      </c>
      <c r="BK279" s="197">
        <f>ROUND(I279*H279,2)</f>
        <v>0</v>
      </c>
      <c r="BL279" s="16" t="s">
        <v>230</v>
      </c>
      <c r="BM279" s="196" t="s">
        <v>405</v>
      </c>
    </row>
    <row r="280" spans="1:65" s="2" customFormat="1" ht="39">
      <c r="A280" s="33"/>
      <c r="B280" s="34"/>
      <c r="C280" s="35"/>
      <c r="D280" s="200" t="s">
        <v>159</v>
      </c>
      <c r="E280" s="35"/>
      <c r="F280" s="221" t="s">
        <v>406</v>
      </c>
      <c r="G280" s="35"/>
      <c r="H280" s="35"/>
      <c r="I280" s="222"/>
      <c r="J280" s="35"/>
      <c r="K280" s="35"/>
      <c r="L280" s="38"/>
      <c r="M280" s="223"/>
      <c r="N280" s="224"/>
      <c r="O280" s="70"/>
      <c r="P280" s="70"/>
      <c r="Q280" s="70"/>
      <c r="R280" s="70"/>
      <c r="S280" s="70"/>
      <c r="T280" s="71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T280" s="16" t="s">
        <v>159</v>
      </c>
      <c r="AU280" s="16" t="s">
        <v>84</v>
      </c>
    </row>
    <row r="281" spans="1:65" s="2" customFormat="1" ht="33" customHeight="1">
      <c r="A281" s="33"/>
      <c r="B281" s="34"/>
      <c r="C281" s="184" t="s">
        <v>407</v>
      </c>
      <c r="D281" s="184" t="s">
        <v>140</v>
      </c>
      <c r="E281" s="185" t="s">
        <v>408</v>
      </c>
      <c r="F281" s="186" t="s">
        <v>409</v>
      </c>
      <c r="G281" s="187" t="s">
        <v>143</v>
      </c>
      <c r="H281" s="188">
        <v>6.2</v>
      </c>
      <c r="I281" s="189"/>
      <c r="J281" s="190">
        <f>ROUND(I281*H281,2)</f>
        <v>0</v>
      </c>
      <c r="K281" s="191"/>
      <c r="L281" s="38"/>
      <c r="M281" s="192" t="s">
        <v>1</v>
      </c>
      <c r="N281" s="193" t="s">
        <v>39</v>
      </c>
      <c r="O281" s="70"/>
      <c r="P281" s="194">
        <f>O281*H281</f>
        <v>0</v>
      </c>
      <c r="Q281" s="194">
        <v>0</v>
      </c>
      <c r="R281" s="194">
        <f>Q281*H281</f>
        <v>0</v>
      </c>
      <c r="S281" s="194">
        <v>0</v>
      </c>
      <c r="T281" s="195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96" t="s">
        <v>230</v>
      </c>
      <c r="AT281" s="196" t="s">
        <v>140</v>
      </c>
      <c r="AU281" s="196" t="s">
        <v>84</v>
      </c>
      <c r="AY281" s="16" t="s">
        <v>139</v>
      </c>
      <c r="BE281" s="197">
        <f>IF(N281="základní",J281,0)</f>
        <v>0</v>
      </c>
      <c r="BF281" s="197">
        <f>IF(N281="snížená",J281,0)</f>
        <v>0</v>
      </c>
      <c r="BG281" s="197">
        <f>IF(N281="zákl. přenesená",J281,0)</f>
        <v>0</v>
      </c>
      <c r="BH281" s="197">
        <f>IF(N281="sníž. přenesená",J281,0)</f>
        <v>0</v>
      </c>
      <c r="BI281" s="197">
        <f>IF(N281="nulová",J281,0)</f>
        <v>0</v>
      </c>
      <c r="BJ281" s="16" t="s">
        <v>82</v>
      </c>
      <c r="BK281" s="197">
        <f>ROUND(I281*H281,2)</f>
        <v>0</v>
      </c>
      <c r="BL281" s="16" t="s">
        <v>230</v>
      </c>
      <c r="BM281" s="196" t="s">
        <v>410</v>
      </c>
    </row>
    <row r="282" spans="1:65" s="2" customFormat="1" ht="21.75" customHeight="1">
      <c r="A282" s="33"/>
      <c r="B282" s="34"/>
      <c r="C282" s="184" t="s">
        <v>411</v>
      </c>
      <c r="D282" s="184" t="s">
        <v>140</v>
      </c>
      <c r="E282" s="185" t="s">
        <v>412</v>
      </c>
      <c r="F282" s="186" t="s">
        <v>413</v>
      </c>
      <c r="G282" s="187" t="s">
        <v>213</v>
      </c>
      <c r="H282" s="188">
        <v>0.184</v>
      </c>
      <c r="I282" s="189"/>
      <c r="J282" s="190">
        <f>ROUND(I282*H282,2)</f>
        <v>0</v>
      </c>
      <c r="K282" s="191"/>
      <c r="L282" s="38"/>
      <c r="M282" s="238" t="s">
        <v>1</v>
      </c>
      <c r="N282" s="239" t="s">
        <v>39</v>
      </c>
      <c r="O282" s="240"/>
      <c r="P282" s="241">
        <f>O282*H282</f>
        <v>0</v>
      </c>
      <c r="Q282" s="241">
        <v>0</v>
      </c>
      <c r="R282" s="241">
        <f>Q282*H282</f>
        <v>0</v>
      </c>
      <c r="S282" s="241">
        <v>0</v>
      </c>
      <c r="T282" s="242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96" t="s">
        <v>230</v>
      </c>
      <c r="AT282" s="196" t="s">
        <v>140</v>
      </c>
      <c r="AU282" s="196" t="s">
        <v>84</v>
      </c>
      <c r="AY282" s="16" t="s">
        <v>139</v>
      </c>
      <c r="BE282" s="197">
        <f>IF(N282="základní",J282,0)</f>
        <v>0</v>
      </c>
      <c r="BF282" s="197">
        <f>IF(N282="snížená",J282,0)</f>
        <v>0</v>
      </c>
      <c r="BG282" s="197">
        <f>IF(N282="zákl. přenesená",J282,0)</f>
        <v>0</v>
      </c>
      <c r="BH282" s="197">
        <f>IF(N282="sníž. přenesená",J282,0)</f>
        <v>0</v>
      </c>
      <c r="BI282" s="197">
        <f>IF(N282="nulová",J282,0)</f>
        <v>0</v>
      </c>
      <c r="BJ282" s="16" t="s">
        <v>82</v>
      </c>
      <c r="BK282" s="197">
        <f>ROUND(I282*H282,2)</f>
        <v>0</v>
      </c>
      <c r="BL282" s="16" t="s">
        <v>230</v>
      </c>
      <c r="BM282" s="196" t="s">
        <v>414</v>
      </c>
    </row>
    <row r="283" spans="1:65" s="2" customFormat="1" ht="6.95" customHeight="1">
      <c r="A283" s="33"/>
      <c r="B283" s="53"/>
      <c r="C283" s="54"/>
      <c r="D283" s="54"/>
      <c r="E283" s="54"/>
      <c r="F283" s="54"/>
      <c r="G283" s="54"/>
      <c r="H283" s="54"/>
      <c r="I283" s="54"/>
      <c r="J283" s="54"/>
      <c r="K283" s="54"/>
      <c r="L283" s="38"/>
      <c r="M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</row>
  </sheetData>
  <sheetProtection algorithmName="SHA-512" hashValue="bDJ1ulgQGzt2XWKbhxBObjld6DQu+2rZaKplT03xwfZsqS9pXDDVJcAQEAskKhlKnzkXdBZRRFLbCQBdbPueHQ==" saltValue="QX57igKF4qG0xKZoG2V+CNl022dagjtbg+hYgRq27ifQf6ZTImXFCXeXeau9Qd3UBCGYrsUvuYHE28iDY+76hA==" spinCount="100000" sheet="1" objects="1" scenarios="1" formatColumns="0" formatRows="0" autoFilter="0"/>
  <autoFilter ref="C131:K282" xr:uid="{00000000-0009-0000-0000-000001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4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6" t="s">
        <v>87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84</v>
      </c>
    </row>
    <row r="4" spans="1:46" s="1" customFormat="1" ht="24.95" customHeight="1">
      <c r="B4" s="19"/>
      <c r="D4" s="109" t="s">
        <v>100</v>
      </c>
      <c r="L4" s="19"/>
      <c r="M4" s="110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26.25" customHeight="1">
      <c r="B7" s="19"/>
      <c r="E7" s="284" t="str">
        <f>'Rekapitulace stavby'!K6</f>
        <v>Poliklinika Žďár nad Sázavou -stavební úpravy prostor v 2.NP ordinace diabetologie</v>
      </c>
      <c r="F7" s="285"/>
      <c r="G7" s="285"/>
      <c r="H7" s="285"/>
      <c r="L7" s="19"/>
    </row>
    <row r="8" spans="1:46" s="2" customFormat="1" ht="12" customHeight="1">
      <c r="A8" s="33"/>
      <c r="B8" s="38"/>
      <c r="C8" s="33"/>
      <c r="D8" s="111" t="s">
        <v>101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6" t="s">
        <v>415</v>
      </c>
      <c r="F9" s="287"/>
      <c r="G9" s="287"/>
      <c r="H9" s="287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vyplň údaj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23</v>
      </c>
      <c r="E14" s="33"/>
      <c r="F14" s="33"/>
      <c r="G14" s="33"/>
      <c r="H14" s="33"/>
      <c r="I14" s="111" t="s">
        <v>24</v>
      </c>
      <c r="J14" s="112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25</v>
      </c>
      <c r="F15" s="33"/>
      <c r="G15" s="33"/>
      <c r="H15" s="33"/>
      <c r="I15" s="111" t="s">
        <v>26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24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8" t="str">
        <f>'Rekapitulace stavby'!E14</f>
        <v>Vyplň údaj</v>
      </c>
      <c r="F18" s="289"/>
      <c r="G18" s="289"/>
      <c r="H18" s="289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24</v>
      </c>
      <c r="J20" s="112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">
        <v>30</v>
      </c>
      <c r="F21" s="33"/>
      <c r="G21" s="33"/>
      <c r="H21" s="33"/>
      <c r="I21" s="111" t="s">
        <v>26</v>
      </c>
      <c r="J21" s="112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32</v>
      </c>
      <c r="E23" s="33"/>
      <c r="F23" s="33"/>
      <c r="G23" s="33"/>
      <c r="H23" s="33"/>
      <c r="I23" s="111" t="s">
        <v>24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30</v>
      </c>
      <c r="F24" s="33"/>
      <c r="G24" s="33"/>
      <c r="H24" s="33"/>
      <c r="I24" s="111" t="s">
        <v>26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33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90" t="s">
        <v>1</v>
      </c>
      <c r="F27" s="290"/>
      <c r="G27" s="290"/>
      <c r="H27" s="290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34</v>
      </c>
      <c r="E30" s="33"/>
      <c r="F30" s="33"/>
      <c r="G30" s="33"/>
      <c r="H30" s="33"/>
      <c r="I30" s="33"/>
      <c r="J30" s="119">
        <f>ROUND(J121,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36</v>
      </c>
      <c r="G32" s="33"/>
      <c r="H32" s="33"/>
      <c r="I32" s="120" t="s">
        <v>35</v>
      </c>
      <c r="J32" s="120" t="s">
        <v>37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38</v>
      </c>
      <c r="E33" s="111" t="s">
        <v>39</v>
      </c>
      <c r="F33" s="122">
        <f>ROUND((SUM(BE121:BE148)),  2)</f>
        <v>0</v>
      </c>
      <c r="G33" s="33"/>
      <c r="H33" s="33"/>
      <c r="I33" s="123">
        <v>0.21</v>
      </c>
      <c r="J33" s="122">
        <f>ROUND(((SUM(BE121:BE148))*I33),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40</v>
      </c>
      <c r="F34" s="122">
        <f>ROUND((SUM(BF121:BF148)),  2)</f>
        <v>0</v>
      </c>
      <c r="G34" s="33"/>
      <c r="H34" s="33"/>
      <c r="I34" s="123">
        <v>0.12</v>
      </c>
      <c r="J34" s="122">
        <f>ROUND(((SUM(BF121:BF148))*I34),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41</v>
      </c>
      <c r="F35" s="122">
        <f>ROUND((SUM(BG121:BG148)),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42</v>
      </c>
      <c r="F36" s="122">
        <f>ROUND((SUM(BH121:BH148)),  2)</f>
        <v>0</v>
      </c>
      <c r="G36" s="33"/>
      <c r="H36" s="33"/>
      <c r="I36" s="123">
        <v>0.12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43</v>
      </c>
      <c r="F37" s="122">
        <f>ROUND((SUM(BI121:BI148)),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44</v>
      </c>
      <c r="E39" s="126"/>
      <c r="F39" s="126"/>
      <c r="G39" s="127" t="s">
        <v>45</v>
      </c>
      <c r="H39" s="128" t="s">
        <v>46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47</v>
      </c>
      <c r="E50" s="132"/>
      <c r="F50" s="132"/>
      <c r="G50" s="131" t="s">
        <v>48</v>
      </c>
      <c r="H50" s="132"/>
      <c r="I50" s="132"/>
      <c r="J50" s="132"/>
      <c r="K50" s="132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3" t="s">
        <v>49</v>
      </c>
      <c r="E61" s="134"/>
      <c r="F61" s="135" t="s">
        <v>50</v>
      </c>
      <c r="G61" s="133" t="s">
        <v>49</v>
      </c>
      <c r="H61" s="134"/>
      <c r="I61" s="134"/>
      <c r="J61" s="136" t="s">
        <v>50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1" t="s">
        <v>51</v>
      </c>
      <c r="E65" s="137"/>
      <c r="F65" s="137"/>
      <c r="G65" s="131" t="s">
        <v>52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3" t="s">
        <v>49</v>
      </c>
      <c r="E76" s="134"/>
      <c r="F76" s="135" t="s">
        <v>50</v>
      </c>
      <c r="G76" s="133" t="s">
        <v>49</v>
      </c>
      <c r="H76" s="134"/>
      <c r="I76" s="134"/>
      <c r="J76" s="136" t="s">
        <v>50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103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>
      <c r="A85" s="33"/>
      <c r="B85" s="34"/>
      <c r="C85" s="35"/>
      <c r="D85" s="35"/>
      <c r="E85" s="291" t="str">
        <f>E7</f>
        <v>Poliklinika Žďár nad Sázavou -stavební úpravy prostor v 2.NP ordinace diabetologie</v>
      </c>
      <c r="F85" s="292"/>
      <c r="G85" s="292"/>
      <c r="H85" s="292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101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43" t="str">
        <f>E9</f>
        <v>D.1.4.1 - vodovod, kanalizace</v>
      </c>
      <c r="F87" s="293"/>
      <c r="G87" s="293"/>
      <c r="H87" s="293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Studentská 1699/4</v>
      </c>
      <c r="G89" s="35"/>
      <c r="H89" s="35"/>
      <c r="I89" s="28" t="s">
        <v>22</v>
      </c>
      <c r="J89" s="65" t="str">
        <f>IF(J12="","",J12)</f>
        <v>vyplň údaj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40.15" customHeight="1">
      <c r="A91" s="33"/>
      <c r="B91" s="34"/>
      <c r="C91" s="28" t="s">
        <v>23</v>
      </c>
      <c r="D91" s="35"/>
      <c r="E91" s="35"/>
      <c r="F91" s="26" t="str">
        <f>E15</f>
        <v>Město Žďár nad Zázavou</v>
      </c>
      <c r="G91" s="35"/>
      <c r="H91" s="35"/>
      <c r="I91" s="28" t="s">
        <v>29</v>
      </c>
      <c r="J91" s="31" t="str">
        <f>E21</f>
        <v>Filip Marek, Brněnská 326/34, Žďár nad Sázavou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40.15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32</v>
      </c>
      <c r="J92" s="31" t="str">
        <f>E24</f>
        <v>Filip Marek, Brněnská 326/34, Žďár nad Sázavou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104</v>
      </c>
      <c r="D94" s="143"/>
      <c r="E94" s="143"/>
      <c r="F94" s="143"/>
      <c r="G94" s="143"/>
      <c r="H94" s="143"/>
      <c r="I94" s="143"/>
      <c r="J94" s="144" t="s">
        <v>105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106</v>
      </c>
      <c r="D96" s="35"/>
      <c r="E96" s="35"/>
      <c r="F96" s="35"/>
      <c r="G96" s="35"/>
      <c r="H96" s="35"/>
      <c r="I96" s="35"/>
      <c r="J96" s="83">
        <f>J121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107</v>
      </c>
    </row>
    <row r="97" spans="1:31" s="9" customFormat="1" ht="24.95" customHeight="1">
      <c r="B97" s="146"/>
      <c r="C97" s="147"/>
      <c r="D97" s="148" t="s">
        <v>112</v>
      </c>
      <c r="E97" s="149"/>
      <c r="F97" s="149"/>
      <c r="G97" s="149"/>
      <c r="H97" s="149"/>
      <c r="I97" s="149"/>
      <c r="J97" s="150">
        <f>J122</f>
        <v>0</v>
      </c>
      <c r="K97" s="147"/>
      <c r="L97" s="151"/>
    </row>
    <row r="98" spans="1:31" s="9" customFormat="1" ht="24.95" customHeight="1">
      <c r="B98" s="146"/>
      <c r="C98" s="147"/>
      <c r="D98" s="148" t="s">
        <v>122</v>
      </c>
      <c r="E98" s="149"/>
      <c r="F98" s="149"/>
      <c r="G98" s="149"/>
      <c r="H98" s="149"/>
      <c r="I98" s="149"/>
      <c r="J98" s="150">
        <f>J124</f>
        <v>0</v>
      </c>
      <c r="K98" s="147"/>
      <c r="L98" s="151"/>
    </row>
    <row r="99" spans="1:31" s="10" customFormat="1" ht="19.899999999999999" customHeight="1">
      <c r="B99" s="152"/>
      <c r="C99" s="153"/>
      <c r="D99" s="154" t="s">
        <v>416</v>
      </c>
      <c r="E99" s="155"/>
      <c r="F99" s="155"/>
      <c r="G99" s="155"/>
      <c r="H99" s="155"/>
      <c r="I99" s="155"/>
      <c r="J99" s="156">
        <f>J125</f>
        <v>0</v>
      </c>
      <c r="K99" s="153"/>
      <c r="L99" s="157"/>
    </row>
    <row r="100" spans="1:31" s="10" customFormat="1" ht="19.899999999999999" customHeight="1">
      <c r="B100" s="152"/>
      <c r="C100" s="153"/>
      <c r="D100" s="154" t="s">
        <v>417</v>
      </c>
      <c r="E100" s="155"/>
      <c r="F100" s="155"/>
      <c r="G100" s="155"/>
      <c r="H100" s="155"/>
      <c r="I100" s="155"/>
      <c r="J100" s="156">
        <f>J134</f>
        <v>0</v>
      </c>
      <c r="K100" s="153"/>
      <c r="L100" s="157"/>
    </row>
    <row r="101" spans="1:31" s="10" customFormat="1" ht="19.899999999999999" customHeight="1">
      <c r="B101" s="152"/>
      <c r="C101" s="153"/>
      <c r="D101" s="154" t="s">
        <v>418</v>
      </c>
      <c r="E101" s="155"/>
      <c r="F101" s="155"/>
      <c r="G101" s="155"/>
      <c r="H101" s="155"/>
      <c r="I101" s="155"/>
      <c r="J101" s="156">
        <f>J143</f>
        <v>0</v>
      </c>
      <c r="K101" s="153"/>
      <c r="L101" s="157"/>
    </row>
    <row r="102" spans="1:31" s="2" customFormat="1" ht="21.75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6.95" customHeight="1">
      <c r="A103" s="33"/>
      <c r="B103" s="53"/>
      <c r="C103" s="54"/>
      <c r="D103" s="54"/>
      <c r="E103" s="54"/>
      <c r="F103" s="54"/>
      <c r="G103" s="54"/>
      <c r="H103" s="54"/>
      <c r="I103" s="54"/>
      <c r="J103" s="54"/>
      <c r="K103" s="54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31" s="2" customFormat="1" ht="6.95" customHeight="1">
      <c r="A107" s="33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4.95" customHeight="1">
      <c r="A108" s="33"/>
      <c r="B108" s="34"/>
      <c r="C108" s="22" t="s">
        <v>124</v>
      </c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16</v>
      </c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6.25" customHeight="1">
      <c r="A111" s="33"/>
      <c r="B111" s="34"/>
      <c r="C111" s="35"/>
      <c r="D111" s="35"/>
      <c r="E111" s="291" t="str">
        <f>E7</f>
        <v>Poliklinika Žďár nad Sázavou -stavební úpravy prostor v 2.NP ordinace diabetologie</v>
      </c>
      <c r="F111" s="292"/>
      <c r="G111" s="292"/>
      <c r="H111" s="292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101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5"/>
      <c r="D113" s="35"/>
      <c r="E113" s="243" t="str">
        <f>E9</f>
        <v>D.1.4.1 - vodovod, kanalizace</v>
      </c>
      <c r="F113" s="293"/>
      <c r="G113" s="293"/>
      <c r="H113" s="293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20</v>
      </c>
      <c r="D115" s="35"/>
      <c r="E115" s="35"/>
      <c r="F115" s="26" t="str">
        <f>F12</f>
        <v>Studentská 1699/4</v>
      </c>
      <c r="G115" s="35"/>
      <c r="H115" s="35"/>
      <c r="I115" s="28" t="s">
        <v>22</v>
      </c>
      <c r="J115" s="65" t="str">
        <f>IF(J12="","",J12)</f>
        <v>vyplň údaj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40.15" customHeight="1">
      <c r="A117" s="33"/>
      <c r="B117" s="34"/>
      <c r="C117" s="28" t="s">
        <v>23</v>
      </c>
      <c r="D117" s="35"/>
      <c r="E117" s="35"/>
      <c r="F117" s="26" t="str">
        <f>E15</f>
        <v>Město Žďár nad Zázavou</v>
      </c>
      <c r="G117" s="35"/>
      <c r="H117" s="35"/>
      <c r="I117" s="28" t="s">
        <v>29</v>
      </c>
      <c r="J117" s="31" t="str">
        <f>E21</f>
        <v>Filip Marek, Brněnská 326/34, Žďár nad Sázavou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40.15" customHeight="1">
      <c r="A118" s="33"/>
      <c r="B118" s="34"/>
      <c r="C118" s="28" t="s">
        <v>27</v>
      </c>
      <c r="D118" s="35"/>
      <c r="E118" s="35"/>
      <c r="F118" s="26" t="str">
        <f>IF(E18="","",E18)</f>
        <v>Vyplň údaj</v>
      </c>
      <c r="G118" s="35"/>
      <c r="H118" s="35"/>
      <c r="I118" s="28" t="s">
        <v>32</v>
      </c>
      <c r="J118" s="31" t="str">
        <f>E24</f>
        <v>Filip Marek, Brněnská 326/34, Žďár nad Sázavou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35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9.25" customHeight="1">
      <c r="A120" s="158"/>
      <c r="B120" s="159"/>
      <c r="C120" s="160" t="s">
        <v>125</v>
      </c>
      <c r="D120" s="161" t="s">
        <v>59</v>
      </c>
      <c r="E120" s="161" t="s">
        <v>55</v>
      </c>
      <c r="F120" s="161" t="s">
        <v>56</v>
      </c>
      <c r="G120" s="161" t="s">
        <v>126</v>
      </c>
      <c r="H120" s="161" t="s">
        <v>127</v>
      </c>
      <c r="I120" s="161" t="s">
        <v>128</v>
      </c>
      <c r="J120" s="162" t="s">
        <v>105</v>
      </c>
      <c r="K120" s="163" t="s">
        <v>129</v>
      </c>
      <c r="L120" s="164"/>
      <c r="M120" s="74" t="s">
        <v>1</v>
      </c>
      <c r="N120" s="75" t="s">
        <v>38</v>
      </c>
      <c r="O120" s="75" t="s">
        <v>130</v>
      </c>
      <c r="P120" s="75" t="s">
        <v>131</v>
      </c>
      <c r="Q120" s="75" t="s">
        <v>132</v>
      </c>
      <c r="R120" s="75" t="s">
        <v>133</v>
      </c>
      <c r="S120" s="75" t="s">
        <v>134</v>
      </c>
      <c r="T120" s="76" t="s">
        <v>135</v>
      </c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</row>
    <row r="121" spans="1:65" s="2" customFormat="1" ht="22.9" customHeight="1">
      <c r="A121" s="33"/>
      <c r="B121" s="34"/>
      <c r="C121" s="81" t="s">
        <v>136</v>
      </c>
      <c r="D121" s="35"/>
      <c r="E121" s="35"/>
      <c r="F121" s="35"/>
      <c r="G121" s="35"/>
      <c r="H121" s="35"/>
      <c r="I121" s="35"/>
      <c r="J121" s="165">
        <f>BK121</f>
        <v>0</v>
      </c>
      <c r="K121" s="35"/>
      <c r="L121" s="38"/>
      <c r="M121" s="77"/>
      <c r="N121" s="166"/>
      <c r="O121" s="78"/>
      <c r="P121" s="167">
        <f>P122+P124</f>
        <v>0</v>
      </c>
      <c r="Q121" s="78"/>
      <c r="R121" s="167">
        <f>R122+R124</f>
        <v>5.8700000000000002E-3</v>
      </c>
      <c r="S121" s="78"/>
      <c r="T121" s="168">
        <f>T122+T124</f>
        <v>0.11113000000000001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73</v>
      </c>
      <c r="AU121" s="16" t="s">
        <v>107</v>
      </c>
      <c r="BK121" s="169">
        <f>BK122+BK124</f>
        <v>0</v>
      </c>
    </row>
    <row r="122" spans="1:65" s="12" customFormat="1" ht="25.9" customHeight="1">
      <c r="B122" s="170"/>
      <c r="C122" s="171"/>
      <c r="D122" s="172" t="s">
        <v>73</v>
      </c>
      <c r="E122" s="173" t="s">
        <v>201</v>
      </c>
      <c r="F122" s="173" t="s">
        <v>202</v>
      </c>
      <c r="G122" s="171"/>
      <c r="H122" s="171"/>
      <c r="I122" s="174"/>
      <c r="J122" s="175">
        <f>BK122</f>
        <v>0</v>
      </c>
      <c r="K122" s="171"/>
      <c r="L122" s="176"/>
      <c r="M122" s="177"/>
      <c r="N122" s="178"/>
      <c r="O122" s="178"/>
      <c r="P122" s="179">
        <f>P123</f>
        <v>0</v>
      </c>
      <c r="Q122" s="178"/>
      <c r="R122" s="179">
        <f>R123</f>
        <v>0</v>
      </c>
      <c r="S122" s="178"/>
      <c r="T122" s="180">
        <f>T123</f>
        <v>3.5999999999999997E-2</v>
      </c>
      <c r="AR122" s="181" t="s">
        <v>82</v>
      </c>
      <c r="AT122" s="182" t="s">
        <v>73</v>
      </c>
      <c r="AU122" s="182" t="s">
        <v>74</v>
      </c>
      <c r="AY122" s="181" t="s">
        <v>139</v>
      </c>
      <c r="BK122" s="183">
        <f>BK123</f>
        <v>0</v>
      </c>
    </row>
    <row r="123" spans="1:65" s="2" customFormat="1" ht="24.2" customHeight="1">
      <c r="A123" s="33"/>
      <c r="B123" s="34"/>
      <c r="C123" s="184" t="s">
        <v>82</v>
      </c>
      <c r="D123" s="184" t="s">
        <v>140</v>
      </c>
      <c r="E123" s="185" t="s">
        <v>419</v>
      </c>
      <c r="F123" s="186" t="s">
        <v>420</v>
      </c>
      <c r="G123" s="187" t="s">
        <v>301</v>
      </c>
      <c r="H123" s="188">
        <v>4</v>
      </c>
      <c r="I123" s="189"/>
      <c r="J123" s="190">
        <f>ROUND(I123*H123,2)</f>
        <v>0</v>
      </c>
      <c r="K123" s="191"/>
      <c r="L123" s="38"/>
      <c r="M123" s="192" t="s">
        <v>1</v>
      </c>
      <c r="N123" s="193" t="s">
        <v>39</v>
      </c>
      <c r="O123" s="70"/>
      <c r="P123" s="194">
        <f>O123*H123</f>
        <v>0</v>
      </c>
      <c r="Q123" s="194">
        <v>0</v>
      </c>
      <c r="R123" s="194">
        <f>Q123*H123</f>
        <v>0</v>
      </c>
      <c r="S123" s="194">
        <v>8.9999999999999993E-3</v>
      </c>
      <c r="T123" s="195">
        <f>S123*H123</f>
        <v>3.5999999999999997E-2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96" t="s">
        <v>144</v>
      </c>
      <c r="AT123" s="196" t="s">
        <v>140</v>
      </c>
      <c r="AU123" s="196" t="s">
        <v>82</v>
      </c>
      <c r="AY123" s="16" t="s">
        <v>139</v>
      </c>
      <c r="BE123" s="197">
        <f>IF(N123="základní",J123,0)</f>
        <v>0</v>
      </c>
      <c r="BF123" s="197">
        <f>IF(N123="snížená",J123,0)</f>
        <v>0</v>
      </c>
      <c r="BG123" s="197">
        <f>IF(N123="zákl. přenesená",J123,0)</f>
        <v>0</v>
      </c>
      <c r="BH123" s="197">
        <f>IF(N123="sníž. přenesená",J123,0)</f>
        <v>0</v>
      </c>
      <c r="BI123" s="197">
        <f>IF(N123="nulová",J123,0)</f>
        <v>0</v>
      </c>
      <c r="BJ123" s="16" t="s">
        <v>82</v>
      </c>
      <c r="BK123" s="197">
        <f>ROUND(I123*H123,2)</f>
        <v>0</v>
      </c>
      <c r="BL123" s="16" t="s">
        <v>144</v>
      </c>
      <c r="BM123" s="196" t="s">
        <v>421</v>
      </c>
    </row>
    <row r="124" spans="1:65" s="12" customFormat="1" ht="25.9" customHeight="1">
      <c r="B124" s="170"/>
      <c r="C124" s="171"/>
      <c r="D124" s="172" t="s">
        <v>73</v>
      </c>
      <c r="E124" s="173" t="s">
        <v>387</v>
      </c>
      <c r="F124" s="173" t="s">
        <v>388</v>
      </c>
      <c r="G124" s="171"/>
      <c r="H124" s="171"/>
      <c r="I124" s="174"/>
      <c r="J124" s="175">
        <f>BK124</f>
        <v>0</v>
      </c>
      <c r="K124" s="171"/>
      <c r="L124" s="176"/>
      <c r="M124" s="177"/>
      <c r="N124" s="178"/>
      <c r="O124" s="178"/>
      <c r="P124" s="179">
        <f>P125+P134+P143</f>
        <v>0</v>
      </c>
      <c r="Q124" s="178"/>
      <c r="R124" s="179">
        <f>R125+R134+R143</f>
        <v>5.8700000000000002E-3</v>
      </c>
      <c r="S124" s="178"/>
      <c r="T124" s="180">
        <f>T125+T134+T143</f>
        <v>7.5130000000000002E-2</v>
      </c>
      <c r="AR124" s="181" t="s">
        <v>84</v>
      </c>
      <c r="AT124" s="182" t="s">
        <v>73</v>
      </c>
      <c r="AU124" s="182" t="s">
        <v>74</v>
      </c>
      <c r="AY124" s="181" t="s">
        <v>139</v>
      </c>
      <c r="BK124" s="183">
        <f>BK125+BK134+BK143</f>
        <v>0</v>
      </c>
    </row>
    <row r="125" spans="1:65" s="12" customFormat="1" ht="22.9" customHeight="1">
      <c r="B125" s="170"/>
      <c r="C125" s="171"/>
      <c r="D125" s="172" t="s">
        <v>73</v>
      </c>
      <c r="E125" s="225" t="s">
        <v>422</v>
      </c>
      <c r="F125" s="225" t="s">
        <v>423</v>
      </c>
      <c r="G125" s="171"/>
      <c r="H125" s="171"/>
      <c r="I125" s="174"/>
      <c r="J125" s="226">
        <f>BK125</f>
        <v>0</v>
      </c>
      <c r="K125" s="171"/>
      <c r="L125" s="176"/>
      <c r="M125" s="177"/>
      <c r="N125" s="178"/>
      <c r="O125" s="178"/>
      <c r="P125" s="179">
        <f>SUM(P126:P133)</f>
        <v>0</v>
      </c>
      <c r="Q125" s="178"/>
      <c r="R125" s="179">
        <f>SUM(R126:R133)</f>
        <v>2.3600000000000001E-3</v>
      </c>
      <c r="S125" s="178"/>
      <c r="T125" s="180">
        <f>SUM(T126:T133)</f>
        <v>8.3999999999999995E-3</v>
      </c>
      <c r="AR125" s="181" t="s">
        <v>84</v>
      </c>
      <c r="AT125" s="182" t="s">
        <v>73</v>
      </c>
      <c r="AU125" s="182" t="s">
        <v>82</v>
      </c>
      <c r="AY125" s="181" t="s">
        <v>139</v>
      </c>
      <c r="BK125" s="183">
        <f>SUM(BK126:BK133)</f>
        <v>0</v>
      </c>
    </row>
    <row r="126" spans="1:65" s="2" customFormat="1" ht="16.5" customHeight="1">
      <c r="A126" s="33"/>
      <c r="B126" s="34"/>
      <c r="C126" s="184" t="s">
        <v>84</v>
      </c>
      <c r="D126" s="184" t="s">
        <v>140</v>
      </c>
      <c r="E126" s="185" t="s">
        <v>424</v>
      </c>
      <c r="F126" s="186" t="s">
        <v>425</v>
      </c>
      <c r="G126" s="187" t="s">
        <v>301</v>
      </c>
      <c r="H126" s="188">
        <v>4</v>
      </c>
      <c r="I126" s="189"/>
      <c r="J126" s="190">
        <f t="shared" ref="J126:J133" si="0">ROUND(I126*H126,2)</f>
        <v>0</v>
      </c>
      <c r="K126" s="191"/>
      <c r="L126" s="38"/>
      <c r="M126" s="192" t="s">
        <v>1</v>
      </c>
      <c r="N126" s="193" t="s">
        <v>39</v>
      </c>
      <c r="O126" s="70"/>
      <c r="P126" s="194">
        <f t="shared" ref="P126:P133" si="1">O126*H126</f>
        <v>0</v>
      </c>
      <c r="Q126" s="194">
        <v>0</v>
      </c>
      <c r="R126" s="194">
        <f t="shared" ref="R126:R133" si="2">Q126*H126</f>
        <v>0</v>
      </c>
      <c r="S126" s="194">
        <v>2.0999999999999999E-3</v>
      </c>
      <c r="T126" s="195">
        <f t="shared" ref="T126:T133" si="3">S126*H126</f>
        <v>8.3999999999999995E-3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6" t="s">
        <v>230</v>
      </c>
      <c r="AT126" s="196" t="s">
        <v>140</v>
      </c>
      <c r="AU126" s="196" t="s">
        <v>84</v>
      </c>
      <c r="AY126" s="16" t="s">
        <v>139</v>
      </c>
      <c r="BE126" s="197">
        <f t="shared" ref="BE126:BE133" si="4">IF(N126="základní",J126,0)</f>
        <v>0</v>
      </c>
      <c r="BF126" s="197">
        <f t="shared" ref="BF126:BF133" si="5">IF(N126="snížená",J126,0)</f>
        <v>0</v>
      </c>
      <c r="BG126" s="197">
        <f t="shared" ref="BG126:BG133" si="6">IF(N126="zákl. přenesená",J126,0)</f>
        <v>0</v>
      </c>
      <c r="BH126" s="197">
        <f t="shared" ref="BH126:BH133" si="7">IF(N126="sníž. přenesená",J126,0)</f>
        <v>0</v>
      </c>
      <c r="BI126" s="197">
        <f t="shared" ref="BI126:BI133" si="8">IF(N126="nulová",J126,0)</f>
        <v>0</v>
      </c>
      <c r="BJ126" s="16" t="s">
        <v>82</v>
      </c>
      <c r="BK126" s="197">
        <f t="shared" ref="BK126:BK133" si="9">ROUND(I126*H126,2)</f>
        <v>0</v>
      </c>
      <c r="BL126" s="16" t="s">
        <v>230</v>
      </c>
      <c r="BM126" s="196" t="s">
        <v>426</v>
      </c>
    </row>
    <row r="127" spans="1:65" s="2" customFormat="1" ht="16.5" customHeight="1">
      <c r="A127" s="33"/>
      <c r="B127" s="34"/>
      <c r="C127" s="184" t="s">
        <v>155</v>
      </c>
      <c r="D127" s="184" t="s">
        <v>140</v>
      </c>
      <c r="E127" s="185" t="s">
        <v>427</v>
      </c>
      <c r="F127" s="186" t="s">
        <v>428</v>
      </c>
      <c r="G127" s="187" t="s">
        <v>194</v>
      </c>
      <c r="H127" s="188">
        <v>1</v>
      </c>
      <c r="I127" s="189"/>
      <c r="J127" s="190">
        <f t="shared" si="0"/>
        <v>0</v>
      </c>
      <c r="K127" s="191"/>
      <c r="L127" s="38"/>
      <c r="M127" s="192" t="s">
        <v>1</v>
      </c>
      <c r="N127" s="193" t="s">
        <v>39</v>
      </c>
      <c r="O127" s="70"/>
      <c r="P127" s="194">
        <f t="shared" si="1"/>
        <v>0</v>
      </c>
      <c r="Q127" s="194">
        <v>2.7E-4</v>
      </c>
      <c r="R127" s="194">
        <f t="shared" si="2"/>
        <v>2.7E-4</v>
      </c>
      <c r="S127" s="194">
        <v>0</v>
      </c>
      <c r="T127" s="195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6" t="s">
        <v>230</v>
      </c>
      <c r="AT127" s="196" t="s">
        <v>140</v>
      </c>
      <c r="AU127" s="196" t="s">
        <v>84</v>
      </c>
      <c r="AY127" s="16" t="s">
        <v>139</v>
      </c>
      <c r="BE127" s="197">
        <f t="shared" si="4"/>
        <v>0</v>
      </c>
      <c r="BF127" s="197">
        <f t="shared" si="5"/>
        <v>0</v>
      </c>
      <c r="BG127" s="197">
        <f t="shared" si="6"/>
        <v>0</v>
      </c>
      <c r="BH127" s="197">
        <f t="shared" si="7"/>
        <v>0</v>
      </c>
      <c r="BI127" s="197">
        <f t="shared" si="8"/>
        <v>0</v>
      </c>
      <c r="BJ127" s="16" t="s">
        <v>82</v>
      </c>
      <c r="BK127" s="197">
        <f t="shared" si="9"/>
        <v>0</v>
      </c>
      <c r="BL127" s="16" t="s">
        <v>230</v>
      </c>
      <c r="BM127" s="196" t="s">
        <v>429</v>
      </c>
    </row>
    <row r="128" spans="1:65" s="2" customFormat="1" ht="16.5" customHeight="1">
      <c r="A128" s="33"/>
      <c r="B128" s="34"/>
      <c r="C128" s="184" t="s">
        <v>144</v>
      </c>
      <c r="D128" s="184" t="s">
        <v>140</v>
      </c>
      <c r="E128" s="185" t="s">
        <v>430</v>
      </c>
      <c r="F128" s="186" t="s">
        <v>431</v>
      </c>
      <c r="G128" s="187" t="s">
        <v>194</v>
      </c>
      <c r="H128" s="188">
        <v>1</v>
      </c>
      <c r="I128" s="189"/>
      <c r="J128" s="190">
        <f t="shared" si="0"/>
        <v>0</v>
      </c>
      <c r="K128" s="191"/>
      <c r="L128" s="38"/>
      <c r="M128" s="192" t="s">
        <v>1</v>
      </c>
      <c r="N128" s="193" t="s">
        <v>39</v>
      </c>
      <c r="O128" s="70"/>
      <c r="P128" s="194">
        <f t="shared" si="1"/>
        <v>0</v>
      </c>
      <c r="Q128" s="194">
        <v>3.1E-4</v>
      </c>
      <c r="R128" s="194">
        <f t="shared" si="2"/>
        <v>3.1E-4</v>
      </c>
      <c r="S128" s="194">
        <v>0</v>
      </c>
      <c r="T128" s="195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6" t="s">
        <v>230</v>
      </c>
      <c r="AT128" s="196" t="s">
        <v>140</v>
      </c>
      <c r="AU128" s="196" t="s">
        <v>84</v>
      </c>
      <c r="AY128" s="16" t="s">
        <v>139</v>
      </c>
      <c r="BE128" s="197">
        <f t="shared" si="4"/>
        <v>0</v>
      </c>
      <c r="BF128" s="197">
        <f t="shared" si="5"/>
        <v>0</v>
      </c>
      <c r="BG128" s="197">
        <f t="shared" si="6"/>
        <v>0</v>
      </c>
      <c r="BH128" s="197">
        <f t="shared" si="7"/>
        <v>0</v>
      </c>
      <c r="BI128" s="197">
        <f t="shared" si="8"/>
        <v>0</v>
      </c>
      <c r="BJ128" s="16" t="s">
        <v>82</v>
      </c>
      <c r="BK128" s="197">
        <f t="shared" si="9"/>
        <v>0</v>
      </c>
      <c r="BL128" s="16" t="s">
        <v>230</v>
      </c>
      <c r="BM128" s="196" t="s">
        <v>432</v>
      </c>
    </row>
    <row r="129" spans="1:65" s="2" customFormat="1" ht="16.5" customHeight="1">
      <c r="A129" s="33"/>
      <c r="B129" s="34"/>
      <c r="C129" s="184" t="s">
        <v>168</v>
      </c>
      <c r="D129" s="184" t="s">
        <v>140</v>
      </c>
      <c r="E129" s="185" t="s">
        <v>433</v>
      </c>
      <c r="F129" s="186" t="s">
        <v>434</v>
      </c>
      <c r="G129" s="187" t="s">
        <v>301</v>
      </c>
      <c r="H129" s="188">
        <v>2</v>
      </c>
      <c r="I129" s="189"/>
      <c r="J129" s="190">
        <f t="shared" si="0"/>
        <v>0</v>
      </c>
      <c r="K129" s="191"/>
      <c r="L129" s="38"/>
      <c r="M129" s="192" t="s">
        <v>1</v>
      </c>
      <c r="N129" s="193" t="s">
        <v>39</v>
      </c>
      <c r="O129" s="70"/>
      <c r="P129" s="194">
        <f t="shared" si="1"/>
        <v>0</v>
      </c>
      <c r="Q129" s="194">
        <v>4.0999999999999999E-4</v>
      </c>
      <c r="R129" s="194">
        <f t="shared" si="2"/>
        <v>8.1999999999999998E-4</v>
      </c>
      <c r="S129" s="194">
        <v>0</v>
      </c>
      <c r="T129" s="195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6" t="s">
        <v>230</v>
      </c>
      <c r="AT129" s="196" t="s">
        <v>140</v>
      </c>
      <c r="AU129" s="196" t="s">
        <v>84</v>
      </c>
      <c r="AY129" s="16" t="s">
        <v>139</v>
      </c>
      <c r="BE129" s="197">
        <f t="shared" si="4"/>
        <v>0</v>
      </c>
      <c r="BF129" s="197">
        <f t="shared" si="5"/>
        <v>0</v>
      </c>
      <c r="BG129" s="197">
        <f t="shared" si="6"/>
        <v>0</v>
      </c>
      <c r="BH129" s="197">
        <f t="shared" si="7"/>
        <v>0</v>
      </c>
      <c r="BI129" s="197">
        <f t="shared" si="8"/>
        <v>0</v>
      </c>
      <c r="BJ129" s="16" t="s">
        <v>82</v>
      </c>
      <c r="BK129" s="197">
        <f t="shared" si="9"/>
        <v>0</v>
      </c>
      <c r="BL129" s="16" t="s">
        <v>230</v>
      </c>
      <c r="BM129" s="196" t="s">
        <v>435</v>
      </c>
    </row>
    <row r="130" spans="1:65" s="2" customFormat="1" ht="16.5" customHeight="1">
      <c r="A130" s="33"/>
      <c r="B130" s="34"/>
      <c r="C130" s="184" t="s">
        <v>175</v>
      </c>
      <c r="D130" s="184" t="s">
        <v>140</v>
      </c>
      <c r="E130" s="185" t="s">
        <v>436</v>
      </c>
      <c r="F130" s="186" t="s">
        <v>437</v>
      </c>
      <c r="G130" s="187" t="s">
        <v>301</v>
      </c>
      <c r="H130" s="188">
        <v>2</v>
      </c>
      <c r="I130" s="189"/>
      <c r="J130" s="190">
        <f t="shared" si="0"/>
        <v>0</v>
      </c>
      <c r="K130" s="191"/>
      <c r="L130" s="38"/>
      <c r="M130" s="192" t="s">
        <v>1</v>
      </c>
      <c r="N130" s="193" t="s">
        <v>39</v>
      </c>
      <c r="O130" s="70"/>
      <c r="P130" s="194">
        <f t="shared" si="1"/>
        <v>0</v>
      </c>
      <c r="Q130" s="194">
        <v>4.8000000000000001E-4</v>
      </c>
      <c r="R130" s="194">
        <f t="shared" si="2"/>
        <v>9.6000000000000002E-4</v>
      </c>
      <c r="S130" s="194">
        <v>0</v>
      </c>
      <c r="T130" s="195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6" t="s">
        <v>230</v>
      </c>
      <c r="AT130" s="196" t="s">
        <v>140</v>
      </c>
      <c r="AU130" s="196" t="s">
        <v>84</v>
      </c>
      <c r="AY130" s="16" t="s">
        <v>139</v>
      </c>
      <c r="BE130" s="197">
        <f t="shared" si="4"/>
        <v>0</v>
      </c>
      <c r="BF130" s="197">
        <f t="shared" si="5"/>
        <v>0</v>
      </c>
      <c r="BG130" s="197">
        <f t="shared" si="6"/>
        <v>0</v>
      </c>
      <c r="BH130" s="197">
        <f t="shared" si="7"/>
        <v>0</v>
      </c>
      <c r="BI130" s="197">
        <f t="shared" si="8"/>
        <v>0</v>
      </c>
      <c r="BJ130" s="16" t="s">
        <v>82</v>
      </c>
      <c r="BK130" s="197">
        <f t="shared" si="9"/>
        <v>0</v>
      </c>
      <c r="BL130" s="16" t="s">
        <v>230</v>
      </c>
      <c r="BM130" s="196" t="s">
        <v>438</v>
      </c>
    </row>
    <row r="131" spans="1:65" s="2" customFormat="1" ht="16.5" customHeight="1">
      <c r="A131" s="33"/>
      <c r="B131" s="34"/>
      <c r="C131" s="184" t="s">
        <v>181</v>
      </c>
      <c r="D131" s="184" t="s">
        <v>140</v>
      </c>
      <c r="E131" s="185" t="s">
        <v>439</v>
      </c>
      <c r="F131" s="186" t="s">
        <v>440</v>
      </c>
      <c r="G131" s="187" t="s">
        <v>194</v>
      </c>
      <c r="H131" s="188">
        <v>1</v>
      </c>
      <c r="I131" s="189"/>
      <c r="J131" s="190">
        <f t="shared" si="0"/>
        <v>0</v>
      </c>
      <c r="K131" s="191"/>
      <c r="L131" s="38"/>
      <c r="M131" s="192" t="s">
        <v>1</v>
      </c>
      <c r="N131" s="193" t="s">
        <v>39</v>
      </c>
      <c r="O131" s="70"/>
      <c r="P131" s="194">
        <f t="shared" si="1"/>
        <v>0</v>
      </c>
      <c r="Q131" s="194">
        <v>0</v>
      </c>
      <c r="R131" s="194">
        <f t="shared" si="2"/>
        <v>0</v>
      </c>
      <c r="S131" s="194">
        <v>0</v>
      </c>
      <c r="T131" s="195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6" t="s">
        <v>230</v>
      </c>
      <c r="AT131" s="196" t="s">
        <v>140</v>
      </c>
      <c r="AU131" s="196" t="s">
        <v>84</v>
      </c>
      <c r="AY131" s="16" t="s">
        <v>139</v>
      </c>
      <c r="BE131" s="197">
        <f t="shared" si="4"/>
        <v>0</v>
      </c>
      <c r="BF131" s="197">
        <f t="shared" si="5"/>
        <v>0</v>
      </c>
      <c r="BG131" s="197">
        <f t="shared" si="6"/>
        <v>0</v>
      </c>
      <c r="BH131" s="197">
        <f t="shared" si="7"/>
        <v>0</v>
      </c>
      <c r="BI131" s="197">
        <f t="shared" si="8"/>
        <v>0</v>
      </c>
      <c r="BJ131" s="16" t="s">
        <v>82</v>
      </c>
      <c r="BK131" s="197">
        <f t="shared" si="9"/>
        <v>0</v>
      </c>
      <c r="BL131" s="16" t="s">
        <v>230</v>
      </c>
      <c r="BM131" s="196" t="s">
        <v>441</v>
      </c>
    </row>
    <row r="132" spans="1:65" s="2" customFormat="1" ht="16.5" customHeight="1">
      <c r="A132" s="33"/>
      <c r="B132" s="34"/>
      <c r="C132" s="184" t="s">
        <v>185</v>
      </c>
      <c r="D132" s="184" t="s">
        <v>140</v>
      </c>
      <c r="E132" s="185" t="s">
        <v>442</v>
      </c>
      <c r="F132" s="186" t="s">
        <v>443</v>
      </c>
      <c r="G132" s="187" t="s">
        <v>194</v>
      </c>
      <c r="H132" s="188">
        <v>2</v>
      </c>
      <c r="I132" s="189"/>
      <c r="J132" s="190">
        <f t="shared" si="0"/>
        <v>0</v>
      </c>
      <c r="K132" s="191"/>
      <c r="L132" s="38"/>
      <c r="M132" s="192" t="s">
        <v>1</v>
      </c>
      <c r="N132" s="193" t="s">
        <v>39</v>
      </c>
      <c r="O132" s="70"/>
      <c r="P132" s="194">
        <f t="shared" si="1"/>
        <v>0</v>
      </c>
      <c r="Q132" s="194">
        <v>0</v>
      </c>
      <c r="R132" s="194">
        <f t="shared" si="2"/>
        <v>0</v>
      </c>
      <c r="S132" s="194">
        <v>0</v>
      </c>
      <c r="T132" s="195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6" t="s">
        <v>230</v>
      </c>
      <c r="AT132" s="196" t="s">
        <v>140</v>
      </c>
      <c r="AU132" s="196" t="s">
        <v>84</v>
      </c>
      <c r="AY132" s="16" t="s">
        <v>139</v>
      </c>
      <c r="BE132" s="197">
        <f t="shared" si="4"/>
        <v>0</v>
      </c>
      <c r="BF132" s="197">
        <f t="shared" si="5"/>
        <v>0</v>
      </c>
      <c r="BG132" s="197">
        <f t="shared" si="6"/>
        <v>0</v>
      </c>
      <c r="BH132" s="197">
        <f t="shared" si="7"/>
        <v>0</v>
      </c>
      <c r="BI132" s="197">
        <f t="shared" si="8"/>
        <v>0</v>
      </c>
      <c r="BJ132" s="16" t="s">
        <v>82</v>
      </c>
      <c r="BK132" s="197">
        <f t="shared" si="9"/>
        <v>0</v>
      </c>
      <c r="BL132" s="16" t="s">
        <v>230</v>
      </c>
      <c r="BM132" s="196" t="s">
        <v>444</v>
      </c>
    </row>
    <row r="133" spans="1:65" s="2" customFormat="1" ht="24.2" customHeight="1">
      <c r="A133" s="33"/>
      <c r="B133" s="34"/>
      <c r="C133" s="184" t="s">
        <v>191</v>
      </c>
      <c r="D133" s="184" t="s">
        <v>140</v>
      </c>
      <c r="E133" s="185" t="s">
        <v>445</v>
      </c>
      <c r="F133" s="186" t="s">
        <v>446</v>
      </c>
      <c r="G133" s="187" t="s">
        <v>213</v>
      </c>
      <c r="H133" s="188">
        <v>2E-3</v>
      </c>
      <c r="I133" s="189"/>
      <c r="J133" s="190">
        <f t="shared" si="0"/>
        <v>0</v>
      </c>
      <c r="K133" s="191"/>
      <c r="L133" s="38"/>
      <c r="M133" s="192" t="s">
        <v>1</v>
      </c>
      <c r="N133" s="193" t="s">
        <v>39</v>
      </c>
      <c r="O133" s="70"/>
      <c r="P133" s="194">
        <f t="shared" si="1"/>
        <v>0</v>
      </c>
      <c r="Q133" s="194">
        <v>0</v>
      </c>
      <c r="R133" s="194">
        <f t="shared" si="2"/>
        <v>0</v>
      </c>
      <c r="S133" s="194">
        <v>0</v>
      </c>
      <c r="T133" s="195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6" t="s">
        <v>230</v>
      </c>
      <c r="AT133" s="196" t="s">
        <v>140</v>
      </c>
      <c r="AU133" s="196" t="s">
        <v>84</v>
      </c>
      <c r="AY133" s="16" t="s">
        <v>139</v>
      </c>
      <c r="BE133" s="197">
        <f t="shared" si="4"/>
        <v>0</v>
      </c>
      <c r="BF133" s="197">
        <f t="shared" si="5"/>
        <v>0</v>
      </c>
      <c r="BG133" s="197">
        <f t="shared" si="6"/>
        <v>0</v>
      </c>
      <c r="BH133" s="197">
        <f t="shared" si="7"/>
        <v>0</v>
      </c>
      <c r="BI133" s="197">
        <f t="shared" si="8"/>
        <v>0</v>
      </c>
      <c r="BJ133" s="16" t="s">
        <v>82</v>
      </c>
      <c r="BK133" s="197">
        <f t="shared" si="9"/>
        <v>0</v>
      </c>
      <c r="BL133" s="16" t="s">
        <v>230</v>
      </c>
      <c r="BM133" s="196" t="s">
        <v>447</v>
      </c>
    </row>
    <row r="134" spans="1:65" s="12" customFormat="1" ht="22.9" customHeight="1">
      <c r="B134" s="170"/>
      <c r="C134" s="171"/>
      <c r="D134" s="172" t="s">
        <v>73</v>
      </c>
      <c r="E134" s="225" t="s">
        <v>448</v>
      </c>
      <c r="F134" s="225" t="s">
        <v>449</v>
      </c>
      <c r="G134" s="171"/>
      <c r="H134" s="171"/>
      <c r="I134" s="174"/>
      <c r="J134" s="226">
        <f>BK134</f>
        <v>0</v>
      </c>
      <c r="K134" s="171"/>
      <c r="L134" s="176"/>
      <c r="M134" s="177"/>
      <c r="N134" s="178"/>
      <c r="O134" s="178"/>
      <c r="P134" s="179">
        <f>SUM(P135:P142)</f>
        <v>0</v>
      </c>
      <c r="Q134" s="178"/>
      <c r="R134" s="179">
        <f>SUM(R135:R142)</f>
        <v>2.5500000000000002E-3</v>
      </c>
      <c r="S134" s="178"/>
      <c r="T134" s="180">
        <f>SUM(T135:T142)</f>
        <v>1.1199999999999999E-3</v>
      </c>
      <c r="AR134" s="181" t="s">
        <v>84</v>
      </c>
      <c r="AT134" s="182" t="s">
        <v>73</v>
      </c>
      <c r="AU134" s="182" t="s">
        <v>82</v>
      </c>
      <c r="AY134" s="181" t="s">
        <v>139</v>
      </c>
      <c r="BK134" s="183">
        <f>SUM(BK135:BK142)</f>
        <v>0</v>
      </c>
    </row>
    <row r="135" spans="1:65" s="2" customFormat="1" ht="16.5" customHeight="1">
      <c r="A135" s="33"/>
      <c r="B135" s="34"/>
      <c r="C135" s="184" t="s">
        <v>196</v>
      </c>
      <c r="D135" s="184" t="s">
        <v>140</v>
      </c>
      <c r="E135" s="185" t="s">
        <v>450</v>
      </c>
      <c r="F135" s="186" t="s">
        <v>451</v>
      </c>
      <c r="G135" s="187" t="s">
        <v>301</v>
      </c>
      <c r="H135" s="188">
        <v>4</v>
      </c>
      <c r="I135" s="189"/>
      <c r="J135" s="190">
        <f>ROUND(I135*H135,2)</f>
        <v>0</v>
      </c>
      <c r="K135" s="191"/>
      <c r="L135" s="38"/>
      <c r="M135" s="192" t="s">
        <v>1</v>
      </c>
      <c r="N135" s="193" t="s">
        <v>39</v>
      </c>
      <c r="O135" s="70"/>
      <c r="P135" s="194">
        <f>O135*H135</f>
        <v>0</v>
      </c>
      <c r="Q135" s="194">
        <v>0</v>
      </c>
      <c r="R135" s="194">
        <f>Q135*H135</f>
        <v>0</v>
      </c>
      <c r="S135" s="194">
        <v>2.7999999999999998E-4</v>
      </c>
      <c r="T135" s="195">
        <f>S135*H135</f>
        <v>1.1199999999999999E-3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6" t="s">
        <v>230</v>
      </c>
      <c r="AT135" s="196" t="s">
        <v>140</v>
      </c>
      <c r="AU135" s="196" t="s">
        <v>84</v>
      </c>
      <c r="AY135" s="16" t="s">
        <v>139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6" t="s">
        <v>82</v>
      </c>
      <c r="BK135" s="197">
        <f>ROUND(I135*H135,2)</f>
        <v>0</v>
      </c>
      <c r="BL135" s="16" t="s">
        <v>230</v>
      </c>
      <c r="BM135" s="196" t="s">
        <v>452</v>
      </c>
    </row>
    <row r="136" spans="1:65" s="2" customFormat="1" ht="21.75" customHeight="1">
      <c r="A136" s="33"/>
      <c r="B136" s="34"/>
      <c r="C136" s="184" t="s">
        <v>204</v>
      </c>
      <c r="D136" s="184" t="s">
        <v>140</v>
      </c>
      <c r="E136" s="185" t="s">
        <v>453</v>
      </c>
      <c r="F136" s="186" t="s">
        <v>454</v>
      </c>
      <c r="G136" s="187" t="s">
        <v>194</v>
      </c>
      <c r="H136" s="188">
        <v>4</v>
      </c>
      <c r="I136" s="189"/>
      <c r="J136" s="190">
        <f>ROUND(I136*H136,2)</f>
        <v>0</v>
      </c>
      <c r="K136" s="191"/>
      <c r="L136" s="38"/>
      <c r="M136" s="192" t="s">
        <v>1</v>
      </c>
      <c r="N136" s="193" t="s">
        <v>39</v>
      </c>
      <c r="O136" s="70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6" t="s">
        <v>230</v>
      </c>
      <c r="AT136" s="196" t="s">
        <v>140</v>
      </c>
      <c r="AU136" s="196" t="s">
        <v>84</v>
      </c>
      <c r="AY136" s="16" t="s">
        <v>139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6" t="s">
        <v>82</v>
      </c>
      <c r="BK136" s="197">
        <f>ROUND(I136*H136,2)</f>
        <v>0</v>
      </c>
      <c r="BL136" s="16" t="s">
        <v>230</v>
      </c>
      <c r="BM136" s="196" t="s">
        <v>455</v>
      </c>
    </row>
    <row r="137" spans="1:65" s="2" customFormat="1" ht="19.5">
      <c r="A137" s="33"/>
      <c r="B137" s="34"/>
      <c r="C137" s="35"/>
      <c r="D137" s="200" t="s">
        <v>159</v>
      </c>
      <c r="E137" s="35"/>
      <c r="F137" s="221" t="s">
        <v>456</v>
      </c>
      <c r="G137" s="35"/>
      <c r="H137" s="35"/>
      <c r="I137" s="222"/>
      <c r="J137" s="35"/>
      <c r="K137" s="35"/>
      <c r="L137" s="38"/>
      <c r="M137" s="223"/>
      <c r="N137" s="224"/>
      <c r="O137" s="70"/>
      <c r="P137" s="70"/>
      <c r="Q137" s="70"/>
      <c r="R137" s="70"/>
      <c r="S137" s="70"/>
      <c r="T137" s="71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159</v>
      </c>
      <c r="AU137" s="16" t="s">
        <v>84</v>
      </c>
    </row>
    <row r="138" spans="1:65" s="2" customFormat="1" ht="24.2" customHeight="1">
      <c r="A138" s="33"/>
      <c r="B138" s="34"/>
      <c r="C138" s="184" t="s">
        <v>8</v>
      </c>
      <c r="D138" s="184" t="s">
        <v>140</v>
      </c>
      <c r="E138" s="185" t="s">
        <v>457</v>
      </c>
      <c r="F138" s="186" t="s">
        <v>458</v>
      </c>
      <c r="G138" s="187" t="s">
        <v>301</v>
      </c>
      <c r="H138" s="188">
        <v>3</v>
      </c>
      <c r="I138" s="189"/>
      <c r="J138" s="190">
        <f>ROUND(I138*H138,2)</f>
        <v>0</v>
      </c>
      <c r="K138" s="191"/>
      <c r="L138" s="38"/>
      <c r="M138" s="192" t="s">
        <v>1</v>
      </c>
      <c r="N138" s="193" t="s">
        <v>39</v>
      </c>
      <c r="O138" s="70"/>
      <c r="P138" s="194">
        <f>O138*H138</f>
        <v>0</v>
      </c>
      <c r="Q138" s="194">
        <v>7.2999999999999996E-4</v>
      </c>
      <c r="R138" s="194">
        <f>Q138*H138</f>
        <v>2.1900000000000001E-3</v>
      </c>
      <c r="S138" s="194">
        <v>0</v>
      </c>
      <c r="T138" s="195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6" t="s">
        <v>230</v>
      </c>
      <c r="AT138" s="196" t="s">
        <v>140</v>
      </c>
      <c r="AU138" s="196" t="s">
        <v>84</v>
      </c>
      <c r="AY138" s="16" t="s">
        <v>139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6" t="s">
        <v>82</v>
      </c>
      <c r="BK138" s="197">
        <f>ROUND(I138*H138,2)</f>
        <v>0</v>
      </c>
      <c r="BL138" s="16" t="s">
        <v>230</v>
      </c>
      <c r="BM138" s="196" t="s">
        <v>459</v>
      </c>
    </row>
    <row r="139" spans="1:65" s="2" customFormat="1" ht="37.9" customHeight="1">
      <c r="A139" s="33"/>
      <c r="B139" s="34"/>
      <c r="C139" s="184" t="s">
        <v>215</v>
      </c>
      <c r="D139" s="184" t="s">
        <v>140</v>
      </c>
      <c r="E139" s="185" t="s">
        <v>460</v>
      </c>
      <c r="F139" s="186" t="s">
        <v>461</v>
      </c>
      <c r="G139" s="187" t="s">
        <v>301</v>
      </c>
      <c r="H139" s="188">
        <v>3</v>
      </c>
      <c r="I139" s="189"/>
      <c r="J139" s="190">
        <f>ROUND(I139*H139,2)</f>
        <v>0</v>
      </c>
      <c r="K139" s="191"/>
      <c r="L139" s="38"/>
      <c r="M139" s="192" t="s">
        <v>1</v>
      </c>
      <c r="N139" s="193" t="s">
        <v>39</v>
      </c>
      <c r="O139" s="70"/>
      <c r="P139" s="194">
        <f>O139*H139</f>
        <v>0</v>
      </c>
      <c r="Q139" s="194">
        <v>1.2E-4</v>
      </c>
      <c r="R139" s="194">
        <f>Q139*H139</f>
        <v>3.6000000000000002E-4</v>
      </c>
      <c r="S139" s="194">
        <v>0</v>
      </c>
      <c r="T139" s="195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6" t="s">
        <v>230</v>
      </c>
      <c r="AT139" s="196" t="s">
        <v>140</v>
      </c>
      <c r="AU139" s="196" t="s">
        <v>84</v>
      </c>
      <c r="AY139" s="16" t="s">
        <v>139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6" t="s">
        <v>82</v>
      </c>
      <c r="BK139" s="197">
        <f>ROUND(I139*H139,2)</f>
        <v>0</v>
      </c>
      <c r="BL139" s="16" t="s">
        <v>230</v>
      </c>
      <c r="BM139" s="196" t="s">
        <v>462</v>
      </c>
    </row>
    <row r="140" spans="1:65" s="2" customFormat="1" ht="16.5" customHeight="1">
      <c r="A140" s="33"/>
      <c r="B140" s="34"/>
      <c r="C140" s="184" t="s">
        <v>219</v>
      </c>
      <c r="D140" s="184" t="s">
        <v>140</v>
      </c>
      <c r="E140" s="185" t="s">
        <v>463</v>
      </c>
      <c r="F140" s="186" t="s">
        <v>464</v>
      </c>
      <c r="G140" s="187" t="s">
        <v>194</v>
      </c>
      <c r="H140" s="188">
        <v>4</v>
      </c>
      <c r="I140" s="189"/>
      <c r="J140" s="190">
        <f>ROUND(I140*H140,2)</f>
        <v>0</v>
      </c>
      <c r="K140" s="191"/>
      <c r="L140" s="38"/>
      <c r="M140" s="192" t="s">
        <v>1</v>
      </c>
      <c r="N140" s="193" t="s">
        <v>39</v>
      </c>
      <c r="O140" s="70"/>
      <c r="P140" s="194">
        <f>O140*H140</f>
        <v>0</v>
      </c>
      <c r="Q140" s="194">
        <v>0</v>
      </c>
      <c r="R140" s="194">
        <f>Q140*H140</f>
        <v>0</v>
      </c>
      <c r="S140" s="194">
        <v>0</v>
      </c>
      <c r="T140" s="195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6" t="s">
        <v>230</v>
      </c>
      <c r="AT140" s="196" t="s">
        <v>140</v>
      </c>
      <c r="AU140" s="196" t="s">
        <v>84</v>
      </c>
      <c r="AY140" s="16" t="s">
        <v>139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6" t="s">
        <v>82</v>
      </c>
      <c r="BK140" s="197">
        <f>ROUND(I140*H140,2)</f>
        <v>0</v>
      </c>
      <c r="BL140" s="16" t="s">
        <v>230</v>
      </c>
      <c r="BM140" s="196" t="s">
        <v>465</v>
      </c>
    </row>
    <row r="141" spans="1:65" s="2" customFormat="1" ht="24.2" customHeight="1">
      <c r="A141" s="33"/>
      <c r="B141" s="34"/>
      <c r="C141" s="184" t="s">
        <v>224</v>
      </c>
      <c r="D141" s="184" t="s">
        <v>140</v>
      </c>
      <c r="E141" s="185" t="s">
        <v>466</v>
      </c>
      <c r="F141" s="186" t="s">
        <v>467</v>
      </c>
      <c r="G141" s="187" t="s">
        <v>194</v>
      </c>
      <c r="H141" s="188">
        <v>1</v>
      </c>
      <c r="I141" s="189"/>
      <c r="J141" s="190">
        <f>ROUND(I141*H141,2)</f>
        <v>0</v>
      </c>
      <c r="K141" s="191"/>
      <c r="L141" s="38"/>
      <c r="M141" s="192" t="s">
        <v>1</v>
      </c>
      <c r="N141" s="193" t="s">
        <v>39</v>
      </c>
      <c r="O141" s="70"/>
      <c r="P141" s="194">
        <f>O141*H141</f>
        <v>0</v>
      </c>
      <c r="Q141" s="194">
        <v>0</v>
      </c>
      <c r="R141" s="194">
        <f>Q141*H141</f>
        <v>0</v>
      </c>
      <c r="S141" s="194">
        <v>0</v>
      </c>
      <c r="T141" s="195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6" t="s">
        <v>230</v>
      </c>
      <c r="AT141" s="196" t="s">
        <v>140</v>
      </c>
      <c r="AU141" s="196" t="s">
        <v>84</v>
      </c>
      <c r="AY141" s="16" t="s">
        <v>139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6" t="s">
        <v>82</v>
      </c>
      <c r="BK141" s="197">
        <f>ROUND(I141*H141,2)</f>
        <v>0</v>
      </c>
      <c r="BL141" s="16" t="s">
        <v>230</v>
      </c>
      <c r="BM141" s="196" t="s">
        <v>468</v>
      </c>
    </row>
    <row r="142" spans="1:65" s="2" customFormat="1" ht="24.2" customHeight="1">
      <c r="A142" s="33"/>
      <c r="B142" s="34"/>
      <c r="C142" s="184" t="s">
        <v>230</v>
      </c>
      <c r="D142" s="184" t="s">
        <v>140</v>
      </c>
      <c r="E142" s="185" t="s">
        <v>469</v>
      </c>
      <c r="F142" s="186" t="s">
        <v>470</v>
      </c>
      <c r="G142" s="187" t="s">
        <v>213</v>
      </c>
      <c r="H142" s="188">
        <v>3.0000000000000001E-3</v>
      </c>
      <c r="I142" s="189"/>
      <c r="J142" s="190">
        <f>ROUND(I142*H142,2)</f>
        <v>0</v>
      </c>
      <c r="K142" s="191"/>
      <c r="L142" s="38"/>
      <c r="M142" s="192" t="s">
        <v>1</v>
      </c>
      <c r="N142" s="193" t="s">
        <v>39</v>
      </c>
      <c r="O142" s="70"/>
      <c r="P142" s="194">
        <f>O142*H142</f>
        <v>0</v>
      </c>
      <c r="Q142" s="194">
        <v>0</v>
      </c>
      <c r="R142" s="194">
        <f>Q142*H142</f>
        <v>0</v>
      </c>
      <c r="S142" s="194">
        <v>0</v>
      </c>
      <c r="T142" s="195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6" t="s">
        <v>230</v>
      </c>
      <c r="AT142" s="196" t="s">
        <v>140</v>
      </c>
      <c r="AU142" s="196" t="s">
        <v>84</v>
      </c>
      <c r="AY142" s="16" t="s">
        <v>139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6" t="s">
        <v>82</v>
      </c>
      <c r="BK142" s="197">
        <f>ROUND(I142*H142,2)</f>
        <v>0</v>
      </c>
      <c r="BL142" s="16" t="s">
        <v>230</v>
      </c>
      <c r="BM142" s="196" t="s">
        <v>471</v>
      </c>
    </row>
    <row r="143" spans="1:65" s="12" customFormat="1" ht="22.9" customHeight="1">
      <c r="B143" s="170"/>
      <c r="C143" s="171"/>
      <c r="D143" s="172" t="s">
        <v>73</v>
      </c>
      <c r="E143" s="225" t="s">
        <v>472</v>
      </c>
      <c r="F143" s="225" t="s">
        <v>473</v>
      </c>
      <c r="G143" s="171"/>
      <c r="H143" s="171"/>
      <c r="I143" s="174"/>
      <c r="J143" s="226">
        <f>BK143</f>
        <v>0</v>
      </c>
      <c r="K143" s="171"/>
      <c r="L143" s="176"/>
      <c r="M143" s="177"/>
      <c r="N143" s="178"/>
      <c r="O143" s="178"/>
      <c r="P143" s="179">
        <f>SUM(P144:P148)</f>
        <v>0</v>
      </c>
      <c r="Q143" s="178"/>
      <c r="R143" s="179">
        <f>SUM(R144:R148)</f>
        <v>9.6000000000000002E-4</v>
      </c>
      <c r="S143" s="178"/>
      <c r="T143" s="180">
        <f>SUM(T144:T148)</f>
        <v>6.5610000000000002E-2</v>
      </c>
      <c r="AR143" s="181" t="s">
        <v>84</v>
      </c>
      <c r="AT143" s="182" t="s">
        <v>73</v>
      </c>
      <c r="AU143" s="182" t="s">
        <v>82</v>
      </c>
      <c r="AY143" s="181" t="s">
        <v>139</v>
      </c>
      <c r="BK143" s="183">
        <f>SUM(BK144:BK148)</f>
        <v>0</v>
      </c>
    </row>
    <row r="144" spans="1:65" s="2" customFormat="1" ht="24.2" customHeight="1">
      <c r="A144" s="33"/>
      <c r="B144" s="34"/>
      <c r="C144" s="184" t="s">
        <v>234</v>
      </c>
      <c r="D144" s="184" t="s">
        <v>140</v>
      </c>
      <c r="E144" s="185" t="s">
        <v>474</v>
      </c>
      <c r="F144" s="186" t="s">
        <v>475</v>
      </c>
      <c r="G144" s="187" t="s">
        <v>476</v>
      </c>
      <c r="H144" s="188">
        <v>4</v>
      </c>
      <c r="I144" s="189"/>
      <c r="J144" s="190">
        <f>ROUND(I144*H144,2)</f>
        <v>0</v>
      </c>
      <c r="K144" s="191"/>
      <c r="L144" s="38"/>
      <c r="M144" s="192" t="s">
        <v>1</v>
      </c>
      <c r="N144" s="193" t="s">
        <v>39</v>
      </c>
      <c r="O144" s="70"/>
      <c r="P144" s="194">
        <f>O144*H144</f>
        <v>0</v>
      </c>
      <c r="Q144" s="194">
        <v>2.4000000000000001E-4</v>
      </c>
      <c r="R144" s="194">
        <f>Q144*H144</f>
        <v>9.6000000000000002E-4</v>
      </c>
      <c r="S144" s="194">
        <v>0</v>
      </c>
      <c r="T144" s="195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6" t="s">
        <v>230</v>
      </c>
      <c r="AT144" s="196" t="s">
        <v>140</v>
      </c>
      <c r="AU144" s="196" t="s">
        <v>84</v>
      </c>
      <c r="AY144" s="16" t="s">
        <v>139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6" t="s">
        <v>82</v>
      </c>
      <c r="BK144" s="197">
        <f>ROUND(I144*H144,2)</f>
        <v>0</v>
      </c>
      <c r="BL144" s="16" t="s">
        <v>230</v>
      </c>
      <c r="BM144" s="196" t="s">
        <v>477</v>
      </c>
    </row>
    <row r="145" spans="1:65" s="2" customFormat="1" ht="16.5" customHeight="1">
      <c r="A145" s="33"/>
      <c r="B145" s="34"/>
      <c r="C145" s="184" t="s">
        <v>241</v>
      </c>
      <c r="D145" s="184" t="s">
        <v>140</v>
      </c>
      <c r="E145" s="185" t="s">
        <v>478</v>
      </c>
      <c r="F145" s="186" t="s">
        <v>479</v>
      </c>
      <c r="G145" s="187" t="s">
        <v>476</v>
      </c>
      <c r="H145" s="188">
        <v>3</v>
      </c>
      <c r="I145" s="189"/>
      <c r="J145" s="190">
        <f>ROUND(I145*H145,2)</f>
        <v>0</v>
      </c>
      <c r="K145" s="191"/>
      <c r="L145" s="38"/>
      <c r="M145" s="192" t="s">
        <v>1</v>
      </c>
      <c r="N145" s="193" t="s">
        <v>39</v>
      </c>
      <c r="O145" s="70"/>
      <c r="P145" s="194">
        <f>O145*H145</f>
        <v>0</v>
      </c>
      <c r="Q145" s="194">
        <v>0</v>
      </c>
      <c r="R145" s="194">
        <f>Q145*H145</f>
        <v>0</v>
      </c>
      <c r="S145" s="194">
        <v>1.9460000000000002E-2</v>
      </c>
      <c r="T145" s="195">
        <f>S145*H145</f>
        <v>5.8380000000000001E-2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6" t="s">
        <v>230</v>
      </c>
      <c r="AT145" s="196" t="s">
        <v>140</v>
      </c>
      <c r="AU145" s="196" t="s">
        <v>84</v>
      </c>
      <c r="AY145" s="16" t="s">
        <v>139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6" t="s">
        <v>82</v>
      </c>
      <c r="BK145" s="197">
        <f>ROUND(I145*H145,2)</f>
        <v>0</v>
      </c>
      <c r="BL145" s="16" t="s">
        <v>230</v>
      </c>
      <c r="BM145" s="196" t="s">
        <v>480</v>
      </c>
    </row>
    <row r="146" spans="1:65" s="2" customFormat="1" ht="16.5" customHeight="1">
      <c r="A146" s="33"/>
      <c r="B146" s="34"/>
      <c r="C146" s="184" t="s">
        <v>245</v>
      </c>
      <c r="D146" s="184" t="s">
        <v>140</v>
      </c>
      <c r="E146" s="185" t="s">
        <v>481</v>
      </c>
      <c r="F146" s="186" t="s">
        <v>482</v>
      </c>
      <c r="G146" s="187" t="s">
        <v>476</v>
      </c>
      <c r="H146" s="188">
        <v>3</v>
      </c>
      <c r="I146" s="189"/>
      <c r="J146" s="190">
        <f>ROUND(I146*H146,2)</f>
        <v>0</v>
      </c>
      <c r="K146" s="191"/>
      <c r="L146" s="38"/>
      <c r="M146" s="192" t="s">
        <v>1</v>
      </c>
      <c r="N146" s="193" t="s">
        <v>39</v>
      </c>
      <c r="O146" s="70"/>
      <c r="P146" s="194">
        <f>O146*H146</f>
        <v>0</v>
      </c>
      <c r="Q146" s="194">
        <v>0</v>
      </c>
      <c r="R146" s="194">
        <f>Q146*H146</f>
        <v>0</v>
      </c>
      <c r="S146" s="194">
        <v>1.56E-3</v>
      </c>
      <c r="T146" s="195">
        <f>S146*H146</f>
        <v>4.6800000000000001E-3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6" t="s">
        <v>230</v>
      </c>
      <c r="AT146" s="196" t="s">
        <v>140</v>
      </c>
      <c r="AU146" s="196" t="s">
        <v>84</v>
      </c>
      <c r="AY146" s="16" t="s">
        <v>139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6" t="s">
        <v>82</v>
      </c>
      <c r="BK146" s="197">
        <f>ROUND(I146*H146,2)</f>
        <v>0</v>
      </c>
      <c r="BL146" s="16" t="s">
        <v>230</v>
      </c>
      <c r="BM146" s="196" t="s">
        <v>483</v>
      </c>
    </row>
    <row r="147" spans="1:65" s="2" customFormat="1" ht="16.5" customHeight="1">
      <c r="A147" s="33"/>
      <c r="B147" s="34"/>
      <c r="C147" s="184" t="s">
        <v>250</v>
      </c>
      <c r="D147" s="184" t="s">
        <v>140</v>
      </c>
      <c r="E147" s="185" t="s">
        <v>484</v>
      </c>
      <c r="F147" s="186" t="s">
        <v>485</v>
      </c>
      <c r="G147" s="187" t="s">
        <v>194</v>
      </c>
      <c r="H147" s="188">
        <v>3</v>
      </c>
      <c r="I147" s="189"/>
      <c r="J147" s="190">
        <f>ROUND(I147*H147,2)</f>
        <v>0</v>
      </c>
      <c r="K147" s="191"/>
      <c r="L147" s="38"/>
      <c r="M147" s="192" t="s">
        <v>1</v>
      </c>
      <c r="N147" s="193" t="s">
        <v>39</v>
      </c>
      <c r="O147" s="70"/>
      <c r="P147" s="194">
        <f>O147*H147</f>
        <v>0</v>
      </c>
      <c r="Q147" s="194">
        <v>0</v>
      </c>
      <c r="R147" s="194">
        <f>Q147*H147</f>
        <v>0</v>
      </c>
      <c r="S147" s="194">
        <v>8.4999999999999995E-4</v>
      </c>
      <c r="T147" s="195">
        <f>S147*H147</f>
        <v>2.5499999999999997E-3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6" t="s">
        <v>230</v>
      </c>
      <c r="AT147" s="196" t="s">
        <v>140</v>
      </c>
      <c r="AU147" s="196" t="s">
        <v>84</v>
      </c>
      <c r="AY147" s="16" t="s">
        <v>139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6" t="s">
        <v>82</v>
      </c>
      <c r="BK147" s="197">
        <f>ROUND(I147*H147,2)</f>
        <v>0</v>
      </c>
      <c r="BL147" s="16" t="s">
        <v>230</v>
      </c>
      <c r="BM147" s="196" t="s">
        <v>486</v>
      </c>
    </row>
    <row r="148" spans="1:65" s="2" customFormat="1" ht="24.2" customHeight="1">
      <c r="A148" s="33"/>
      <c r="B148" s="34"/>
      <c r="C148" s="184" t="s">
        <v>7</v>
      </c>
      <c r="D148" s="184" t="s">
        <v>140</v>
      </c>
      <c r="E148" s="185" t="s">
        <v>487</v>
      </c>
      <c r="F148" s="186" t="s">
        <v>488</v>
      </c>
      <c r="G148" s="187" t="s">
        <v>213</v>
      </c>
      <c r="H148" s="188">
        <v>1E-3</v>
      </c>
      <c r="I148" s="189"/>
      <c r="J148" s="190">
        <f>ROUND(I148*H148,2)</f>
        <v>0</v>
      </c>
      <c r="K148" s="191"/>
      <c r="L148" s="38"/>
      <c r="M148" s="238" t="s">
        <v>1</v>
      </c>
      <c r="N148" s="239" t="s">
        <v>39</v>
      </c>
      <c r="O148" s="240"/>
      <c r="P148" s="241">
        <f>O148*H148</f>
        <v>0</v>
      </c>
      <c r="Q148" s="241">
        <v>0</v>
      </c>
      <c r="R148" s="241">
        <f>Q148*H148</f>
        <v>0</v>
      </c>
      <c r="S148" s="241">
        <v>0</v>
      </c>
      <c r="T148" s="242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6" t="s">
        <v>230</v>
      </c>
      <c r="AT148" s="196" t="s">
        <v>140</v>
      </c>
      <c r="AU148" s="196" t="s">
        <v>84</v>
      </c>
      <c r="AY148" s="16" t="s">
        <v>139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6" t="s">
        <v>82</v>
      </c>
      <c r="BK148" s="197">
        <f>ROUND(I148*H148,2)</f>
        <v>0</v>
      </c>
      <c r="BL148" s="16" t="s">
        <v>230</v>
      </c>
      <c r="BM148" s="196" t="s">
        <v>489</v>
      </c>
    </row>
    <row r="149" spans="1:65" s="2" customFormat="1" ht="6.95" customHeight="1">
      <c r="A149" s="33"/>
      <c r="B149" s="53"/>
      <c r="C149" s="54"/>
      <c r="D149" s="54"/>
      <c r="E149" s="54"/>
      <c r="F149" s="54"/>
      <c r="G149" s="54"/>
      <c r="H149" s="54"/>
      <c r="I149" s="54"/>
      <c r="J149" s="54"/>
      <c r="K149" s="54"/>
      <c r="L149" s="38"/>
      <c r="M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</row>
  </sheetData>
  <sheetProtection algorithmName="SHA-512" hashValue="8+rDONEL7SBPet21zVxNenutvP+RGRE3XlCUmmlbcKRyznICE8drJpH9lMKNdDS1ESHYJ2QB6CVZjsxm6ndr7w==" saltValue="wns79UN2zRKYNxoYR700wNw9Qm+q/JgPnLK2FMWKK3jxcbs5F6qByj3tlq3JUh31fxTKnPs94S2vPigXKP2+mw==" spinCount="100000" sheet="1" objects="1" scenarios="1" formatColumns="0" formatRows="0" autoFilter="0"/>
  <autoFilter ref="C120:K148" xr:uid="{00000000-0009-0000-0000-00000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6" t="s">
        <v>90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84</v>
      </c>
    </row>
    <row r="4" spans="1:46" s="1" customFormat="1" ht="24.95" customHeight="1">
      <c r="B4" s="19"/>
      <c r="D4" s="109" t="s">
        <v>100</v>
      </c>
      <c r="L4" s="19"/>
      <c r="M4" s="110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26.25" customHeight="1">
      <c r="B7" s="19"/>
      <c r="E7" s="284" t="str">
        <f>'Rekapitulace stavby'!K6</f>
        <v>Poliklinika Žďár nad Sázavou -stavební úpravy prostor v 2.NP ordinace diabetologie</v>
      </c>
      <c r="F7" s="285"/>
      <c r="G7" s="285"/>
      <c r="H7" s="285"/>
      <c r="L7" s="19"/>
    </row>
    <row r="8" spans="1:46" s="2" customFormat="1" ht="12" customHeight="1">
      <c r="A8" s="33"/>
      <c r="B8" s="38"/>
      <c r="C8" s="33"/>
      <c r="D8" s="111" t="s">
        <v>101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6" t="s">
        <v>490</v>
      </c>
      <c r="F9" s="287"/>
      <c r="G9" s="287"/>
      <c r="H9" s="287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vyplň údaj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23</v>
      </c>
      <c r="E14" s="33"/>
      <c r="F14" s="33"/>
      <c r="G14" s="33"/>
      <c r="H14" s="33"/>
      <c r="I14" s="111" t="s">
        <v>24</v>
      </c>
      <c r="J14" s="112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25</v>
      </c>
      <c r="F15" s="33"/>
      <c r="G15" s="33"/>
      <c r="H15" s="33"/>
      <c r="I15" s="111" t="s">
        <v>26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24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8" t="str">
        <f>'Rekapitulace stavby'!E14</f>
        <v>Vyplň údaj</v>
      </c>
      <c r="F18" s="289"/>
      <c r="G18" s="289"/>
      <c r="H18" s="289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24</v>
      </c>
      <c r="J20" s="112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">
        <v>30</v>
      </c>
      <c r="F21" s="33"/>
      <c r="G21" s="33"/>
      <c r="H21" s="33"/>
      <c r="I21" s="111" t="s">
        <v>26</v>
      </c>
      <c r="J21" s="112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32</v>
      </c>
      <c r="E23" s="33"/>
      <c r="F23" s="33"/>
      <c r="G23" s="33"/>
      <c r="H23" s="33"/>
      <c r="I23" s="111" t="s">
        <v>24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30</v>
      </c>
      <c r="F24" s="33"/>
      <c r="G24" s="33"/>
      <c r="H24" s="33"/>
      <c r="I24" s="111" t="s">
        <v>26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33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90" t="s">
        <v>1</v>
      </c>
      <c r="F27" s="290"/>
      <c r="G27" s="290"/>
      <c r="H27" s="290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34</v>
      </c>
      <c r="E30" s="33"/>
      <c r="F30" s="33"/>
      <c r="G30" s="33"/>
      <c r="H30" s="33"/>
      <c r="I30" s="33"/>
      <c r="J30" s="119">
        <f>ROUND(J118,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36</v>
      </c>
      <c r="G32" s="33"/>
      <c r="H32" s="33"/>
      <c r="I32" s="120" t="s">
        <v>35</v>
      </c>
      <c r="J32" s="120" t="s">
        <v>37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38</v>
      </c>
      <c r="E33" s="111" t="s">
        <v>39</v>
      </c>
      <c r="F33" s="122">
        <f>ROUND((SUM(BE118:BE135)),  2)</f>
        <v>0</v>
      </c>
      <c r="G33" s="33"/>
      <c r="H33" s="33"/>
      <c r="I33" s="123">
        <v>0.21</v>
      </c>
      <c r="J33" s="122">
        <f>ROUND(((SUM(BE118:BE135))*I33),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40</v>
      </c>
      <c r="F34" s="122">
        <f>ROUND((SUM(BF118:BF135)),  2)</f>
        <v>0</v>
      </c>
      <c r="G34" s="33"/>
      <c r="H34" s="33"/>
      <c r="I34" s="123">
        <v>0.12</v>
      </c>
      <c r="J34" s="122">
        <f>ROUND(((SUM(BF118:BF135))*I34),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41</v>
      </c>
      <c r="F35" s="122">
        <f>ROUND((SUM(BG118:BG135)),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42</v>
      </c>
      <c r="F36" s="122">
        <f>ROUND((SUM(BH118:BH135)),  2)</f>
        <v>0</v>
      </c>
      <c r="G36" s="33"/>
      <c r="H36" s="33"/>
      <c r="I36" s="123">
        <v>0.12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43</v>
      </c>
      <c r="F37" s="122">
        <f>ROUND((SUM(BI118:BI135)),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44</v>
      </c>
      <c r="E39" s="126"/>
      <c r="F39" s="126"/>
      <c r="G39" s="127" t="s">
        <v>45</v>
      </c>
      <c r="H39" s="128" t="s">
        <v>46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47</v>
      </c>
      <c r="E50" s="132"/>
      <c r="F50" s="132"/>
      <c r="G50" s="131" t="s">
        <v>48</v>
      </c>
      <c r="H50" s="132"/>
      <c r="I50" s="132"/>
      <c r="J50" s="132"/>
      <c r="K50" s="132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3" t="s">
        <v>49</v>
      </c>
      <c r="E61" s="134"/>
      <c r="F61" s="135" t="s">
        <v>50</v>
      </c>
      <c r="G61" s="133" t="s">
        <v>49</v>
      </c>
      <c r="H61" s="134"/>
      <c r="I61" s="134"/>
      <c r="J61" s="136" t="s">
        <v>50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1" t="s">
        <v>51</v>
      </c>
      <c r="E65" s="137"/>
      <c r="F65" s="137"/>
      <c r="G65" s="131" t="s">
        <v>52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3" t="s">
        <v>49</v>
      </c>
      <c r="E76" s="134"/>
      <c r="F76" s="135" t="s">
        <v>50</v>
      </c>
      <c r="G76" s="133" t="s">
        <v>49</v>
      </c>
      <c r="H76" s="134"/>
      <c r="I76" s="134"/>
      <c r="J76" s="136" t="s">
        <v>50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103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>
      <c r="A85" s="33"/>
      <c r="B85" s="34"/>
      <c r="C85" s="35"/>
      <c r="D85" s="35"/>
      <c r="E85" s="291" t="str">
        <f>E7</f>
        <v>Poliklinika Žďár nad Sázavou -stavební úpravy prostor v 2.NP ordinace diabetologie</v>
      </c>
      <c r="F85" s="292"/>
      <c r="G85" s="292"/>
      <c r="H85" s="292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101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43" t="str">
        <f>E9</f>
        <v>D.1.4.2 - ústřední vytápění</v>
      </c>
      <c r="F87" s="293"/>
      <c r="G87" s="293"/>
      <c r="H87" s="293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Studentská 1699/4</v>
      </c>
      <c r="G89" s="35"/>
      <c r="H89" s="35"/>
      <c r="I89" s="28" t="s">
        <v>22</v>
      </c>
      <c r="J89" s="65" t="str">
        <f>IF(J12="","",J12)</f>
        <v>vyplň údaj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40.15" customHeight="1">
      <c r="A91" s="33"/>
      <c r="B91" s="34"/>
      <c r="C91" s="28" t="s">
        <v>23</v>
      </c>
      <c r="D91" s="35"/>
      <c r="E91" s="35"/>
      <c r="F91" s="26" t="str">
        <f>E15</f>
        <v>Město Žďár nad Zázavou</v>
      </c>
      <c r="G91" s="35"/>
      <c r="H91" s="35"/>
      <c r="I91" s="28" t="s">
        <v>29</v>
      </c>
      <c r="J91" s="31" t="str">
        <f>E21</f>
        <v>Filip Marek, Brněnská 326/34, Žďár nad Sázavou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40.15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32</v>
      </c>
      <c r="J92" s="31" t="str">
        <f>E24</f>
        <v>Filip Marek, Brněnská 326/34, Žďár nad Sázavou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104</v>
      </c>
      <c r="D94" s="143"/>
      <c r="E94" s="143"/>
      <c r="F94" s="143"/>
      <c r="G94" s="143"/>
      <c r="H94" s="143"/>
      <c r="I94" s="143"/>
      <c r="J94" s="144" t="s">
        <v>105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106</v>
      </c>
      <c r="D96" s="35"/>
      <c r="E96" s="35"/>
      <c r="F96" s="35"/>
      <c r="G96" s="35"/>
      <c r="H96" s="35"/>
      <c r="I96" s="35"/>
      <c r="J96" s="83">
        <f>J118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107</v>
      </c>
    </row>
    <row r="97" spans="1:31" s="9" customFormat="1" ht="24.95" customHeight="1">
      <c r="B97" s="146"/>
      <c r="C97" s="147"/>
      <c r="D97" s="148" t="s">
        <v>122</v>
      </c>
      <c r="E97" s="149"/>
      <c r="F97" s="149"/>
      <c r="G97" s="149"/>
      <c r="H97" s="149"/>
      <c r="I97" s="149"/>
      <c r="J97" s="150">
        <f>J119</f>
        <v>0</v>
      </c>
      <c r="K97" s="147"/>
      <c r="L97" s="151"/>
    </row>
    <row r="98" spans="1:31" s="10" customFormat="1" ht="19.899999999999999" customHeight="1">
      <c r="B98" s="152"/>
      <c r="C98" s="153"/>
      <c r="D98" s="154" t="s">
        <v>491</v>
      </c>
      <c r="E98" s="155"/>
      <c r="F98" s="155"/>
      <c r="G98" s="155"/>
      <c r="H98" s="155"/>
      <c r="I98" s="155"/>
      <c r="J98" s="156">
        <f>J120</f>
        <v>0</v>
      </c>
      <c r="K98" s="153"/>
      <c r="L98" s="157"/>
    </row>
    <row r="99" spans="1:31" s="2" customFormat="1" ht="21.75" customHeight="1">
      <c r="A99" s="33"/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50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 ht="6.95" customHeight="1">
      <c r="A100" s="33"/>
      <c r="B100" s="53"/>
      <c r="C100" s="54"/>
      <c r="D100" s="54"/>
      <c r="E100" s="54"/>
      <c r="F100" s="54"/>
      <c r="G100" s="54"/>
      <c r="H100" s="54"/>
      <c r="I100" s="54"/>
      <c r="J100" s="54"/>
      <c r="K100" s="54"/>
      <c r="L100" s="50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 ht="6.95" customHeight="1">
      <c r="A104" s="33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24.95" customHeight="1">
      <c r="A105" s="33"/>
      <c r="B105" s="34"/>
      <c r="C105" s="22" t="s">
        <v>124</v>
      </c>
      <c r="D105" s="35"/>
      <c r="E105" s="35"/>
      <c r="F105" s="35"/>
      <c r="G105" s="35"/>
      <c r="H105" s="35"/>
      <c r="I105" s="35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2" customHeight="1">
      <c r="A107" s="33"/>
      <c r="B107" s="34"/>
      <c r="C107" s="28" t="s">
        <v>16</v>
      </c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6.25" customHeight="1">
      <c r="A108" s="33"/>
      <c r="B108" s="34"/>
      <c r="C108" s="35"/>
      <c r="D108" s="35"/>
      <c r="E108" s="291" t="str">
        <f>E7</f>
        <v>Poliklinika Žďár nad Sázavou -stavební úpravy prostor v 2.NP ordinace diabetologie</v>
      </c>
      <c r="F108" s="292"/>
      <c r="G108" s="292"/>
      <c r="H108" s="292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101</v>
      </c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5"/>
      <c r="D110" s="35"/>
      <c r="E110" s="243" t="str">
        <f>E9</f>
        <v>D.1.4.2 - ústřední vytápění</v>
      </c>
      <c r="F110" s="293"/>
      <c r="G110" s="293"/>
      <c r="H110" s="293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20</v>
      </c>
      <c r="D112" s="35"/>
      <c r="E112" s="35"/>
      <c r="F112" s="26" t="str">
        <f>F12</f>
        <v>Studentská 1699/4</v>
      </c>
      <c r="G112" s="35"/>
      <c r="H112" s="35"/>
      <c r="I112" s="28" t="s">
        <v>22</v>
      </c>
      <c r="J112" s="65" t="str">
        <f>IF(J12="","",J12)</f>
        <v>vyplň údaj</v>
      </c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40.15" customHeight="1">
      <c r="A114" s="33"/>
      <c r="B114" s="34"/>
      <c r="C114" s="28" t="s">
        <v>23</v>
      </c>
      <c r="D114" s="35"/>
      <c r="E114" s="35"/>
      <c r="F114" s="26" t="str">
        <f>E15</f>
        <v>Město Žďár nad Zázavou</v>
      </c>
      <c r="G114" s="35"/>
      <c r="H114" s="35"/>
      <c r="I114" s="28" t="s">
        <v>29</v>
      </c>
      <c r="J114" s="31" t="str">
        <f>E21</f>
        <v>Filip Marek, Brněnská 326/34, Žďár nad Sázavou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40.15" customHeight="1">
      <c r="A115" s="33"/>
      <c r="B115" s="34"/>
      <c r="C115" s="28" t="s">
        <v>27</v>
      </c>
      <c r="D115" s="35"/>
      <c r="E115" s="35"/>
      <c r="F115" s="26" t="str">
        <f>IF(E18="","",E18)</f>
        <v>Vyplň údaj</v>
      </c>
      <c r="G115" s="35"/>
      <c r="H115" s="35"/>
      <c r="I115" s="28" t="s">
        <v>32</v>
      </c>
      <c r="J115" s="31" t="str">
        <f>E24</f>
        <v>Filip Marek, Brněnská 326/34, Žďár nad Sázavou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0.35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9.25" customHeight="1">
      <c r="A117" s="158"/>
      <c r="B117" s="159"/>
      <c r="C117" s="160" t="s">
        <v>125</v>
      </c>
      <c r="D117" s="161" t="s">
        <v>59</v>
      </c>
      <c r="E117" s="161" t="s">
        <v>55</v>
      </c>
      <c r="F117" s="161" t="s">
        <v>56</v>
      </c>
      <c r="G117" s="161" t="s">
        <v>126</v>
      </c>
      <c r="H117" s="161" t="s">
        <v>127</v>
      </c>
      <c r="I117" s="161" t="s">
        <v>128</v>
      </c>
      <c r="J117" s="162" t="s">
        <v>105</v>
      </c>
      <c r="K117" s="163" t="s">
        <v>129</v>
      </c>
      <c r="L117" s="164"/>
      <c r="M117" s="74" t="s">
        <v>1</v>
      </c>
      <c r="N117" s="75" t="s">
        <v>38</v>
      </c>
      <c r="O117" s="75" t="s">
        <v>130</v>
      </c>
      <c r="P117" s="75" t="s">
        <v>131</v>
      </c>
      <c r="Q117" s="75" t="s">
        <v>132</v>
      </c>
      <c r="R117" s="75" t="s">
        <v>133</v>
      </c>
      <c r="S117" s="75" t="s">
        <v>134</v>
      </c>
      <c r="T117" s="76" t="s">
        <v>135</v>
      </c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</row>
    <row r="118" spans="1:65" s="2" customFormat="1" ht="22.9" customHeight="1">
      <c r="A118" s="33"/>
      <c r="B118" s="34"/>
      <c r="C118" s="81" t="s">
        <v>136</v>
      </c>
      <c r="D118" s="35"/>
      <c r="E118" s="35"/>
      <c r="F118" s="35"/>
      <c r="G118" s="35"/>
      <c r="H118" s="35"/>
      <c r="I118" s="35"/>
      <c r="J118" s="165">
        <f>BK118</f>
        <v>0</v>
      </c>
      <c r="K118" s="35"/>
      <c r="L118" s="38"/>
      <c r="M118" s="77"/>
      <c r="N118" s="166"/>
      <c r="O118" s="78"/>
      <c r="P118" s="167">
        <f>P119</f>
        <v>0</v>
      </c>
      <c r="Q118" s="78"/>
      <c r="R118" s="167">
        <f>R119</f>
        <v>8.5108499999999986E-3</v>
      </c>
      <c r="S118" s="78"/>
      <c r="T118" s="168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6" t="s">
        <v>73</v>
      </c>
      <c r="AU118" s="16" t="s">
        <v>107</v>
      </c>
      <c r="BK118" s="169">
        <f>BK119</f>
        <v>0</v>
      </c>
    </row>
    <row r="119" spans="1:65" s="12" customFormat="1" ht="25.9" customHeight="1">
      <c r="B119" s="170"/>
      <c r="C119" s="171"/>
      <c r="D119" s="172" t="s">
        <v>73</v>
      </c>
      <c r="E119" s="173" t="s">
        <v>387</v>
      </c>
      <c r="F119" s="173" t="s">
        <v>388</v>
      </c>
      <c r="G119" s="171"/>
      <c r="H119" s="171"/>
      <c r="I119" s="174"/>
      <c r="J119" s="175">
        <f>BK119</f>
        <v>0</v>
      </c>
      <c r="K119" s="171"/>
      <c r="L119" s="176"/>
      <c r="M119" s="177"/>
      <c r="N119" s="178"/>
      <c r="O119" s="178"/>
      <c r="P119" s="179">
        <f>P120</f>
        <v>0</v>
      </c>
      <c r="Q119" s="178"/>
      <c r="R119" s="179">
        <f>R120</f>
        <v>8.5108499999999986E-3</v>
      </c>
      <c r="S119" s="178"/>
      <c r="T119" s="180">
        <f>T120</f>
        <v>0</v>
      </c>
      <c r="AR119" s="181" t="s">
        <v>84</v>
      </c>
      <c r="AT119" s="182" t="s">
        <v>73</v>
      </c>
      <c r="AU119" s="182" t="s">
        <v>74</v>
      </c>
      <c r="AY119" s="181" t="s">
        <v>139</v>
      </c>
      <c r="BK119" s="183">
        <f>BK120</f>
        <v>0</v>
      </c>
    </row>
    <row r="120" spans="1:65" s="12" customFormat="1" ht="22.9" customHeight="1">
      <c r="B120" s="170"/>
      <c r="C120" s="171"/>
      <c r="D120" s="172" t="s">
        <v>73</v>
      </c>
      <c r="E120" s="225" t="s">
        <v>346</v>
      </c>
      <c r="F120" s="225" t="s">
        <v>492</v>
      </c>
      <c r="G120" s="171"/>
      <c r="H120" s="171"/>
      <c r="I120" s="174"/>
      <c r="J120" s="226">
        <f>BK120</f>
        <v>0</v>
      </c>
      <c r="K120" s="171"/>
      <c r="L120" s="176"/>
      <c r="M120" s="177"/>
      <c r="N120" s="178"/>
      <c r="O120" s="178"/>
      <c r="P120" s="179">
        <f>SUM(P121:P135)</f>
        <v>0</v>
      </c>
      <c r="Q120" s="178"/>
      <c r="R120" s="179">
        <f>SUM(R121:R135)</f>
        <v>8.5108499999999986E-3</v>
      </c>
      <c r="S120" s="178"/>
      <c r="T120" s="180">
        <f>SUM(T121:T135)</f>
        <v>0</v>
      </c>
      <c r="AR120" s="181" t="s">
        <v>84</v>
      </c>
      <c r="AT120" s="182" t="s">
        <v>73</v>
      </c>
      <c r="AU120" s="182" t="s">
        <v>82</v>
      </c>
      <c r="AY120" s="181" t="s">
        <v>139</v>
      </c>
      <c r="BK120" s="183">
        <f>SUM(BK121:BK135)</f>
        <v>0</v>
      </c>
    </row>
    <row r="121" spans="1:65" s="2" customFormat="1" ht="24.2" customHeight="1">
      <c r="A121" s="33"/>
      <c r="B121" s="34"/>
      <c r="C121" s="184" t="s">
        <v>82</v>
      </c>
      <c r="D121" s="184" t="s">
        <v>140</v>
      </c>
      <c r="E121" s="185" t="s">
        <v>493</v>
      </c>
      <c r="F121" s="186" t="s">
        <v>494</v>
      </c>
      <c r="G121" s="187" t="s">
        <v>143</v>
      </c>
      <c r="H121" s="188">
        <v>11.984999999999999</v>
      </c>
      <c r="I121" s="189"/>
      <c r="J121" s="190">
        <f>ROUND(I121*H121,2)</f>
        <v>0</v>
      </c>
      <c r="K121" s="191"/>
      <c r="L121" s="38"/>
      <c r="M121" s="192" t="s">
        <v>1</v>
      </c>
      <c r="N121" s="193" t="s">
        <v>39</v>
      </c>
      <c r="O121" s="70"/>
      <c r="P121" s="194">
        <f>O121*H121</f>
        <v>0</v>
      </c>
      <c r="Q121" s="194">
        <v>9.0000000000000006E-5</v>
      </c>
      <c r="R121" s="194">
        <f>Q121*H121</f>
        <v>1.07865E-3</v>
      </c>
      <c r="S121" s="194">
        <v>0</v>
      </c>
      <c r="T121" s="195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96" t="s">
        <v>230</v>
      </c>
      <c r="AT121" s="196" t="s">
        <v>140</v>
      </c>
      <c r="AU121" s="196" t="s">
        <v>84</v>
      </c>
      <c r="AY121" s="16" t="s">
        <v>139</v>
      </c>
      <c r="BE121" s="197">
        <f>IF(N121="základní",J121,0)</f>
        <v>0</v>
      </c>
      <c r="BF121" s="197">
        <f>IF(N121="snížená",J121,0)</f>
        <v>0</v>
      </c>
      <c r="BG121" s="197">
        <f>IF(N121="zákl. přenesená",J121,0)</f>
        <v>0</v>
      </c>
      <c r="BH121" s="197">
        <f>IF(N121="sníž. přenesená",J121,0)</f>
        <v>0</v>
      </c>
      <c r="BI121" s="197">
        <f>IF(N121="nulová",J121,0)</f>
        <v>0</v>
      </c>
      <c r="BJ121" s="16" t="s">
        <v>82</v>
      </c>
      <c r="BK121" s="197">
        <f>ROUND(I121*H121,2)</f>
        <v>0</v>
      </c>
      <c r="BL121" s="16" t="s">
        <v>230</v>
      </c>
      <c r="BM121" s="196" t="s">
        <v>495</v>
      </c>
    </row>
    <row r="122" spans="1:65" s="13" customFormat="1" ht="11.25">
      <c r="B122" s="198"/>
      <c r="C122" s="199"/>
      <c r="D122" s="200" t="s">
        <v>146</v>
      </c>
      <c r="E122" s="201" t="s">
        <v>1</v>
      </c>
      <c r="F122" s="202" t="s">
        <v>496</v>
      </c>
      <c r="G122" s="199"/>
      <c r="H122" s="203">
        <v>6.63</v>
      </c>
      <c r="I122" s="204"/>
      <c r="J122" s="199"/>
      <c r="K122" s="199"/>
      <c r="L122" s="205"/>
      <c r="M122" s="206"/>
      <c r="N122" s="207"/>
      <c r="O122" s="207"/>
      <c r="P122" s="207"/>
      <c r="Q122" s="207"/>
      <c r="R122" s="207"/>
      <c r="S122" s="207"/>
      <c r="T122" s="208"/>
      <c r="AT122" s="209" t="s">
        <v>146</v>
      </c>
      <c r="AU122" s="209" t="s">
        <v>84</v>
      </c>
      <c r="AV122" s="13" t="s">
        <v>84</v>
      </c>
      <c r="AW122" s="13" t="s">
        <v>31</v>
      </c>
      <c r="AX122" s="13" t="s">
        <v>74</v>
      </c>
      <c r="AY122" s="209" t="s">
        <v>139</v>
      </c>
    </row>
    <row r="123" spans="1:65" s="13" customFormat="1" ht="11.25">
      <c r="B123" s="198"/>
      <c r="C123" s="199"/>
      <c r="D123" s="200" t="s">
        <v>146</v>
      </c>
      <c r="E123" s="201" t="s">
        <v>1</v>
      </c>
      <c r="F123" s="202" t="s">
        <v>497</v>
      </c>
      <c r="G123" s="199"/>
      <c r="H123" s="203">
        <v>5.3550000000000004</v>
      </c>
      <c r="I123" s="204"/>
      <c r="J123" s="199"/>
      <c r="K123" s="199"/>
      <c r="L123" s="205"/>
      <c r="M123" s="206"/>
      <c r="N123" s="207"/>
      <c r="O123" s="207"/>
      <c r="P123" s="207"/>
      <c r="Q123" s="207"/>
      <c r="R123" s="207"/>
      <c r="S123" s="207"/>
      <c r="T123" s="208"/>
      <c r="AT123" s="209" t="s">
        <v>146</v>
      </c>
      <c r="AU123" s="209" t="s">
        <v>84</v>
      </c>
      <c r="AV123" s="13" t="s">
        <v>84</v>
      </c>
      <c r="AW123" s="13" t="s">
        <v>31</v>
      </c>
      <c r="AX123" s="13" t="s">
        <v>74</v>
      </c>
      <c r="AY123" s="209" t="s">
        <v>139</v>
      </c>
    </row>
    <row r="124" spans="1:65" s="14" customFormat="1" ht="11.25">
      <c r="B124" s="210"/>
      <c r="C124" s="211"/>
      <c r="D124" s="200" t="s">
        <v>146</v>
      </c>
      <c r="E124" s="212" t="s">
        <v>1</v>
      </c>
      <c r="F124" s="213" t="s">
        <v>149</v>
      </c>
      <c r="G124" s="211"/>
      <c r="H124" s="214">
        <v>11.984999999999999</v>
      </c>
      <c r="I124" s="215"/>
      <c r="J124" s="211"/>
      <c r="K124" s="211"/>
      <c r="L124" s="216"/>
      <c r="M124" s="217"/>
      <c r="N124" s="218"/>
      <c r="O124" s="218"/>
      <c r="P124" s="218"/>
      <c r="Q124" s="218"/>
      <c r="R124" s="218"/>
      <c r="S124" s="218"/>
      <c r="T124" s="219"/>
      <c r="AT124" s="220" t="s">
        <v>146</v>
      </c>
      <c r="AU124" s="220" t="s">
        <v>84</v>
      </c>
      <c r="AV124" s="14" t="s">
        <v>144</v>
      </c>
      <c r="AW124" s="14" t="s">
        <v>31</v>
      </c>
      <c r="AX124" s="14" t="s">
        <v>82</v>
      </c>
      <c r="AY124" s="220" t="s">
        <v>139</v>
      </c>
    </row>
    <row r="125" spans="1:65" s="2" customFormat="1" ht="33" customHeight="1">
      <c r="A125" s="33"/>
      <c r="B125" s="34"/>
      <c r="C125" s="184" t="s">
        <v>84</v>
      </c>
      <c r="D125" s="184" t="s">
        <v>140</v>
      </c>
      <c r="E125" s="185" t="s">
        <v>498</v>
      </c>
      <c r="F125" s="186" t="s">
        <v>499</v>
      </c>
      <c r="G125" s="187" t="s">
        <v>143</v>
      </c>
      <c r="H125" s="188">
        <v>11.984999999999999</v>
      </c>
      <c r="I125" s="189"/>
      <c r="J125" s="190">
        <f>ROUND(I125*H125,2)</f>
        <v>0</v>
      </c>
      <c r="K125" s="191"/>
      <c r="L125" s="38"/>
      <c r="M125" s="192" t="s">
        <v>1</v>
      </c>
      <c r="N125" s="193" t="s">
        <v>39</v>
      </c>
      <c r="O125" s="70"/>
      <c r="P125" s="194">
        <f>O125*H125</f>
        <v>0</v>
      </c>
      <c r="Q125" s="194">
        <v>9.0000000000000006E-5</v>
      </c>
      <c r="R125" s="194">
        <f>Q125*H125</f>
        <v>1.07865E-3</v>
      </c>
      <c r="S125" s="194">
        <v>0</v>
      </c>
      <c r="T125" s="195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96" t="s">
        <v>230</v>
      </c>
      <c r="AT125" s="196" t="s">
        <v>140</v>
      </c>
      <c r="AU125" s="196" t="s">
        <v>84</v>
      </c>
      <c r="AY125" s="16" t="s">
        <v>139</v>
      </c>
      <c r="BE125" s="197">
        <f>IF(N125="základní",J125,0)</f>
        <v>0</v>
      </c>
      <c r="BF125" s="197">
        <f>IF(N125="snížená",J125,0)</f>
        <v>0</v>
      </c>
      <c r="BG125" s="197">
        <f>IF(N125="zákl. přenesená",J125,0)</f>
        <v>0</v>
      </c>
      <c r="BH125" s="197">
        <f>IF(N125="sníž. přenesená",J125,0)</f>
        <v>0</v>
      </c>
      <c r="BI125" s="197">
        <f>IF(N125="nulová",J125,0)</f>
        <v>0</v>
      </c>
      <c r="BJ125" s="16" t="s">
        <v>82</v>
      </c>
      <c r="BK125" s="197">
        <f>ROUND(I125*H125,2)</f>
        <v>0</v>
      </c>
      <c r="BL125" s="16" t="s">
        <v>230</v>
      </c>
      <c r="BM125" s="196" t="s">
        <v>500</v>
      </c>
    </row>
    <row r="126" spans="1:65" s="13" customFormat="1" ht="11.25">
      <c r="B126" s="198"/>
      <c r="C126" s="199"/>
      <c r="D126" s="200" t="s">
        <v>146</v>
      </c>
      <c r="E126" s="201" t="s">
        <v>1</v>
      </c>
      <c r="F126" s="202" t="s">
        <v>496</v>
      </c>
      <c r="G126" s="199"/>
      <c r="H126" s="203">
        <v>6.63</v>
      </c>
      <c r="I126" s="204"/>
      <c r="J126" s="199"/>
      <c r="K126" s="199"/>
      <c r="L126" s="205"/>
      <c r="M126" s="206"/>
      <c r="N126" s="207"/>
      <c r="O126" s="207"/>
      <c r="P126" s="207"/>
      <c r="Q126" s="207"/>
      <c r="R126" s="207"/>
      <c r="S126" s="207"/>
      <c r="T126" s="208"/>
      <c r="AT126" s="209" t="s">
        <v>146</v>
      </c>
      <c r="AU126" s="209" t="s">
        <v>84</v>
      </c>
      <c r="AV126" s="13" t="s">
        <v>84</v>
      </c>
      <c r="AW126" s="13" t="s">
        <v>31</v>
      </c>
      <c r="AX126" s="13" t="s">
        <v>74</v>
      </c>
      <c r="AY126" s="209" t="s">
        <v>139</v>
      </c>
    </row>
    <row r="127" spans="1:65" s="13" customFormat="1" ht="11.25">
      <c r="B127" s="198"/>
      <c r="C127" s="199"/>
      <c r="D127" s="200" t="s">
        <v>146</v>
      </c>
      <c r="E127" s="201" t="s">
        <v>1</v>
      </c>
      <c r="F127" s="202" t="s">
        <v>497</v>
      </c>
      <c r="G127" s="199"/>
      <c r="H127" s="203">
        <v>5.3550000000000004</v>
      </c>
      <c r="I127" s="204"/>
      <c r="J127" s="199"/>
      <c r="K127" s="199"/>
      <c r="L127" s="205"/>
      <c r="M127" s="206"/>
      <c r="N127" s="207"/>
      <c r="O127" s="207"/>
      <c r="P127" s="207"/>
      <c r="Q127" s="207"/>
      <c r="R127" s="207"/>
      <c r="S127" s="207"/>
      <c r="T127" s="208"/>
      <c r="AT127" s="209" t="s">
        <v>146</v>
      </c>
      <c r="AU127" s="209" t="s">
        <v>84</v>
      </c>
      <c r="AV127" s="13" t="s">
        <v>84</v>
      </c>
      <c r="AW127" s="13" t="s">
        <v>31</v>
      </c>
      <c r="AX127" s="13" t="s">
        <v>74</v>
      </c>
      <c r="AY127" s="209" t="s">
        <v>139</v>
      </c>
    </row>
    <row r="128" spans="1:65" s="14" customFormat="1" ht="11.25">
      <c r="B128" s="210"/>
      <c r="C128" s="211"/>
      <c r="D128" s="200" t="s">
        <v>146</v>
      </c>
      <c r="E128" s="212" t="s">
        <v>1</v>
      </c>
      <c r="F128" s="213" t="s">
        <v>149</v>
      </c>
      <c r="G128" s="211"/>
      <c r="H128" s="214">
        <v>11.984999999999999</v>
      </c>
      <c r="I128" s="215"/>
      <c r="J128" s="211"/>
      <c r="K128" s="211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146</v>
      </c>
      <c r="AU128" s="220" t="s">
        <v>84</v>
      </c>
      <c r="AV128" s="14" t="s">
        <v>144</v>
      </c>
      <c r="AW128" s="14" t="s">
        <v>31</v>
      </c>
      <c r="AX128" s="14" t="s">
        <v>82</v>
      </c>
      <c r="AY128" s="220" t="s">
        <v>139</v>
      </c>
    </row>
    <row r="129" spans="1:65" s="2" customFormat="1" ht="24.2" customHeight="1">
      <c r="A129" s="33"/>
      <c r="B129" s="34"/>
      <c r="C129" s="184" t="s">
        <v>155</v>
      </c>
      <c r="D129" s="184" t="s">
        <v>140</v>
      </c>
      <c r="E129" s="185" t="s">
        <v>501</v>
      </c>
      <c r="F129" s="186" t="s">
        <v>502</v>
      </c>
      <c r="G129" s="187" t="s">
        <v>143</v>
      </c>
      <c r="H129" s="188">
        <v>11.984999999999999</v>
      </c>
      <c r="I129" s="189"/>
      <c r="J129" s="190">
        <f>ROUND(I129*H129,2)</f>
        <v>0</v>
      </c>
      <c r="K129" s="191"/>
      <c r="L129" s="38"/>
      <c r="M129" s="192" t="s">
        <v>1</v>
      </c>
      <c r="N129" s="193" t="s">
        <v>39</v>
      </c>
      <c r="O129" s="70"/>
      <c r="P129" s="194">
        <f>O129*H129</f>
        <v>0</v>
      </c>
      <c r="Q129" s="194">
        <v>4.2999999999999999E-4</v>
      </c>
      <c r="R129" s="194">
        <f>Q129*H129</f>
        <v>5.1535499999999998E-3</v>
      </c>
      <c r="S129" s="194">
        <v>0</v>
      </c>
      <c r="T129" s="195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6" t="s">
        <v>230</v>
      </c>
      <c r="AT129" s="196" t="s">
        <v>140</v>
      </c>
      <c r="AU129" s="196" t="s">
        <v>84</v>
      </c>
      <c r="AY129" s="16" t="s">
        <v>139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6" t="s">
        <v>82</v>
      </c>
      <c r="BK129" s="197">
        <f>ROUND(I129*H129,2)</f>
        <v>0</v>
      </c>
      <c r="BL129" s="16" t="s">
        <v>230</v>
      </c>
      <c r="BM129" s="196" t="s">
        <v>503</v>
      </c>
    </row>
    <row r="130" spans="1:65" s="13" customFormat="1" ht="11.25">
      <c r="B130" s="198"/>
      <c r="C130" s="199"/>
      <c r="D130" s="200" t="s">
        <v>146</v>
      </c>
      <c r="E130" s="201" t="s">
        <v>1</v>
      </c>
      <c r="F130" s="202" t="s">
        <v>496</v>
      </c>
      <c r="G130" s="199"/>
      <c r="H130" s="203">
        <v>6.63</v>
      </c>
      <c r="I130" s="204"/>
      <c r="J130" s="199"/>
      <c r="K130" s="199"/>
      <c r="L130" s="205"/>
      <c r="M130" s="206"/>
      <c r="N130" s="207"/>
      <c r="O130" s="207"/>
      <c r="P130" s="207"/>
      <c r="Q130" s="207"/>
      <c r="R130" s="207"/>
      <c r="S130" s="207"/>
      <c r="T130" s="208"/>
      <c r="AT130" s="209" t="s">
        <v>146</v>
      </c>
      <c r="AU130" s="209" t="s">
        <v>84</v>
      </c>
      <c r="AV130" s="13" t="s">
        <v>84</v>
      </c>
      <c r="AW130" s="13" t="s">
        <v>31</v>
      </c>
      <c r="AX130" s="13" t="s">
        <v>74</v>
      </c>
      <c r="AY130" s="209" t="s">
        <v>139</v>
      </c>
    </row>
    <row r="131" spans="1:65" s="13" customFormat="1" ht="11.25">
      <c r="B131" s="198"/>
      <c r="C131" s="199"/>
      <c r="D131" s="200" t="s">
        <v>146</v>
      </c>
      <c r="E131" s="201" t="s">
        <v>1</v>
      </c>
      <c r="F131" s="202" t="s">
        <v>497</v>
      </c>
      <c r="G131" s="199"/>
      <c r="H131" s="203">
        <v>5.3550000000000004</v>
      </c>
      <c r="I131" s="204"/>
      <c r="J131" s="199"/>
      <c r="K131" s="199"/>
      <c r="L131" s="205"/>
      <c r="M131" s="206"/>
      <c r="N131" s="207"/>
      <c r="O131" s="207"/>
      <c r="P131" s="207"/>
      <c r="Q131" s="207"/>
      <c r="R131" s="207"/>
      <c r="S131" s="207"/>
      <c r="T131" s="208"/>
      <c r="AT131" s="209" t="s">
        <v>146</v>
      </c>
      <c r="AU131" s="209" t="s">
        <v>84</v>
      </c>
      <c r="AV131" s="13" t="s">
        <v>84</v>
      </c>
      <c r="AW131" s="13" t="s">
        <v>31</v>
      </c>
      <c r="AX131" s="13" t="s">
        <v>74</v>
      </c>
      <c r="AY131" s="209" t="s">
        <v>139</v>
      </c>
    </row>
    <row r="132" spans="1:65" s="14" customFormat="1" ht="11.25">
      <c r="B132" s="210"/>
      <c r="C132" s="211"/>
      <c r="D132" s="200" t="s">
        <v>146</v>
      </c>
      <c r="E132" s="212" t="s">
        <v>1</v>
      </c>
      <c r="F132" s="213" t="s">
        <v>149</v>
      </c>
      <c r="G132" s="211"/>
      <c r="H132" s="214">
        <v>11.984999999999999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146</v>
      </c>
      <c r="AU132" s="220" t="s">
        <v>84</v>
      </c>
      <c r="AV132" s="14" t="s">
        <v>144</v>
      </c>
      <c r="AW132" s="14" t="s">
        <v>31</v>
      </c>
      <c r="AX132" s="14" t="s">
        <v>82</v>
      </c>
      <c r="AY132" s="220" t="s">
        <v>139</v>
      </c>
    </row>
    <row r="133" spans="1:65" s="2" customFormat="1" ht="24.2" customHeight="1">
      <c r="A133" s="33"/>
      <c r="B133" s="34"/>
      <c r="C133" s="184" t="s">
        <v>144</v>
      </c>
      <c r="D133" s="184" t="s">
        <v>140</v>
      </c>
      <c r="E133" s="185" t="s">
        <v>504</v>
      </c>
      <c r="F133" s="186" t="s">
        <v>505</v>
      </c>
      <c r="G133" s="187" t="s">
        <v>301</v>
      </c>
      <c r="H133" s="188">
        <v>20</v>
      </c>
      <c r="I133" s="189"/>
      <c r="J133" s="190">
        <f>ROUND(I133*H133,2)</f>
        <v>0</v>
      </c>
      <c r="K133" s="191"/>
      <c r="L133" s="38"/>
      <c r="M133" s="192" t="s">
        <v>1</v>
      </c>
      <c r="N133" s="193" t="s">
        <v>39</v>
      </c>
      <c r="O133" s="70"/>
      <c r="P133" s="194">
        <f>O133*H133</f>
        <v>0</v>
      </c>
      <c r="Q133" s="194">
        <v>1.0000000000000001E-5</v>
      </c>
      <c r="R133" s="194">
        <f>Q133*H133</f>
        <v>2.0000000000000001E-4</v>
      </c>
      <c r="S133" s="194">
        <v>0</v>
      </c>
      <c r="T133" s="195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6" t="s">
        <v>230</v>
      </c>
      <c r="AT133" s="196" t="s">
        <v>140</v>
      </c>
      <c r="AU133" s="196" t="s">
        <v>84</v>
      </c>
      <c r="AY133" s="16" t="s">
        <v>139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6" t="s">
        <v>82</v>
      </c>
      <c r="BK133" s="197">
        <f>ROUND(I133*H133,2)</f>
        <v>0</v>
      </c>
      <c r="BL133" s="16" t="s">
        <v>230</v>
      </c>
      <c r="BM133" s="196" t="s">
        <v>506</v>
      </c>
    </row>
    <row r="134" spans="1:65" s="2" customFormat="1" ht="24.2" customHeight="1">
      <c r="A134" s="33"/>
      <c r="B134" s="34"/>
      <c r="C134" s="184" t="s">
        <v>168</v>
      </c>
      <c r="D134" s="184" t="s">
        <v>140</v>
      </c>
      <c r="E134" s="185" t="s">
        <v>507</v>
      </c>
      <c r="F134" s="186" t="s">
        <v>508</v>
      </c>
      <c r="G134" s="187" t="s">
        <v>301</v>
      </c>
      <c r="H134" s="188">
        <v>20</v>
      </c>
      <c r="I134" s="189"/>
      <c r="J134" s="190">
        <f>ROUND(I134*H134,2)</f>
        <v>0</v>
      </c>
      <c r="K134" s="191"/>
      <c r="L134" s="38"/>
      <c r="M134" s="192" t="s">
        <v>1</v>
      </c>
      <c r="N134" s="193" t="s">
        <v>39</v>
      </c>
      <c r="O134" s="70"/>
      <c r="P134" s="194">
        <f>O134*H134</f>
        <v>0</v>
      </c>
      <c r="Q134" s="194">
        <v>2.0000000000000002E-5</v>
      </c>
      <c r="R134" s="194">
        <f>Q134*H134</f>
        <v>4.0000000000000002E-4</v>
      </c>
      <c r="S134" s="194">
        <v>0</v>
      </c>
      <c r="T134" s="195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6" t="s">
        <v>230</v>
      </c>
      <c r="AT134" s="196" t="s">
        <v>140</v>
      </c>
      <c r="AU134" s="196" t="s">
        <v>84</v>
      </c>
      <c r="AY134" s="16" t="s">
        <v>139</v>
      </c>
      <c r="BE134" s="197">
        <f>IF(N134="základní",J134,0)</f>
        <v>0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16" t="s">
        <v>82</v>
      </c>
      <c r="BK134" s="197">
        <f>ROUND(I134*H134,2)</f>
        <v>0</v>
      </c>
      <c r="BL134" s="16" t="s">
        <v>230</v>
      </c>
      <c r="BM134" s="196" t="s">
        <v>509</v>
      </c>
    </row>
    <row r="135" spans="1:65" s="2" customFormat="1" ht="24.2" customHeight="1">
      <c r="A135" s="33"/>
      <c r="B135" s="34"/>
      <c r="C135" s="184" t="s">
        <v>175</v>
      </c>
      <c r="D135" s="184" t="s">
        <v>140</v>
      </c>
      <c r="E135" s="185" t="s">
        <v>510</v>
      </c>
      <c r="F135" s="186" t="s">
        <v>511</v>
      </c>
      <c r="G135" s="187" t="s">
        <v>301</v>
      </c>
      <c r="H135" s="188">
        <v>20</v>
      </c>
      <c r="I135" s="189"/>
      <c r="J135" s="190">
        <f>ROUND(I135*H135,2)</f>
        <v>0</v>
      </c>
      <c r="K135" s="191"/>
      <c r="L135" s="38"/>
      <c r="M135" s="238" t="s">
        <v>1</v>
      </c>
      <c r="N135" s="239" t="s">
        <v>39</v>
      </c>
      <c r="O135" s="240"/>
      <c r="P135" s="241">
        <f>O135*H135</f>
        <v>0</v>
      </c>
      <c r="Q135" s="241">
        <v>3.0000000000000001E-5</v>
      </c>
      <c r="R135" s="241">
        <f>Q135*H135</f>
        <v>6.0000000000000006E-4</v>
      </c>
      <c r="S135" s="241">
        <v>0</v>
      </c>
      <c r="T135" s="24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6" t="s">
        <v>230</v>
      </c>
      <c r="AT135" s="196" t="s">
        <v>140</v>
      </c>
      <c r="AU135" s="196" t="s">
        <v>84</v>
      </c>
      <c r="AY135" s="16" t="s">
        <v>139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6" t="s">
        <v>82</v>
      </c>
      <c r="BK135" s="197">
        <f>ROUND(I135*H135,2)</f>
        <v>0</v>
      </c>
      <c r="BL135" s="16" t="s">
        <v>230</v>
      </c>
      <c r="BM135" s="196" t="s">
        <v>512</v>
      </c>
    </row>
    <row r="136" spans="1:65" s="2" customFormat="1" ht="6.95" customHeight="1">
      <c r="A136" s="33"/>
      <c r="B136" s="53"/>
      <c r="C136" s="54"/>
      <c r="D136" s="54"/>
      <c r="E136" s="54"/>
      <c r="F136" s="54"/>
      <c r="G136" s="54"/>
      <c r="H136" s="54"/>
      <c r="I136" s="54"/>
      <c r="J136" s="54"/>
      <c r="K136" s="54"/>
      <c r="L136" s="38"/>
      <c r="M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</sheetData>
  <sheetProtection algorithmName="SHA-512" hashValue="Qwu081puHt2pDbiGY20BQa00f/y9v2UcOp2lo5JQkxFXBxeyKXeMfj2ngdtqSgnuC+GNP4q+wAPdkcg3sozgBA==" saltValue="Bu5FXBghkIgHySuXybq5vA3lgaSW65d898YlJ1L3sJcektG1w9faoxjyC2hj3rPC7LBQ2CZaarBl8iqy0gndag==" spinCount="100000" sheet="1" objects="1" scenarios="1" formatColumns="0" formatRows="0" autoFilter="0"/>
  <autoFilter ref="C117:K135" xr:uid="{00000000-0009-0000-0000-000003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7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6" t="s">
        <v>93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84</v>
      </c>
    </row>
    <row r="4" spans="1:46" s="1" customFormat="1" ht="24.95" customHeight="1">
      <c r="B4" s="19"/>
      <c r="D4" s="109" t="s">
        <v>100</v>
      </c>
      <c r="L4" s="19"/>
      <c r="M4" s="110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26.25" customHeight="1">
      <c r="B7" s="19"/>
      <c r="E7" s="284" t="str">
        <f>'Rekapitulace stavby'!K6</f>
        <v>Poliklinika Žďár nad Sázavou -stavební úpravy prostor v 2.NP ordinace diabetologie</v>
      </c>
      <c r="F7" s="285"/>
      <c r="G7" s="285"/>
      <c r="H7" s="285"/>
      <c r="L7" s="19"/>
    </row>
    <row r="8" spans="1:46" s="2" customFormat="1" ht="12" customHeight="1">
      <c r="A8" s="33"/>
      <c r="B8" s="38"/>
      <c r="C8" s="33"/>
      <c r="D8" s="111" t="s">
        <v>101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6" t="s">
        <v>513</v>
      </c>
      <c r="F9" s="287"/>
      <c r="G9" s="287"/>
      <c r="H9" s="287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vyplň údaj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23</v>
      </c>
      <c r="E14" s="33"/>
      <c r="F14" s="33"/>
      <c r="G14" s="33"/>
      <c r="H14" s="33"/>
      <c r="I14" s="111" t="s">
        <v>24</v>
      </c>
      <c r="J14" s="112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25</v>
      </c>
      <c r="F15" s="33"/>
      <c r="G15" s="33"/>
      <c r="H15" s="33"/>
      <c r="I15" s="111" t="s">
        <v>26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24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8" t="str">
        <f>'Rekapitulace stavby'!E14</f>
        <v>Vyplň údaj</v>
      </c>
      <c r="F18" s="289"/>
      <c r="G18" s="289"/>
      <c r="H18" s="289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24</v>
      </c>
      <c r="J20" s="112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">
        <v>30</v>
      </c>
      <c r="F21" s="33"/>
      <c r="G21" s="33"/>
      <c r="H21" s="33"/>
      <c r="I21" s="111" t="s">
        <v>26</v>
      </c>
      <c r="J21" s="112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32</v>
      </c>
      <c r="E23" s="33"/>
      <c r="F23" s="33"/>
      <c r="G23" s="33"/>
      <c r="H23" s="33"/>
      <c r="I23" s="111" t="s">
        <v>24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30</v>
      </c>
      <c r="F24" s="33"/>
      <c r="G24" s="33"/>
      <c r="H24" s="33"/>
      <c r="I24" s="111" t="s">
        <v>26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33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90" t="s">
        <v>1</v>
      </c>
      <c r="F27" s="290"/>
      <c r="G27" s="290"/>
      <c r="H27" s="290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34</v>
      </c>
      <c r="E30" s="33"/>
      <c r="F30" s="33"/>
      <c r="G30" s="33"/>
      <c r="H30" s="33"/>
      <c r="I30" s="33"/>
      <c r="J30" s="119">
        <f>ROUND(J124,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36</v>
      </c>
      <c r="G32" s="33"/>
      <c r="H32" s="33"/>
      <c r="I32" s="120" t="s">
        <v>35</v>
      </c>
      <c r="J32" s="120" t="s">
        <v>37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38</v>
      </c>
      <c r="E33" s="111" t="s">
        <v>39</v>
      </c>
      <c r="F33" s="122">
        <f>ROUND((SUM(BE124:BE171)),  2)</f>
        <v>0</v>
      </c>
      <c r="G33" s="33"/>
      <c r="H33" s="33"/>
      <c r="I33" s="123">
        <v>0.21</v>
      </c>
      <c r="J33" s="122">
        <f>ROUND(((SUM(BE124:BE171))*I33),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40</v>
      </c>
      <c r="F34" s="122">
        <f>ROUND((SUM(BF124:BF171)),  2)</f>
        <v>0</v>
      </c>
      <c r="G34" s="33"/>
      <c r="H34" s="33"/>
      <c r="I34" s="123">
        <v>0.12</v>
      </c>
      <c r="J34" s="122">
        <f>ROUND(((SUM(BF124:BF171))*I34),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41</v>
      </c>
      <c r="F35" s="122">
        <f>ROUND((SUM(BG124:BG171)),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42</v>
      </c>
      <c r="F36" s="122">
        <f>ROUND((SUM(BH124:BH171)),  2)</f>
        <v>0</v>
      </c>
      <c r="G36" s="33"/>
      <c r="H36" s="33"/>
      <c r="I36" s="123">
        <v>0.12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43</v>
      </c>
      <c r="F37" s="122">
        <f>ROUND((SUM(BI124:BI171)),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44</v>
      </c>
      <c r="E39" s="126"/>
      <c r="F39" s="126"/>
      <c r="G39" s="127" t="s">
        <v>45</v>
      </c>
      <c r="H39" s="128" t="s">
        <v>46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47</v>
      </c>
      <c r="E50" s="132"/>
      <c r="F50" s="132"/>
      <c r="G50" s="131" t="s">
        <v>48</v>
      </c>
      <c r="H50" s="132"/>
      <c r="I50" s="132"/>
      <c r="J50" s="132"/>
      <c r="K50" s="132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3" t="s">
        <v>49</v>
      </c>
      <c r="E61" s="134"/>
      <c r="F61" s="135" t="s">
        <v>50</v>
      </c>
      <c r="G61" s="133" t="s">
        <v>49</v>
      </c>
      <c r="H61" s="134"/>
      <c r="I61" s="134"/>
      <c r="J61" s="136" t="s">
        <v>50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1" t="s">
        <v>51</v>
      </c>
      <c r="E65" s="137"/>
      <c r="F65" s="137"/>
      <c r="G65" s="131" t="s">
        <v>52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3" t="s">
        <v>49</v>
      </c>
      <c r="E76" s="134"/>
      <c r="F76" s="135" t="s">
        <v>50</v>
      </c>
      <c r="G76" s="133" t="s">
        <v>49</v>
      </c>
      <c r="H76" s="134"/>
      <c r="I76" s="134"/>
      <c r="J76" s="136" t="s">
        <v>50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103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>
      <c r="A85" s="33"/>
      <c r="B85" s="34"/>
      <c r="C85" s="35"/>
      <c r="D85" s="35"/>
      <c r="E85" s="291" t="str">
        <f>E7</f>
        <v>Poliklinika Žďár nad Sázavou -stavební úpravy prostor v 2.NP ordinace diabetologie</v>
      </c>
      <c r="F85" s="292"/>
      <c r="G85" s="292"/>
      <c r="H85" s="292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101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43" t="str">
        <f>E9</f>
        <v>D.1.4.3 - elektrické rozvody silnoproudé</v>
      </c>
      <c r="F87" s="293"/>
      <c r="G87" s="293"/>
      <c r="H87" s="293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Studentská 1699/4</v>
      </c>
      <c r="G89" s="35"/>
      <c r="H89" s="35"/>
      <c r="I89" s="28" t="s">
        <v>22</v>
      </c>
      <c r="J89" s="65" t="str">
        <f>IF(J12="","",J12)</f>
        <v>vyplň údaj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40.15" customHeight="1">
      <c r="A91" s="33"/>
      <c r="B91" s="34"/>
      <c r="C91" s="28" t="s">
        <v>23</v>
      </c>
      <c r="D91" s="35"/>
      <c r="E91" s="35"/>
      <c r="F91" s="26" t="str">
        <f>E15</f>
        <v>Město Žďár nad Zázavou</v>
      </c>
      <c r="G91" s="35"/>
      <c r="H91" s="35"/>
      <c r="I91" s="28" t="s">
        <v>29</v>
      </c>
      <c r="J91" s="31" t="str">
        <f>E21</f>
        <v>Filip Marek, Brněnská 326/34, Žďár nad Sázavou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40.15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32</v>
      </c>
      <c r="J92" s="31" t="str">
        <f>E24</f>
        <v>Filip Marek, Brněnská 326/34, Žďár nad Sázavou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104</v>
      </c>
      <c r="D94" s="143"/>
      <c r="E94" s="143"/>
      <c r="F94" s="143"/>
      <c r="G94" s="143"/>
      <c r="H94" s="143"/>
      <c r="I94" s="143"/>
      <c r="J94" s="144" t="s">
        <v>105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106</v>
      </c>
      <c r="D96" s="35"/>
      <c r="E96" s="35"/>
      <c r="F96" s="35"/>
      <c r="G96" s="35"/>
      <c r="H96" s="35"/>
      <c r="I96" s="35"/>
      <c r="J96" s="83">
        <f>J124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107</v>
      </c>
    </row>
    <row r="97" spans="1:31" s="9" customFormat="1" ht="24.95" customHeight="1">
      <c r="B97" s="146"/>
      <c r="C97" s="147"/>
      <c r="D97" s="148" t="s">
        <v>514</v>
      </c>
      <c r="E97" s="149"/>
      <c r="F97" s="149"/>
      <c r="G97" s="149"/>
      <c r="H97" s="149"/>
      <c r="I97" s="149"/>
      <c r="J97" s="150">
        <f>J125</f>
        <v>0</v>
      </c>
      <c r="K97" s="147"/>
      <c r="L97" s="151"/>
    </row>
    <row r="98" spans="1:31" s="9" customFormat="1" ht="24.95" customHeight="1">
      <c r="B98" s="146"/>
      <c r="C98" s="147"/>
      <c r="D98" s="148" t="s">
        <v>515</v>
      </c>
      <c r="E98" s="149"/>
      <c r="F98" s="149"/>
      <c r="G98" s="149"/>
      <c r="H98" s="149"/>
      <c r="I98" s="149"/>
      <c r="J98" s="150">
        <f>J134</f>
        <v>0</v>
      </c>
      <c r="K98" s="147"/>
      <c r="L98" s="151"/>
    </row>
    <row r="99" spans="1:31" s="9" customFormat="1" ht="24.95" customHeight="1">
      <c r="B99" s="146"/>
      <c r="C99" s="147"/>
      <c r="D99" s="148" t="s">
        <v>516</v>
      </c>
      <c r="E99" s="149"/>
      <c r="F99" s="149"/>
      <c r="G99" s="149"/>
      <c r="H99" s="149"/>
      <c r="I99" s="149"/>
      <c r="J99" s="150">
        <f>J138</f>
        <v>0</v>
      </c>
      <c r="K99" s="147"/>
      <c r="L99" s="151"/>
    </row>
    <row r="100" spans="1:31" s="9" customFormat="1" ht="24.95" customHeight="1">
      <c r="B100" s="146"/>
      <c r="C100" s="147"/>
      <c r="D100" s="148" t="s">
        <v>517</v>
      </c>
      <c r="E100" s="149"/>
      <c r="F100" s="149"/>
      <c r="G100" s="149"/>
      <c r="H100" s="149"/>
      <c r="I100" s="149"/>
      <c r="J100" s="150">
        <f>J145</f>
        <v>0</v>
      </c>
      <c r="K100" s="147"/>
      <c r="L100" s="151"/>
    </row>
    <row r="101" spans="1:31" s="9" customFormat="1" ht="24.95" customHeight="1">
      <c r="B101" s="146"/>
      <c r="C101" s="147"/>
      <c r="D101" s="148" t="s">
        <v>112</v>
      </c>
      <c r="E101" s="149"/>
      <c r="F101" s="149"/>
      <c r="G101" s="149"/>
      <c r="H101" s="149"/>
      <c r="I101" s="149"/>
      <c r="J101" s="150">
        <f>J150</f>
        <v>0</v>
      </c>
      <c r="K101" s="147"/>
      <c r="L101" s="151"/>
    </row>
    <row r="102" spans="1:31" s="10" customFormat="1" ht="19.899999999999999" customHeight="1">
      <c r="B102" s="152"/>
      <c r="C102" s="153"/>
      <c r="D102" s="154" t="s">
        <v>518</v>
      </c>
      <c r="E102" s="155"/>
      <c r="F102" s="155"/>
      <c r="G102" s="155"/>
      <c r="H102" s="155"/>
      <c r="I102" s="155"/>
      <c r="J102" s="156">
        <f>J151</f>
        <v>0</v>
      </c>
      <c r="K102" s="153"/>
      <c r="L102" s="157"/>
    </row>
    <row r="103" spans="1:31" s="10" customFormat="1" ht="19.899999999999999" customHeight="1">
      <c r="B103" s="152"/>
      <c r="C103" s="153"/>
      <c r="D103" s="154" t="s">
        <v>114</v>
      </c>
      <c r="E103" s="155"/>
      <c r="F103" s="155"/>
      <c r="G103" s="155"/>
      <c r="H103" s="155"/>
      <c r="I103" s="155"/>
      <c r="J103" s="156">
        <f>J157</f>
        <v>0</v>
      </c>
      <c r="K103" s="153"/>
      <c r="L103" s="157"/>
    </row>
    <row r="104" spans="1:31" s="9" customFormat="1" ht="24.95" customHeight="1">
      <c r="B104" s="146"/>
      <c r="C104" s="147"/>
      <c r="D104" s="148" t="s">
        <v>519</v>
      </c>
      <c r="E104" s="149"/>
      <c r="F104" s="149"/>
      <c r="G104" s="149"/>
      <c r="H104" s="149"/>
      <c r="I104" s="149"/>
      <c r="J104" s="150">
        <f>J163</f>
        <v>0</v>
      </c>
      <c r="K104" s="147"/>
      <c r="L104" s="151"/>
    </row>
    <row r="105" spans="1:31" s="2" customFormat="1" ht="21.75" customHeight="1">
      <c r="A105" s="3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50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31" s="2" customFormat="1" ht="6.95" customHeight="1">
      <c r="A110" s="33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5" customHeight="1">
      <c r="A111" s="33"/>
      <c r="B111" s="34"/>
      <c r="C111" s="22" t="s">
        <v>124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16</v>
      </c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26.25" customHeight="1">
      <c r="A114" s="33"/>
      <c r="B114" s="34"/>
      <c r="C114" s="35"/>
      <c r="D114" s="35"/>
      <c r="E114" s="291" t="str">
        <f>E7</f>
        <v>Poliklinika Žďár nad Sázavou -stavební úpravy prostor v 2.NP ordinace diabetologie</v>
      </c>
      <c r="F114" s="292"/>
      <c r="G114" s="292"/>
      <c r="H114" s="292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101</v>
      </c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5"/>
      <c r="D116" s="35"/>
      <c r="E116" s="243" t="str">
        <f>E9</f>
        <v>D.1.4.3 - elektrické rozvody silnoproudé</v>
      </c>
      <c r="F116" s="293"/>
      <c r="G116" s="293"/>
      <c r="H116" s="293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20</v>
      </c>
      <c r="D118" s="35"/>
      <c r="E118" s="35"/>
      <c r="F118" s="26" t="str">
        <f>F12</f>
        <v>Studentská 1699/4</v>
      </c>
      <c r="G118" s="35"/>
      <c r="H118" s="35"/>
      <c r="I118" s="28" t="s">
        <v>22</v>
      </c>
      <c r="J118" s="65" t="str">
        <f>IF(J12="","",J12)</f>
        <v>vyplň údaj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40.15" customHeight="1">
      <c r="A120" s="33"/>
      <c r="B120" s="34"/>
      <c r="C120" s="28" t="s">
        <v>23</v>
      </c>
      <c r="D120" s="35"/>
      <c r="E120" s="35"/>
      <c r="F120" s="26" t="str">
        <f>E15</f>
        <v>Město Žďár nad Zázavou</v>
      </c>
      <c r="G120" s="35"/>
      <c r="H120" s="35"/>
      <c r="I120" s="28" t="s">
        <v>29</v>
      </c>
      <c r="J120" s="31" t="str">
        <f>E21</f>
        <v>Filip Marek, Brněnská 326/34, Žďár nad Sázavou</v>
      </c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40.15" customHeight="1">
      <c r="A121" s="33"/>
      <c r="B121" s="34"/>
      <c r="C121" s="28" t="s">
        <v>27</v>
      </c>
      <c r="D121" s="35"/>
      <c r="E121" s="35"/>
      <c r="F121" s="26" t="str">
        <f>IF(E18="","",E18)</f>
        <v>Vyplň údaj</v>
      </c>
      <c r="G121" s="35"/>
      <c r="H121" s="35"/>
      <c r="I121" s="28" t="s">
        <v>32</v>
      </c>
      <c r="J121" s="31" t="str">
        <f>E24</f>
        <v>Filip Marek, Brněnská 326/34, Žďár nad Sázavou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58"/>
      <c r="B123" s="159"/>
      <c r="C123" s="160" t="s">
        <v>125</v>
      </c>
      <c r="D123" s="161" t="s">
        <v>59</v>
      </c>
      <c r="E123" s="161" t="s">
        <v>55</v>
      </c>
      <c r="F123" s="161" t="s">
        <v>56</v>
      </c>
      <c r="G123" s="161" t="s">
        <v>126</v>
      </c>
      <c r="H123" s="161" t="s">
        <v>127</v>
      </c>
      <c r="I123" s="161" t="s">
        <v>128</v>
      </c>
      <c r="J123" s="162" t="s">
        <v>105</v>
      </c>
      <c r="K123" s="163" t="s">
        <v>129</v>
      </c>
      <c r="L123" s="164"/>
      <c r="M123" s="74" t="s">
        <v>1</v>
      </c>
      <c r="N123" s="75" t="s">
        <v>38</v>
      </c>
      <c r="O123" s="75" t="s">
        <v>130</v>
      </c>
      <c r="P123" s="75" t="s">
        <v>131</v>
      </c>
      <c r="Q123" s="75" t="s">
        <v>132</v>
      </c>
      <c r="R123" s="75" t="s">
        <v>133</v>
      </c>
      <c r="S123" s="75" t="s">
        <v>134</v>
      </c>
      <c r="T123" s="76" t="s">
        <v>135</v>
      </c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</row>
    <row r="124" spans="1:65" s="2" customFormat="1" ht="22.9" customHeight="1">
      <c r="A124" s="33"/>
      <c r="B124" s="34"/>
      <c r="C124" s="81" t="s">
        <v>136</v>
      </c>
      <c r="D124" s="35"/>
      <c r="E124" s="35"/>
      <c r="F124" s="35"/>
      <c r="G124" s="35"/>
      <c r="H124" s="35"/>
      <c r="I124" s="35"/>
      <c r="J124" s="165">
        <f>BK124</f>
        <v>0</v>
      </c>
      <c r="K124" s="35"/>
      <c r="L124" s="38"/>
      <c r="M124" s="77"/>
      <c r="N124" s="166"/>
      <c r="O124" s="78"/>
      <c r="P124" s="167">
        <f>P125+P134+P138+P145+P150+P163</f>
        <v>0</v>
      </c>
      <c r="Q124" s="78"/>
      <c r="R124" s="167">
        <f>R125+R134+R138+R145+R150+R163</f>
        <v>1.082E-2</v>
      </c>
      <c r="S124" s="78"/>
      <c r="T124" s="168">
        <f>T125+T134+T138+T145+T150+T163</f>
        <v>0.37384000000000001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6" t="s">
        <v>73</v>
      </c>
      <c r="AU124" s="16" t="s">
        <v>107</v>
      </c>
      <c r="BK124" s="169">
        <f>BK125+BK134+BK138+BK145+BK150+BK163</f>
        <v>0</v>
      </c>
    </row>
    <row r="125" spans="1:65" s="12" customFormat="1" ht="25.9" customHeight="1">
      <c r="B125" s="170"/>
      <c r="C125" s="171"/>
      <c r="D125" s="172" t="s">
        <v>73</v>
      </c>
      <c r="E125" s="173" t="s">
        <v>520</v>
      </c>
      <c r="F125" s="173" t="s">
        <v>521</v>
      </c>
      <c r="G125" s="171"/>
      <c r="H125" s="171"/>
      <c r="I125" s="174"/>
      <c r="J125" s="175">
        <f>BK125</f>
        <v>0</v>
      </c>
      <c r="K125" s="171"/>
      <c r="L125" s="176"/>
      <c r="M125" s="177"/>
      <c r="N125" s="178"/>
      <c r="O125" s="178"/>
      <c r="P125" s="179">
        <f>SUM(P126:P133)</f>
        <v>0</v>
      </c>
      <c r="Q125" s="178"/>
      <c r="R125" s="179">
        <f>SUM(R126:R133)</f>
        <v>0</v>
      </c>
      <c r="S125" s="178"/>
      <c r="T125" s="180">
        <f>SUM(T126:T133)</f>
        <v>0</v>
      </c>
      <c r="AR125" s="181" t="s">
        <v>82</v>
      </c>
      <c r="AT125" s="182" t="s">
        <v>73</v>
      </c>
      <c r="AU125" s="182" t="s">
        <v>74</v>
      </c>
      <c r="AY125" s="181" t="s">
        <v>139</v>
      </c>
      <c r="BK125" s="183">
        <f>SUM(BK126:BK133)</f>
        <v>0</v>
      </c>
    </row>
    <row r="126" spans="1:65" s="2" customFormat="1" ht="49.15" customHeight="1">
      <c r="A126" s="33"/>
      <c r="B126" s="34"/>
      <c r="C126" s="184" t="s">
        <v>82</v>
      </c>
      <c r="D126" s="184" t="s">
        <v>140</v>
      </c>
      <c r="E126" s="185" t="s">
        <v>522</v>
      </c>
      <c r="F126" s="186" t="s">
        <v>523</v>
      </c>
      <c r="G126" s="187" t="s">
        <v>194</v>
      </c>
      <c r="H126" s="188">
        <v>2</v>
      </c>
      <c r="I126" s="189"/>
      <c r="J126" s="190">
        <f t="shared" ref="J126:J132" si="0">ROUND(I126*H126,2)</f>
        <v>0</v>
      </c>
      <c r="K126" s="191"/>
      <c r="L126" s="38"/>
      <c r="M126" s="192" t="s">
        <v>1</v>
      </c>
      <c r="N126" s="193" t="s">
        <v>39</v>
      </c>
      <c r="O126" s="70"/>
      <c r="P126" s="194">
        <f t="shared" ref="P126:P132" si="1">O126*H126</f>
        <v>0</v>
      </c>
      <c r="Q126" s="194">
        <v>0</v>
      </c>
      <c r="R126" s="194">
        <f t="shared" ref="R126:R132" si="2">Q126*H126</f>
        <v>0</v>
      </c>
      <c r="S126" s="194">
        <v>0</v>
      </c>
      <c r="T126" s="195">
        <f t="shared" ref="T126:T132" si="3"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6" t="s">
        <v>144</v>
      </c>
      <c r="AT126" s="196" t="s">
        <v>140</v>
      </c>
      <c r="AU126" s="196" t="s">
        <v>82</v>
      </c>
      <c r="AY126" s="16" t="s">
        <v>139</v>
      </c>
      <c r="BE126" s="197">
        <f t="shared" ref="BE126:BE132" si="4">IF(N126="základní",J126,0)</f>
        <v>0</v>
      </c>
      <c r="BF126" s="197">
        <f t="shared" ref="BF126:BF132" si="5">IF(N126="snížená",J126,0)</f>
        <v>0</v>
      </c>
      <c r="BG126" s="197">
        <f t="shared" ref="BG126:BG132" si="6">IF(N126="zákl. přenesená",J126,0)</f>
        <v>0</v>
      </c>
      <c r="BH126" s="197">
        <f t="shared" ref="BH126:BH132" si="7">IF(N126="sníž. přenesená",J126,0)</f>
        <v>0</v>
      </c>
      <c r="BI126" s="197">
        <f t="shared" ref="BI126:BI132" si="8">IF(N126="nulová",J126,0)</f>
        <v>0</v>
      </c>
      <c r="BJ126" s="16" t="s">
        <v>82</v>
      </c>
      <c r="BK126" s="197">
        <f t="shared" ref="BK126:BK132" si="9">ROUND(I126*H126,2)</f>
        <v>0</v>
      </c>
      <c r="BL126" s="16" t="s">
        <v>144</v>
      </c>
      <c r="BM126" s="196" t="s">
        <v>524</v>
      </c>
    </row>
    <row r="127" spans="1:65" s="2" customFormat="1" ht="21.75" customHeight="1">
      <c r="A127" s="33"/>
      <c r="B127" s="34"/>
      <c r="C127" s="227" t="s">
        <v>84</v>
      </c>
      <c r="D127" s="227" t="s">
        <v>235</v>
      </c>
      <c r="E127" s="228" t="s">
        <v>525</v>
      </c>
      <c r="F127" s="229" t="s">
        <v>526</v>
      </c>
      <c r="G127" s="230" t="s">
        <v>194</v>
      </c>
      <c r="H127" s="231">
        <v>2</v>
      </c>
      <c r="I127" s="232"/>
      <c r="J127" s="233">
        <f t="shared" si="0"/>
        <v>0</v>
      </c>
      <c r="K127" s="234"/>
      <c r="L127" s="235"/>
      <c r="M127" s="236" t="s">
        <v>1</v>
      </c>
      <c r="N127" s="237" t="s">
        <v>39</v>
      </c>
      <c r="O127" s="70"/>
      <c r="P127" s="194">
        <f t="shared" si="1"/>
        <v>0</v>
      </c>
      <c r="Q127" s="194">
        <v>0</v>
      </c>
      <c r="R127" s="194">
        <f t="shared" si="2"/>
        <v>0</v>
      </c>
      <c r="S127" s="194">
        <v>0</v>
      </c>
      <c r="T127" s="195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6" t="s">
        <v>185</v>
      </c>
      <c r="AT127" s="196" t="s">
        <v>235</v>
      </c>
      <c r="AU127" s="196" t="s">
        <v>82</v>
      </c>
      <c r="AY127" s="16" t="s">
        <v>139</v>
      </c>
      <c r="BE127" s="197">
        <f t="shared" si="4"/>
        <v>0</v>
      </c>
      <c r="BF127" s="197">
        <f t="shared" si="5"/>
        <v>0</v>
      </c>
      <c r="BG127" s="197">
        <f t="shared" si="6"/>
        <v>0</v>
      </c>
      <c r="BH127" s="197">
        <f t="shared" si="7"/>
        <v>0</v>
      </c>
      <c r="BI127" s="197">
        <f t="shared" si="8"/>
        <v>0</v>
      </c>
      <c r="BJ127" s="16" t="s">
        <v>82</v>
      </c>
      <c r="BK127" s="197">
        <f t="shared" si="9"/>
        <v>0</v>
      </c>
      <c r="BL127" s="16" t="s">
        <v>144</v>
      </c>
      <c r="BM127" s="196" t="s">
        <v>527</v>
      </c>
    </row>
    <row r="128" spans="1:65" s="2" customFormat="1" ht="49.15" customHeight="1">
      <c r="A128" s="33"/>
      <c r="B128" s="34"/>
      <c r="C128" s="184" t="s">
        <v>155</v>
      </c>
      <c r="D128" s="184" t="s">
        <v>140</v>
      </c>
      <c r="E128" s="185" t="s">
        <v>528</v>
      </c>
      <c r="F128" s="186" t="s">
        <v>529</v>
      </c>
      <c r="G128" s="187" t="s">
        <v>194</v>
      </c>
      <c r="H128" s="188">
        <v>4</v>
      </c>
      <c r="I128" s="189"/>
      <c r="J128" s="190">
        <f t="shared" si="0"/>
        <v>0</v>
      </c>
      <c r="K128" s="191"/>
      <c r="L128" s="38"/>
      <c r="M128" s="192" t="s">
        <v>1</v>
      </c>
      <c r="N128" s="193" t="s">
        <v>39</v>
      </c>
      <c r="O128" s="70"/>
      <c r="P128" s="194">
        <f t="shared" si="1"/>
        <v>0</v>
      </c>
      <c r="Q128" s="194">
        <v>0</v>
      </c>
      <c r="R128" s="194">
        <f t="shared" si="2"/>
        <v>0</v>
      </c>
      <c r="S128" s="194">
        <v>0</v>
      </c>
      <c r="T128" s="195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6" t="s">
        <v>144</v>
      </c>
      <c r="AT128" s="196" t="s">
        <v>140</v>
      </c>
      <c r="AU128" s="196" t="s">
        <v>82</v>
      </c>
      <c r="AY128" s="16" t="s">
        <v>139</v>
      </c>
      <c r="BE128" s="197">
        <f t="shared" si="4"/>
        <v>0</v>
      </c>
      <c r="BF128" s="197">
        <f t="shared" si="5"/>
        <v>0</v>
      </c>
      <c r="BG128" s="197">
        <f t="shared" si="6"/>
        <v>0</v>
      </c>
      <c r="BH128" s="197">
        <f t="shared" si="7"/>
        <v>0</v>
      </c>
      <c r="BI128" s="197">
        <f t="shared" si="8"/>
        <v>0</v>
      </c>
      <c r="BJ128" s="16" t="s">
        <v>82</v>
      </c>
      <c r="BK128" s="197">
        <f t="shared" si="9"/>
        <v>0</v>
      </c>
      <c r="BL128" s="16" t="s">
        <v>144</v>
      </c>
      <c r="BM128" s="196" t="s">
        <v>530</v>
      </c>
    </row>
    <row r="129" spans="1:65" s="2" customFormat="1" ht="21.75" customHeight="1">
      <c r="A129" s="33"/>
      <c r="B129" s="34"/>
      <c r="C129" s="227" t="s">
        <v>144</v>
      </c>
      <c r="D129" s="227" t="s">
        <v>235</v>
      </c>
      <c r="E129" s="228" t="s">
        <v>531</v>
      </c>
      <c r="F129" s="229" t="s">
        <v>532</v>
      </c>
      <c r="G129" s="230" t="s">
        <v>194</v>
      </c>
      <c r="H129" s="231">
        <v>4</v>
      </c>
      <c r="I129" s="232"/>
      <c r="J129" s="233">
        <f t="shared" si="0"/>
        <v>0</v>
      </c>
      <c r="K129" s="234"/>
      <c r="L129" s="235"/>
      <c r="M129" s="236" t="s">
        <v>1</v>
      </c>
      <c r="N129" s="237" t="s">
        <v>39</v>
      </c>
      <c r="O129" s="70"/>
      <c r="P129" s="194">
        <f t="shared" si="1"/>
        <v>0</v>
      </c>
      <c r="Q129" s="194">
        <v>0</v>
      </c>
      <c r="R129" s="194">
        <f t="shared" si="2"/>
        <v>0</v>
      </c>
      <c r="S129" s="194">
        <v>0</v>
      </c>
      <c r="T129" s="195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96" t="s">
        <v>185</v>
      </c>
      <c r="AT129" s="196" t="s">
        <v>235</v>
      </c>
      <c r="AU129" s="196" t="s">
        <v>82</v>
      </c>
      <c r="AY129" s="16" t="s">
        <v>139</v>
      </c>
      <c r="BE129" s="197">
        <f t="shared" si="4"/>
        <v>0</v>
      </c>
      <c r="BF129" s="197">
        <f t="shared" si="5"/>
        <v>0</v>
      </c>
      <c r="BG129" s="197">
        <f t="shared" si="6"/>
        <v>0</v>
      </c>
      <c r="BH129" s="197">
        <f t="shared" si="7"/>
        <v>0</v>
      </c>
      <c r="BI129" s="197">
        <f t="shared" si="8"/>
        <v>0</v>
      </c>
      <c r="BJ129" s="16" t="s">
        <v>82</v>
      </c>
      <c r="BK129" s="197">
        <f t="shared" si="9"/>
        <v>0</v>
      </c>
      <c r="BL129" s="16" t="s">
        <v>144</v>
      </c>
      <c r="BM129" s="196" t="s">
        <v>533</v>
      </c>
    </row>
    <row r="130" spans="1:65" s="2" customFormat="1" ht="37.9" customHeight="1">
      <c r="A130" s="33"/>
      <c r="B130" s="34"/>
      <c r="C130" s="184" t="s">
        <v>168</v>
      </c>
      <c r="D130" s="184" t="s">
        <v>140</v>
      </c>
      <c r="E130" s="185" t="s">
        <v>534</v>
      </c>
      <c r="F130" s="186" t="s">
        <v>535</v>
      </c>
      <c r="G130" s="187" t="s">
        <v>194</v>
      </c>
      <c r="H130" s="188">
        <v>25</v>
      </c>
      <c r="I130" s="189"/>
      <c r="J130" s="190">
        <f t="shared" si="0"/>
        <v>0</v>
      </c>
      <c r="K130" s="191"/>
      <c r="L130" s="38"/>
      <c r="M130" s="192" t="s">
        <v>1</v>
      </c>
      <c r="N130" s="193" t="s">
        <v>39</v>
      </c>
      <c r="O130" s="70"/>
      <c r="P130" s="194">
        <f t="shared" si="1"/>
        <v>0</v>
      </c>
      <c r="Q130" s="194">
        <v>0</v>
      </c>
      <c r="R130" s="194">
        <f t="shared" si="2"/>
        <v>0</v>
      </c>
      <c r="S130" s="194">
        <v>0</v>
      </c>
      <c r="T130" s="195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6" t="s">
        <v>144</v>
      </c>
      <c r="AT130" s="196" t="s">
        <v>140</v>
      </c>
      <c r="AU130" s="196" t="s">
        <v>82</v>
      </c>
      <c r="AY130" s="16" t="s">
        <v>139</v>
      </c>
      <c r="BE130" s="197">
        <f t="shared" si="4"/>
        <v>0</v>
      </c>
      <c r="BF130" s="197">
        <f t="shared" si="5"/>
        <v>0</v>
      </c>
      <c r="BG130" s="197">
        <f t="shared" si="6"/>
        <v>0</v>
      </c>
      <c r="BH130" s="197">
        <f t="shared" si="7"/>
        <v>0</v>
      </c>
      <c r="BI130" s="197">
        <f t="shared" si="8"/>
        <v>0</v>
      </c>
      <c r="BJ130" s="16" t="s">
        <v>82</v>
      </c>
      <c r="BK130" s="197">
        <f t="shared" si="9"/>
        <v>0</v>
      </c>
      <c r="BL130" s="16" t="s">
        <v>144</v>
      </c>
      <c r="BM130" s="196" t="s">
        <v>536</v>
      </c>
    </row>
    <row r="131" spans="1:65" s="2" customFormat="1" ht="24.2" customHeight="1">
      <c r="A131" s="33"/>
      <c r="B131" s="34"/>
      <c r="C131" s="227" t="s">
        <v>175</v>
      </c>
      <c r="D131" s="227" t="s">
        <v>235</v>
      </c>
      <c r="E131" s="228" t="s">
        <v>537</v>
      </c>
      <c r="F131" s="229" t="s">
        <v>538</v>
      </c>
      <c r="G131" s="230" t="s">
        <v>194</v>
      </c>
      <c r="H131" s="231">
        <v>25</v>
      </c>
      <c r="I131" s="232"/>
      <c r="J131" s="233">
        <f t="shared" si="0"/>
        <v>0</v>
      </c>
      <c r="K131" s="234"/>
      <c r="L131" s="235"/>
      <c r="M131" s="236" t="s">
        <v>1</v>
      </c>
      <c r="N131" s="237" t="s">
        <v>39</v>
      </c>
      <c r="O131" s="70"/>
      <c r="P131" s="194">
        <f t="shared" si="1"/>
        <v>0</v>
      </c>
      <c r="Q131" s="194">
        <v>0</v>
      </c>
      <c r="R131" s="194">
        <f t="shared" si="2"/>
        <v>0</v>
      </c>
      <c r="S131" s="194">
        <v>0</v>
      </c>
      <c r="T131" s="195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6" t="s">
        <v>185</v>
      </c>
      <c r="AT131" s="196" t="s">
        <v>235</v>
      </c>
      <c r="AU131" s="196" t="s">
        <v>82</v>
      </c>
      <c r="AY131" s="16" t="s">
        <v>139</v>
      </c>
      <c r="BE131" s="197">
        <f t="shared" si="4"/>
        <v>0</v>
      </c>
      <c r="BF131" s="197">
        <f t="shared" si="5"/>
        <v>0</v>
      </c>
      <c r="BG131" s="197">
        <f t="shared" si="6"/>
        <v>0</v>
      </c>
      <c r="BH131" s="197">
        <f t="shared" si="7"/>
        <v>0</v>
      </c>
      <c r="BI131" s="197">
        <f t="shared" si="8"/>
        <v>0</v>
      </c>
      <c r="BJ131" s="16" t="s">
        <v>82</v>
      </c>
      <c r="BK131" s="197">
        <f t="shared" si="9"/>
        <v>0</v>
      </c>
      <c r="BL131" s="16" t="s">
        <v>144</v>
      </c>
      <c r="BM131" s="196" t="s">
        <v>539</v>
      </c>
    </row>
    <row r="132" spans="1:65" s="2" customFormat="1" ht="21.75" customHeight="1">
      <c r="A132" s="33"/>
      <c r="B132" s="34"/>
      <c r="C132" s="184" t="s">
        <v>181</v>
      </c>
      <c r="D132" s="184" t="s">
        <v>140</v>
      </c>
      <c r="E132" s="185" t="s">
        <v>540</v>
      </c>
      <c r="F132" s="186" t="s">
        <v>541</v>
      </c>
      <c r="G132" s="187" t="s">
        <v>194</v>
      </c>
      <c r="H132" s="188">
        <v>1</v>
      </c>
      <c r="I132" s="189"/>
      <c r="J132" s="190">
        <f t="shared" si="0"/>
        <v>0</v>
      </c>
      <c r="K132" s="191"/>
      <c r="L132" s="38"/>
      <c r="M132" s="192" t="s">
        <v>1</v>
      </c>
      <c r="N132" s="193" t="s">
        <v>39</v>
      </c>
      <c r="O132" s="70"/>
      <c r="P132" s="194">
        <f t="shared" si="1"/>
        <v>0</v>
      </c>
      <c r="Q132" s="194">
        <v>0</v>
      </c>
      <c r="R132" s="194">
        <f t="shared" si="2"/>
        <v>0</v>
      </c>
      <c r="S132" s="194">
        <v>0</v>
      </c>
      <c r="T132" s="195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6" t="s">
        <v>144</v>
      </c>
      <c r="AT132" s="196" t="s">
        <v>140</v>
      </c>
      <c r="AU132" s="196" t="s">
        <v>82</v>
      </c>
      <c r="AY132" s="16" t="s">
        <v>139</v>
      </c>
      <c r="BE132" s="197">
        <f t="shared" si="4"/>
        <v>0</v>
      </c>
      <c r="BF132" s="197">
        <f t="shared" si="5"/>
        <v>0</v>
      </c>
      <c r="BG132" s="197">
        <f t="shared" si="6"/>
        <v>0</v>
      </c>
      <c r="BH132" s="197">
        <f t="shared" si="7"/>
        <v>0</v>
      </c>
      <c r="BI132" s="197">
        <f t="shared" si="8"/>
        <v>0</v>
      </c>
      <c r="BJ132" s="16" t="s">
        <v>82</v>
      </c>
      <c r="BK132" s="197">
        <f t="shared" si="9"/>
        <v>0</v>
      </c>
      <c r="BL132" s="16" t="s">
        <v>144</v>
      </c>
      <c r="BM132" s="196" t="s">
        <v>542</v>
      </c>
    </row>
    <row r="133" spans="1:65" s="2" customFormat="1" ht="19.5">
      <c r="A133" s="33"/>
      <c r="B133" s="34"/>
      <c r="C133" s="35"/>
      <c r="D133" s="200" t="s">
        <v>159</v>
      </c>
      <c r="E133" s="35"/>
      <c r="F133" s="221" t="s">
        <v>543</v>
      </c>
      <c r="G133" s="35"/>
      <c r="H133" s="35"/>
      <c r="I133" s="222"/>
      <c r="J133" s="35"/>
      <c r="K133" s="35"/>
      <c r="L133" s="38"/>
      <c r="M133" s="223"/>
      <c r="N133" s="224"/>
      <c r="O133" s="70"/>
      <c r="P133" s="70"/>
      <c r="Q133" s="70"/>
      <c r="R133" s="70"/>
      <c r="S133" s="70"/>
      <c r="T133" s="71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159</v>
      </c>
      <c r="AU133" s="16" t="s">
        <v>82</v>
      </c>
    </row>
    <row r="134" spans="1:65" s="12" customFormat="1" ht="25.9" customHeight="1">
      <c r="B134" s="170"/>
      <c r="C134" s="171"/>
      <c r="D134" s="172" t="s">
        <v>73</v>
      </c>
      <c r="E134" s="173" t="s">
        <v>544</v>
      </c>
      <c r="F134" s="173" t="s">
        <v>545</v>
      </c>
      <c r="G134" s="171"/>
      <c r="H134" s="171"/>
      <c r="I134" s="174"/>
      <c r="J134" s="175">
        <f>BK134</f>
        <v>0</v>
      </c>
      <c r="K134" s="171"/>
      <c r="L134" s="176"/>
      <c r="M134" s="177"/>
      <c r="N134" s="178"/>
      <c r="O134" s="178"/>
      <c r="P134" s="179">
        <f>SUM(P135:P137)</f>
        <v>0</v>
      </c>
      <c r="Q134" s="178"/>
      <c r="R134" s="179">
        <f>SUM(R135:R137)</f>
        <v>1.0120000000000001E-2</v>
      </c>
      <c r="S134" s="178"/>
      <c r="T134" s="180">
        <f>SUM(T135:T137)</f>
        <v>0</v>
      </c>
      <c r="AR134" s="181" t="s">
        <v>82</v>
      </c>
      <c r="AT134" s="182" t="s">
        <v>73</v>
      </c>
      <c r="AU134" s="182" t="s">
        <v>74</v>
      </c>
      <c r="AY134" s="181" t="s">
        <v>139</v>
      </c>
      <c r="BK134" s="183">
        <f>SUM(BK135:BK137)</f>
        <v>0</v>
      </c>
    </row>
    <row r="135" spans="1:65" s="2" customFormat="1" ht="49.15" customHeight="1">
      <c r="A135" s="33"/>
      <c r="B135" s="34"/>
      <c r="C135" s="184" t="s">
        <v>185</v>
      </c>
      <c r="D135" s="184" t="s">
        <v>140</v>
      </c>
      <c r="E135" s="185" t="s">
        <v>546</v>
      </c>
      <c r="F135" s="186" t="s">
        <v>547</v>
      </c>
      <c r="G135" s="187" t="s">
        <v>194</v>
      </c>
      <c r="H135" s="188">
        <v>44</v>
      </c>
      <c r="I135" s="189"/>
      <c r="J135" s="190">
        <f>ROUND(I135*H135,2)</f>
        <v>0</v>
      </c>
      <c r="K135" s="191"/>
      <c r="L135" s="38"/>
      <c r="M135" s="192" t="s">
        <v>1</v>
      </c>
      <c r="N135" s="193" t="s">
        <v>39</v>
      </c>
      <c r="O135" s="70"/>
      <c r="P135" s="194">
        <f>O135*H135</f>
        <v>0</v>
      </c>
      <c r="Q135" s="194">
        <v>0</v>
      </c>
      <c r="R135" s="194">
        <f>Q135*H135</f>
        <v>0</v>
      </c>
      <c r="S135" s="194">
        <v>0</v>
      </c>
      <c r="T135" s="195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6" t="s">
        <v>144</v>
      </c>
      <c r="AT135" s="196" t="s">
        <v>140</v>
      </c>
      <c r="AU135" s="196" t="s">
        <v>82</v>
      </c>
      <c r="AY135" s="16" t="s">
        <v>139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6" t="s">
        <v>82</v>
      </c>
      <c r="BK135" s="197">
        <f>ROUND(I135*H135,2)</f>
        <v>0</v>
      </c>
      <c r="BL135" s="16" t="s">
        <v>144</v>
      </c>
      <c r="BM135" s="196" t="s">
        <v>548</v>
      </c>
    </row>
    <row r="136" spans="1:65" s="2" customFormat="1" ht="16.5" customHeight="1">
      <c r="A136" s="33"/>
      <c r="B136" s="34"/>
      <c r="C136" s="227" t="s">
        <v>191</v>
      </c>
      <c r="D136" s="227" t="s">
        <v>235</v>
      </c>
      <c r="E136" s="228" t="s">
        <v>549</v>
      </c>
      <c r="F136" s="229" t="s">
        <v>550</v>
      </c>
      <c r="G136" s="230" t="s">
        <v>194</v>
      </c>
      <c r="H136" s="231">
        <v>32</v>
      </c>
      <c r="I136" s="232"/>
      <c r="J136" s="233">
        <f>ROUND(I136*H136,2)</f>
        <v>0</v>
      </c>
      <c r="K136" s="234"/>
      <c r="L136" s="235"/>
      <c r="M136" s="236" t="s">
        <v>1</v>
      </c>
      <c r="N136" s="237" t="s">
        <v>39</v>
      </c>
      <c r="O136" s="70"/>
      <c r="P136" s="194">
        <f>O136*H136</f>
        <v>0</v>
      </c>
      <c r="Q136" s="194">
        <v>2.3000000000000001E-4</v>
      </c>
      <c r="R136" s="194">
        <f>Q136*H136</f>
        <v>7.3600000000000002E-3</v>
      </c>
      <c r="S136" s="194">
        <v>0</v>
      </c>
      <c r="T136" s="195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6" t="s">
        <v>185</v>
      </c>
      <c r="AT136" s="196" t="s">
        <v>235</v>
      </c>
      <c r="AU136" s="196" t="s">
        <v>82</v>
      </c>
      <c r="AY136" s="16" t="s">
        <v>139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6" t="s">
        <v>82</v>
      </c>
      <c r="BK136" s="197">
        <f>ROUND(I136*H136,2)</f>
        <v>0</v>
      </c>
      <c r="BL136" s="16" t="s">
        <v>144</v>
      </c>
      <c r="BM136" s="196" t="s">
        <v>551</v>
      </c>
    </row>
    <row r="137" spans="1:65" s="2" customFormat="1" ht="16.5" customHeight="1">
      <c r="A137" s="33"/>
      <c r="B137" s="34"/>
      <c r="C137" s="227" t="s">
        <v>196</v>
      </c>
      <c r="D137" s="227" t="s">
        <v>235</v>
      </c>
      <c r="E137" s="228" t="s">
        <v>552</v>
      </c>
      <c r="F137" s="229" t="s">
        <v>553</v>
      </c>
      <c r="G137" s="230" t="s">
        <v>194</v>
      </c>
      <c r="H137" s="231">
        <v>12</v>
      </c>
      <c r="I137" s="232"/>
      <c r="J137" s="233">
        <f>ROUND(I137*H137,2)</f>
        <v>0</v>
      </c>
      <c r="K137" s="234"/>
      <c r="L137" s="235"/>
      <c r="M137" s="236" t="s">
        <v>1</v>
      </c>
      <c r="N137" s="237" t="s">
        <v>39</v>
      </c>
      <c r="O137" s="70"/>
      <c r="P137" s="194">
        <f>O137*H137</f>
        <v>0</v>
      </c>
      <c r="Q137" s="194">
        <v>2.3000000000000001E-4</v>
      </c>
      <c r="R137" s="194">
        <f>Q137*H137</f>
        <v>2.7600000000000003E-3</v>
      </c>
      <c r="S137" s="194">
        <v>0</v>
      </c>
      <c r="T137" s="195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96" t="s">
        <v>185</v>
      </c>
      <c r="AT137" s="196" t="s">
        <v>235</v>
      </c>
      <c r="AU137" s="196" t="s">
        <v>82</v>
      </c>
      <c r="AY137" s="16" t="s">
        <v>139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6" t="s">
        <v>82</v>
      </c>
      <c r="BK137" s="197">
        <f>ROUND(I137*H137,2)</f>
        <v>0</v>
      </c>
      <c r="BL137" s="16" t="s">
        <v>144</v>
      </c>
      <c r="BM137" s="196" t="s">
        <v>554</v>
      </c>
    </row>
    <row r="138" spans="1:65" s="12" customFormat="1" ht="25.9" customHeight="1">
      <c r="B138" s="170"/>
      <c r="C138" s="171"/>
      <c r="D138" s="172" t="s">
        <v>73</v>
      </c>
      <c r="E138" s="173" t="s">
        <v>555</v>
      </c>
      <c r="F138" s="173" t="s">
        <v>556</v>
      </c>
      <c r="G138" s="171"/>
      <c r="H138" s="171"/>
      <c r="I138" s="174"/>
      <c r="J138" s="175">
        <f>BK138</f>
        <v>0</v>
      </c>
      <c r="K138" s="171"/>
      <c r="L138" s="176"/>
      <c r="M138" s="177"/>
      <c r="N138" s="178"/>
      <c r="O138" s="178"/>
      <c r="P138" s="179">
        <f>SUM(P139:P144)</f>
        <v>0</v>
      </c>
      <c r="Q138" s="178"/>
      <c r="R138" s="179">
        <f>SUM(R139:R144)</f>
        <v>6.9999999999999988E-4</v>
      </c>
      <c r="S138" s="178"/>
      <c r="T138" s="180">
        <f>SUM(T139:T144)</f>
        <v>0</v>
      </c>
      <c r="AR138" s="181" t="s">
        <v>82</v>
      </c>
      <c r="AT138" s="182" t="s">
        <v>73</v>
      </c>
      <c r="AU138" s="182" t="s">
        <v>74</v>
      </c>
      <c r="AY138" s="181" t="s">
        <v>139</v>
      </c>
      <c r="BK138" s="183">
        <f>SUM(BK139:BK144)</f>
        <v>0</v>
      </c>
    </row>
    <row r="139" spans="1:65" s="2" customFormat="1" ht="37.9" customHeight="1">
      <c r="A139" s="33"/>
      <c r="B139" s="34"/>
      <c r="C139" s="184" t="s">
        <v>204</v>
      </c>
      <c r="D139" s="184" t="s">
        <v>140</v>
      </c>
      <c r="E139" s="185" t="s">
        <v>557</v>
      </c>
      <c r="F139" s="186" t="s">
        <v>558</v>
      </c>
      <c r="G139" s="187" t="s">
        <v>301</v>
      </c>
      <c r="H139" s="188">
        <v>190</v>
      </c>
      <c r="I139" s="189"/>
      <c r="J139" s="190">
        <f>ROUND(I139*H139,2)</f>
        <v>0</v>
      </c>
      <c r="K139" s="191"/>
      <c r="L139" s="38"/>
      <c r="M139" s="192" t="s">
        <v>1</v>
      </c>
      <c r="N139" s="193" t="s">
        <v>39</v>
      </c>
      <c r="O139" s="70"/>
      <c r="P139" s="194">
        <f>O139*H139</f>
        <v>0</v>
      </c>
      <c r="Q139" s="194">
        <v>0</v>
      </c>
      <c r="R139" s="194">
        <f>Q139*H139</f>
        <v>0</v>
      </c>
      <c r="S139" s="194">
        <v>0</v>
      </c>
      <c r="T139" s="195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6" t="s">
        <v>144</v>
      </c>
      <c r="AT139" s="196" t="s">
        <v>140</v>
      </c>
      <c r="AU139" s="196" t="s">
        <v>82</v>
      </c>
      <c r="AY139" s="16" t="s">
        <v>139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6" t="s">
        <v>82</v>
      </c>
      <c r="BK139" s="197">
        <f>ROUND(I139*H139,2)</f>
        <v>0</v>
      </c>
      <c r="BL139" s="16" t="s">
        <v>144</v>
      </c>
      <c r="BM139" s="196" t="s">
        <v>559</v>
      </c>
    </row>
    <row r="140" spans="1:65" s="2" customFormat="1" ht="16.5" customHeight="1">
      <c r="A140" s="33"/>
      <c r="B140" s="34"/>
      <c r="C140" s="227" t="s">
        <v>8</v>
      </c>
      <c r="D140" s="227" t="s">
        <v>235</v>
      </c>
      <c r="E140" s="228" t="s">
        <v>560</v>
      </c>
      <c r="F140" s="229" t="s">
        <v>561</v>
      </c>
      <c r="G140" s="230" t="s">
        <v>301</v>
      </c>
      <c r="H140" s="231">
        <v>45</v>
      </c>
      <c r="I140" s="232"/>
      <c r="J140" s="233">
        <f>ROUND(I140*H140,2)</f>
        <v>0</v>
      </c>
      <c r="K140" s="234"/>
      <c r="L140" s="235"/>
      <c r="M140" s="236" t="s">
        <v>1</v>
      </c>
      <c r="N140" s="237" t="s">
        <v>39</v>
      </c>
      <c r="O140" s="70"/>
      <c r="P140" s="194">
        <f>O140*H140</f>
        <v>0</v>
      </c>
      <c r="Q140" s="194">
        <v>0</v>
      </c>
      <c r="R140" s="194">
        <f>Q140*H140</f>
        <v>0</v>
      </c>
      <c r="S140" s="194">
        <v>0</v>
      </c>
      <c r="T140" s="195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6" t="s">
        <v>185</v>
      </c>
      <c r="AT140" s="196" t="s">
        <v>235</v>
      </c>
      <c r="AU140" s="196" t="s">
        <v>82</v>
      </c>
      <c r="AY140" s="16" t="s">
        <v>139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6" t="s">
        <v>82</v>
      </c>
      <c r="BK140" s="197">
        <f>ROUND(I140*H140,2)</f>
        <v>0</v>
      </c>
      <c r="BL140" s="16" t="s">
        <v>144</v>
      </c>
      <c r="BM140" s="196" t="s">
        <v>562</v>
      </c>
    </row>
    <row r="141" spans="1:65" s="2" customFormat="1" ht="16.5" customHeight="1">
      <c r="A141" s="33"/>
      <c r="B141" s="34"/>
      <c r="C141" s="227" t="s">
        <v>215</v>
      </c>
      <c r="D141" s="227" t="s">
        <v>235</v>
      </c>
      <c r="E141" s="228" t="s">
        <v>563</v>
      </c>
      <c r="F141" s="229" t="s">
        <v>564</v>
      </c>
      <c r="G141" s="230" t="s">
        <v>301</v>
      </c>
      <c r="H141" s="231">
        <v>110</v>
      </c>
      <c r="I141" s="232"/>
      <c r="J141" s="233">
        <f>ROUND(I141*H141,2)</f>
        <v>0</v>
      </c>
      <c r="K141" s="234"/>
      <c r="L141" s="235"/>
      <c r="M141" s="236" t="s">
        <v>1</v>
      </c>
      <c r="N141" s="237" t="s">
        <v>39</v>
      </c>
      <c r="O141" s="70"/>
      <c r="P141" s="194">
        <f>O141*H141</f>
        <v>0</v>
      </c>
      <c r="Q141" s="194">
        <v>0</v>
      </c>
      <c r="R141" s="194">
        <f>Q141*H141</f>
        <v>0</v>
      </c>
      <c r="S141" s="194">
        <v>0</v>
      </c>
      <c r="T141" s="195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6" t="s">
        <v>185</v>
      </c>
      <c r="AT141" s="196" t="s">
        <v>235</v>
      </c>
      <c r="AU141" s="196" t="s">
        <v>82</v>
      </c>
      <c r="AY141" s="16" t="s">
        <v>139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6" t="s">
        <v>82</v>
      </c>
      <c r="BK141" s="197">
        <f>ROUND(I141*H141,2)</f>
        <v>0</v>
      </c>
      <c r="BL141" s="16" t="s">
        <v>144</v>
      </c>
      <c r="BM141" s="196" t="s">
        <v>565</v>
      </c>
    </row>
    <row r="142" spans="1:65" s="2" customFormat="1" ht="24.2" customHeight="1">
      <c r="A142" s="33"/>
      <c r="B142" s="34"/>
      <c r="C142" s="227" t="s">
        <v>219</v>
      </c>
      <c r="D142" s="227" t="s">
        <v>235</v>
      </c>
      <c r="E142" s="228" t="s">
        <v>566</v>
      </c>
      <c r="F142" s="229" t="s">
        <v>567</v>
      </c>
      <c r="G142" s="230" t="s">
        <v>301</v>
      </c>
      <c r="H142" s="231">
        <v>35</v>
      </c>
      <c r="I142" s="232"/>
      <c r="J142" s="233">
        <f>ROUND(I142*H142,2)</f>
        <v>0</v>
      </c>
      <c r="K142" s="234"/>
      <c r="L142" s="235"/>
      <c r="M142" s="236" t="s">
        <v>1</v>
      </c>
      <c r="N142" s="237" t="s">
        <v>39</v>
      </c>
      <c r="O142" s="70"/>
      <c r="P142" s="194">
        <f>O142*H142</f>
        <v>0</v>
      </c>
      <c r="Q142" s="194">
        <v>0</v>
      </c>
      <c r="R142" s="194">
        <f>Q142*H142</f>
        <v>0</v>
      </c>
      <c r="S142" s="194">
        <v>0</v>
      </c>
      <c r="T142" s="195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6" t="s">
        <v>185</v>
      </c>
      <c r="AT142" s="196" t="s">
        <v>235</v>
      </c>
      <c r="AU142" s="196" t="s">
        <v>82</v>
      </c>
      <c r="AY142" s="16" t="s">
        <v>139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6" t="s">
        <v>82</v>
      </c>
      <c r="BK142" s="197">
        <f>ROUND(I142*H142,2)</f>
        <v>0</v>
      </c>
      <c r="BL142" s="16" t="s">
        <v>144</v>
      </c>
      <c r="BM142" s="196" t="s">
        <v>568</v>
      </c>
    </row>
    <row r="143" spans="1:65" s="2" customFormat="1" ht="24.2" customHeight="1">
      <c r="A143" s="33"/>
      <c r="B143" s="34"/>
      <c r="C143" s="184" t="s">
        <v>224</v>
      </c>
      <c r="D143" s="184" t="s">
        <v>140</v>
      </c>
      <c r="E143" s="185" t="s">
        <v>569</v>
      </c>
      <c r="F143" s="186" t="s">
        <v>570</v>
      </c>
      <c r="G143" s="187" t="s">
        <v>301</v>
      </c>
      <c r="H143" s="188">
        <v>10</v>
      </c>
      <c r="I143" s="189"/>
      <c r="J143" s="190">
        <f>ROUND(I143*H143,2)</f>
        <v>0</v>
      </c>
      <c r="K143" s="191"/>
      <c r="L143" s="38"/>
      <c r="M143" s="192" t="s">
        <v>1</v>
      </c>
      <c r="N143" s="193" t="s">
        <v>39</v>
      </c>
      <c r="O143" s="70"/>
      <c r="P143" s="194">
        <f>O143*H143</f>
        <v>0</v>
      </c>
      <c r="Q143" s="194">
        <v>6.9999999999999994E-5</v>
      </c>
      <c r="R143" s="194">
        <f>Q143*H143</f>
        <v>6.9999999999999988E-4</v>
      </c>
      <c r="S143" s="194">
        <v>0</v>
      </c>
      <c r="T143" s="195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96" t="s">
        <v>144</v>
      </c>
      <c r="AT143" s="196" t="s">
        <v>140</v>
      </c>
      <c r="AU143" s="196" t="s">
        <v>82</v>
      </c>
      <c r="AY143" s="16" t="s">
        <v>139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6" t="s">
        <v>82</v>
      </c>
      <c r="BK143" s="197">
        <f>ROUND(I143*H143,2)</f>
        <v>0</v>
      </c>
      <c r="BL143" s="16" t="s">
        <v>144</v>
      </c>
      <c r="BM143" s="196" t="s">
        <v>571</v>
      </c>
    </row>
    <row r="144" spans="1:65" s="2" customFormat="1" ht="19.5">
      <c r="A144" s="33"/>
      <c r="B144" s="34"/>
      <c r="C144" s="35"/>
      <c r="D144" s="200" t="s">
        <v>159</v>
      </c>
      <c r="E144" s="35"/>
      <c r="F144" s="221" t="s">
        <v>543</v>
      </c>
      <c r="G144" s="35"/>
      <c r="H144" s="35"/>
      <c r="I144" s="222"/>
      <c r="J144" s="35"/>
      <c r="K144" s="35"/>
      <c r="L144" s="38"/>
      <c r="M144" s="223"/>
      <c r="N144" s="224"/>
      <c r="O144" s="70"/>
      <c r="P144" s="70"/>
      <c r="Q144" s="70"/>
      <c r="R144" s="70"/>
      <c r="S144" s="70"/>
      <c r="T144" s="71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6" t="s">
        <v>159</v>
      </c>
      <c r="AU144" s="16" t="s">
        <v>82</v>
      </c>
    </row>
    <row r="145" spans="1:65" s="12" customFormat="1" ht="25.9" customHeight="1">
      <c r="B145" s="170"/>
      <c r="C145" s="171"/>
      <c r="D145" s="172" t="s">
        <v>73</v>
      </c>
      <c r="E145" s="173" t="s">
        <v>572</v>
      </c>
      <c r="F145" s="173" t="s">
        <v>573</v>
      </c>
      <c r="G145" s="171"/>
      <c r="H145" s="171"/>
      <c r="I145" s="174"/>
      <c r="J145" s="175">
        <f>BK145</f>
        <v>0</v>
      </c>
      <c r="K145" s="171"/>
      <c r="L145" s="176"/>
      <c r="M145" s="177"/>
      <c r="N145" s="178"/>
      <c r="O145" s="178"/>
      <c r="P145" s="179">
        <f>SUM(P146:P149)</f>
        <v>0</v>
      </c>
      <c r="Q145" s="178"/>
      <c r="R145" s="179">
        <f>SUM(R146:R149)</f>
        <v>0</v>
      </c>
      <c r="S145" s="178"/>
      <c r="T145" s="180">
        <f>SUM(T146:T149)</f>
        <v>0</v>
      </c>
      <c r="AR145" s="181" t="s">
        <v>82</v>
      </c>
      <c r="AT145" s="182" t="s">
        <v>73</v>
      </c>
      <c r="AU145" s="182" t="s">
        <v>74</v>
      </c>
      <c r="AY145" s="181" t="s">
        <v>139</v>
      </c>
      <c r="BK145" s="183">
        <f>SUM(BK146:BK149)</f>
        <v>0</v>
      </c>
    </row>
    <row r="146" spans="1:65" s="2" customFormat="1" ht="37.9" customHeight="1">
      <c r="A146" s="33"/>
      <c r="B146" s="34"/>
      <c r="C146" s="184" t="s">
        <v>230</v>
      </c>
      <c r="D146" s="184" t="s">
        <v>140</v>
      </c>
      <c r="E146" s="185" t="s">
        <v>574</v>
      </c>
      <c r="F146" s="186" t="s">
        <v>575</v>
      </c>
      <c r="G146" s="187" t="s">
        <v>194</v>
      </c>
      <c r="H146" s="188">
        <v>12</v>
      </c>
      <c r="I146" s="189"/>
      <c r="J146" s="190">
        <f>ROUND(I146*H146,2)</f>
        <v>0</v>
      </c>
      <c r="K146" s="191"/>
      <c r="L146" s="38"/>
      <c r="M146" s="192" t="s">
        <v>1</v>
      </c>
      <c r="N146" s="193" t="s">
        <v>39</v>
      </c>
      <c r="O146" s="70"/>
      <c r="P146" s="194">
        <f>O146*H146</f>
        <v>0</v>
      </c>
      <c r="Q146" s="194">
        <v>0</v>
      </c>
      <c r="R146" s="194">
        <f>Q146*H146</f>
        <v>0</v>
      </c>
      <c r="S146" s="194">
        <v>0</v>
      </c>
      <c r="T146" s="195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96" t="s">
        <v>144</v>
      </c>
      <c r="AT146" s="196" t="s">
        <v>140</v>
      </c>
      <c r="AU146" s="196" t="s">
        <v>82</v>
      </c>
      <c r="AY146" s="16" t="s">
        <v>139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6" t="s">
        <v>82</v>
      </c>
      <c r="BK146" s="197">
        <f>ROUND(I146*H146,2)</f>
        <v>0</v>
      </c>
      <c r="BL146" s="16" t="s">
        <v>144</v>
      </c>
      <c r="BM146" s="196" t="s">
        <v>576</v>
      </c>
    </row>
    <row r="147" spans="1:65" s="2" customFormat="1" ht="16.5" customHeight="1">
      <c r="A147" s="33"/>
      <c r="B147" s="34"/>
      <c r="C147" s="227" t="s">
        <v>234</v>
      </c>
      <c r="D147" s="227" t="s">
        <v>235</v>
      </c>
      <c r="E147" s="228" t="s">
        <v>577</v>
      </c>
      <c r="F147" s="229" t="s">
        <v>578</v>
      </c>
      <c r="G147" s="230" t="s">
        <v>194</v>
      </c>
      <c r="H147" s="231">
        <v>6</v>
      </c>
      <c r="I147" s="232"/>
      <c r="J147" s="233">
        <f>ROUND(I147*H147,2)</f>
        <v>0</v>
      </c>
      <c r="K147" s="234"/>
      <c r="L147" s="235"/>
      <c r="M147" s="236" t="s">
        <v>1</v>
      </c>
      <c r="N147" s="237" t="s">
        <v>39</v>
      </c>
      <c r="O147" s="70"/>
      <c r="P147" s="194">
        <f>O147*H147</f>
        <v>0</v>
      </c>
      <c r="Q147" s="194">
        <v>0</v>
      </c>
      <c r="R147" s="194">
        <f>Q147*H147</f>
        <v>0</v>
      </c>
      <c r="S147" s="194">
        <v>0</v>
      </c>
      <c r="T147" s="195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96" t="s">
        <v>185</v>
      </c>
      <c r="AT147" s="196" t="s">
        <v>235</v>
      </c>
      <c r="AU147" s="196" t="s">
        <v>82</v>
      </c>
      <c r="AY147" s="16" t="s">
        <v>139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6" t="s">
        <v>82</v>
      </c>
      <c r="BK147" s="197">
        <f>ROUND(I147*H147,2)</f>
        <v>0</v>
      </c>
      <c r="BL147" s="16" t="s">
        <v>144</v>
      </c>
      <c r="BM147" s="196" t="s">
        <v>579</v>
      </c>
    </row>
    <row r="148" spans="1:65" s="2" customFormat="1" ht="16.5" customHeight="1">
      <c r="A148" s="33"/>
      <c r="B148" s="34"/>
      <c r="C148" s="227" t="s">
        <v>241</v>
      </c>
      <c r="D148" s="227" t="s">
        <v>235</v>
      </c>
      <c r="E148" s="228" t="s">
        <v>580</v>
      </c>
      <c r="F148" s="229" t="s">
        <v>581</v>
      </c>
      <c r="G148" s="230" t="s">
        <v>194</v>
      </c>
      <c r="H148" s="231">
        <v>4</v>
      </c>
      <c r="I148" s="232"/>
      <c r="J148" s="233">
        <f>ROUND(I148*H148,2)</f>
        <v>0</v>
      </c>
      <c r="K148" s="234"/>
      <c r="L148" s="235"/>
      <c r="M148" s="236" t="s">
        <v>1</v>
      </c>
      <c r="N148" s="237" t="s">
        <v>39</v>
      </c>
      <c r="O148" s="70"/>
      <c r="P148" s="194">
        <f>O148*H148</f>
        <v>0</v>
      </c>
      <c r="Q148" s="194">
        <v>0</v>
      </c>
      <c r="R148" s="194">
        <f>Q148*H148</f>
        <v>0</v>
      </c>
      <c r="S148" s="194">
        <v>0</v>
      </c>
      <c r="T148" s="195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6" t="s">
        <v>185</v>
      </c>
      <c r="AT148" s="196" t="s">
        <v>235</v>
      </c>
      <c r="AU148" s="196" t="s">
        <v>82</v>
      </c>
      <c r="AY148" s="16" t="s">
        <v>139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6" t="s">
        <v>82</v>
      </c>
      <c r="BK148" s="197">
        <f>ROUND(I148*H148,2)</f>
        <v>0</v>
      </c>
      <c r="BL148" s="16" t="s">
        <v>144</v>
      </c>
      <c r="BM148" s="196" t="s">
        <v>582</v>
      </c>
    </row>
    <row r="149" spans="1:65" s="2" customFormat="1" ht="16.5" customHeight="1">
      <c r="A149" s="33"/>
      <c r="B149" s="34"/>
      <c r="C149" s="227" t="s">
        <v>245</v>
      </c>
      <c r="D149" s="227" t="s">
        <v>235</v>
      </c>
      <c r="E149" s="228" t="s">
        <v>583</v>
      </c>
      <c r="F149" s="229" t="s">
        <v>584</v>
      </c>
      <c r="G149" s="230" t="s">
        <v>194</v>
      </c>
      <c r="H149" s="231">
        <v>2</v>
      </c>
      <c r="I149" s="232"/>
      <c r="J149" s="233">
        <f>ROUND(I149*H149,2)</f>
        <v>0</v>
      </c>
      <c r="K149" s="234"/>
      <c r="L149" s="235"/>
      <c r="M149" s="236" t="s">
        <v>1</v>
      </c>
      <c r="N149" s="237" t="s">
        <v>39</v>
      </c>
      <c r="O149" s="70"/>
      <c r="P149" s="194">
        <f>O149*H149</f>
        <v>0</v>
      </c>
      <c r="Q149" s="194">
        <v>0</v>
      </c>
      <c r="R149" s="194">
        <f>Q149*H149</f>
        <v>0</v>
      </c>
      <c r="S149" s="194">
        <v>0</v>
      </c>
      <c r="T149" s="195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6" t="s">
        <v>185</v>
      </c>
      <c r="AT149" s="196" t="s">
        <v>235</v>
      </c>
      <c r="AU149" s="196" t="s">
        <v>82</v>
      </c>
      <c r="AY149" s="16" t="s">
        <v>139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6" t="s">
        <v>82</v>
      </c>
      <c r="BK149" s="197">
        <f>ROUND(I149*H149,2)</f>
        <v>0</v>
      </c>
      <c r="BL149" s="16" t="s">
        <v>144</v>
      </c>
      <c r="BM149" s="196" t="s">
        <v>585</v>
      </c>
    </row>
    <row r="150" spans="1:65" s="12" customFormat="1" ht="25.9" customHeight="1">
      <c r="B150" s="170"/>
      <c r="C150" s="171"/>
      <c r="D150" s="172" t="s">
        <v>73</v>
      </c>
      <c r="E150" s="173" t="s">
        <v>201</v>
      </c>
      <c r="F150" s="173" t="s">
        <v>202</v>
      </c>
      <c r="G150" s="171"/>
      <c r="H150" s="171"/>
      <c r="I150" s="174"/>
      <c r="J150" s="175">
        <f>BK150</f>
        <v>0</v>
      </c>
      <c r="K150" s="171"/>
      <c r="L150" s="176"/>
      <c r="M150" s="177"/>
      <c r="N150" s="178"/>
      <c r="O150" s="178"/>
      <c r="P150" s="179">
        <f>P151+P157</f>
        <v>0</v>
      </c>
      <c r="Q150" s="178"/>
      <c r="R150" s="179">
        <f>R151+R157</f>
        <v>0</v>
      </c>
      <c r="S150" s="178"/>
      <c r="T150" s="180">
        <f>T151+T157</f>
        <v>0.37384000000000001</v>
      </c>
      <c r="AR150" s="181" t="s">
        <v>82</v>
      </c>
      <c r="AT150" s="182" t="s">
        <v>73</v>
      </c>
      <c r="AU150" s="182" t="s">
        <v>74</v>
      </c>
      <c r="AY150" s="181" t="s">
        <v>139</v>
      </c>
      <c r="BK150" s="183">
        <f>BK151+BK157</f>
        <v>0</v>
      </c>
    </row>
    <row r="151" spans="1:65" s="12" customFormat="1" ht="22.9" customHeight="1">
      <c r="B151" s="170"/>
      <c r="C151" s="171"/>
      <c r="D151" s="172" t="s">
        <v>73</v>
      </c>
      <c r="E151" s="225" t="s">
        <v>191</v>
      </c>
      <c r="F151" s="225" t="s">
        <v>586</v>
      </c>
      <c r="G151" s="171"/>
      <c r="H151" s="171"/>
      <c r="I151" s="174"/>
      <c r="J151" s="226">
        <f>BK151</f>
        <v>0</v>
      </c>
      <c r="K151" s="171"/>
      <c r="L151" s="176"/>
      <c r="M151" s="177"/>
      <c r="N151" s="178"/>
      <c r="O151" s="178"/>
      <c r="P151" s="179">
        <f>SUM(P152:P156)</f>
        <v>0</v>
      </c>
      <c r="Q151" s="178"/>
      <c r="R151" s="179">
        <f>SUM(R152:R156)</f>
        <v>0</v>
      </c>
      <c r="S151" s="178"/>
      <c r="T151" s="180">
        <f>SUM(T152:T156)</f>
        <v>0.37384000000000001</v>
      </c>
      <c r="AR151" s="181" t="s">
        <v>82</v>
      </c>
      <c r="AT151" s="182" t="s">
        <v>73</v>
      </c>
      <c r="AU151" s="182" t="s">
        <v>82</v>
      </c>
      <c r="AY151" s="181" t="s">
        <v>139</v>
      </c>
      <c r="BK151" s="183">
        <f>SUM(BK152:BK156)</f>
        <v>0</v>
      </c>
    </row>
    <row r="152" spans="1:65" s="2" customFormat="1" ht="24.2" customHeight="1">
      <c r="A152" s="33"/>
      <c r="B152" s="34"/>
      <c r="C152" s="184" t="s">
        <v>250</v>
      </c>
      <c r="D152" s="184" t="s">
        <v>140</v>
      </c>
      <c r="E152" s="185" t="s">
        <v>587</v>
      </c>
      <c r="F152" s="186" t="s">
        <v>588</v>
      </c>
      <c r="G152" s="187" t="s">
        <v>301</v>
      </c>
      <c r="H152" s="188">
        <v>10</v>
      </c>
      <c r="I152" s="189"/>
      <c r="J152" s="190">
        <f>ROUND(I152*H152,2)</f>
        <v>0</v>
      </c>
      <c r="K152" s="191"/>
      <c r="L152" s="38"/>
      <c r="M152" s="192" t="s">
        <v>1</v>
      </c>
      <c r="N152" s="193" t="s">
        <v>39</v>
      </c>
      <c r="O152" s="70"/>
      <c r="P152" s="194">
        <f>O152*H152</f>
        <v>0</v>
      </c>
      <c r="Q152" s="194">
        <v>0</v>
      </c>
      <c r="R152" s="194">
        <f>Q152*H152</f>
        <v>0</v>
      </c>
      <c r="S152" s="194">
        <v>2E-3</v>
      </c>
      <c r="T152" s="195">
        <f>S152*H152</f>
        <v>0.02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96" t="s">
        <v>144</v>
      </c>
      <c r="AT152" s="196" t="s">
        <v>140</v>
      </c>
      <c r="AU152" s="196" t="s">
        <v>84</v>
      </c>
      <c r="AY152" s="16" t="s">
        <v>139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6" t="s">
        <v>82</v>
      </c>
      <c r="BK152" s="197">
        <f>ROUND(I152*H152,2)</f>
        <v>0</v>
      </c>
      <c r="BL152" s="16" t="s">
        <v>144</v>
      </c>
      <c r="BM152" s="196" t="s">
        <v>589</v>
      </c>
    </row>
    <row r="153" spans="1:65" s="2" customFormat="1" ht="19.5">
      <c r="A153" s="33"/>
      <c r="B153" s="34"/>
      <c r="C153" s="35"/>
      <c r="D153" s="200" t="s">
        <v>159</v>
      </c>
      <c r="E153" s="35"/>
      <c r="F153" s="221" t="s">
        <v>590</v>
      </c>
      <c r="G153" s="35"/>
      <c r="H153" s="35"/>
      <c r="I153" s="222"/>
      <c r="J153" s="35"/>
      <c r="K153" s="35"/>
      <c r="L153" s="38"/>
      <c r="M153" s="223"/>
      <c r="N153" s="224"/>
      <c r="O153" s="70"/>
      <c r="P153" s="70"/>
      <c r="Q153" s="70"/>
      <c r="R153" s="70"/>
      <c r="S153" s="70"/>
      <c r="T153" s="71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6" t="s">
        <v>159</v>
      </c>
      <c r="AU153" s="16" t="s">
        <v>84</v>
      </c>
    </row>
    <row r="154" spans="1:65" s="2" customFormat="1" ht="24.2" customHeight="1">
      <c r="A154" s="33"/>
      <c r="B154" s="34"/>
      <c r="C154" s="184" t="s">
        <v>7</v>
      </c>
      <c r="D154" s="184" t="s">
        <v>140</v>
      </c>
      <c r="E154" s="185" t="s">
        <v>591</v>
      </c>
      <c r="F154" s="186" t="s">
        <v>592</v>
      </c>
      <c r="G154" s="187" t="s">
        <v>301</v>
      </c>
      <c r="H154" s="188">
        <v>25</v>
      </c>
      <c r="I154" s="189"/>
      <c r="J154" s="190">
        <f>ROUND(I154*H154,2)</f>
        <v>0</v>
      </c>
      <c r="K154" s="191"/>
      <c r="L154" s="38"/>
      <c r="M154" s="192" t="s">
        <v>1</v>
      </c>
      <c r="N154" s="193" t="s">
        <v>39</v>
      </c>
      <c r="O154" s="70"/>
      <c r="P154" s="194">
        <f>O154*H154</f>
        <v>0</v>
      </c>
      <c r="Q154" s="194">
        <v>0</v>
      </c>
      <c r="R154" s="194">
        <f>Q154*H154</f>
        <v>0</v>
      </c>
      <c r="S154" s="194">
        <v>4.0000000000000001E-3</v>
      </c>
      <c r="T154" s="195">
        <f>S154*H154</f>
        <v>0.1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6" t="s">
        <v>144</v>
      </c>
      <c r="AT154" s="196" t="s">
        <v>140</v>
      </c>
      <c r="AU154" s="196" t="s">
        <v>84</v>
      </c>
      <c r="AY154" s="16" t="s">
        <v>139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6" t="s">
        <v>82</v>
      </c>
      <c r="BK154" s="197">
        <f>ROUND(I154*H154,2)</f>
        <v>0</v>
      </c>
      <c r="BL154" s="16" t="s">
        <v>144</v>
      </c>
      <c r="BM154" s="196" t="s">
        <v>593</v>
      </c>
    </row>
    <row r="155" spans="1:65" s="2" customFormat="1" ht="24.2" customHeight="1">
      <c r="A155" s="33"/>
      <c r="B155" s="34"/>
      <c r="C155" s="184" t="s">
        <v>258</v>
      </c>
      <c r="D155" s="184" t="s">
        <v>140</v>
      </c>
      <c r="E155" s="185" t="s">
        <v>594</v>
      </c>
      <c r="F155" s="186" t="s">
        <v>595</v>
      </c>
      <c r="G155" s="187" t="s">
        <v>301</v>
      </c>
      <c r="H155" s="188">
        <v>8</v>
      </c>
      <c r="I155" s="189"/>
      <c r="J155" s="190">
        <f>ROUND(I155*H155,2)</f>
        <v>0</v>
      </c>
      <c r="K155" s="191"/>
      <c r="L155" s="38"/>
      <c r="M155" s="192" t="s">
        <v>1</v>
      </c>
      <c r="N155" s="193" t="s">
        <v>39</v>
      </c>
      <c r="O155" s="70"/>
      <c r="P155" s="194">
        <f>O155*H155</f>
        <v>0</v>
      </c>
      <c r="Q155" s="194">
        <v>0</v>
      </c>
      <c r="R155" s="194">
        <f>Q155*H155</f>
        <v>0</v>
      </c>
      <c r="S155" s="194">
        <v>2.7E-2</v>
      </c>
      <c r="T155" s="195">
        <f>S155*H155</f>
        <v>0.216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96" t="s">
        <v>144</v>
      </c>
      <c r="AT155" s="196" t="s">
        <v>140</v>
      </c>
      <c r="AU155" s="196" t="s">
        <v>84</v>
      </c>
      <c r="AY155" s="16" t="s">
        <v>139</v>
      </c>
      <c r="BE155" s="197">
        <f>IF(N155="základní",J155,0)</f>
        <v>0</v>
      </c>
      <c r="BF155" s="197">
        <f>IF(N155="snížená",J155,0)</f>
        <v>0</v>
      </c>
      <c r="BG155" s="197">
        <f>IF(N155="zákl. přenesená",J155,0)</f>
        <v>0</v>
      </c>
      <c r="BH155" s="197">
        <f>IF(N155="sníž. přenesená",J155,0)</f>
        <v>0</v>
      </c>
      <c r="BI155" s="197">
        <f>IF(N155="nulová",J155,0)</f>
        <v>0</v>
      </c>
      <c r="BJ155" s="16" t="s">
        <v>82</v>
      </c>
      <c r="BK155" s="197">
        <f>ROUND(I155*H155,2)</f>
        <v>0</v>
      </c>
      <c r="BL155" s="16" t="s">
        <v>144</v>
      </c>
      <c r="BM155" s="196" t="s">
        <v>596</v>
      </c>
    </row>
    <row r="156" spans="1:65" s="2" customFormat="1" ht="24.2" customHeight="1">
      <c r="A156" s="33"/>
      <c r="B156" s="34"/>
      <c r="C156" s="184" t="s">
        <v>263</v>
      </c>
      <c r="D156" s="184" t="s">
        <v>140</v>
      </c>
      <c r="E156" s="185" t="s">
        <v>597</v>
      </c>
      <c r="F156" s="186" t="s">
        <v>598</v>
      </c>
      <c r="G156" s="187" t="s">
        <v>194</v>
      </c>
      <c r="H156" s="188">
        <v>44</v>
      </c>
      <c r="I156" s="189"/>
      <c r="J156" s="190">
        <f>ROUND(I156*H156,2)</f>
        <v>0</v>
      </c>
      <c r="K156" s="191"/>
      <c r="L156" s="38"/>
      <c r="M156" s="192" t="s">
        <v>1</v>
      </c>
      <c r="N156" s="193" t="s">
        <v>39</v>
      </c>
      <c r="O156" s="70"/>
      <c r="P156" s="194">
        <f>O156*H156</f>
        <v>0</v>
      </c>
      <c r="Q156" s="194">
        <v>0</v>
      </c>
      <c r="R156" s="194">
        <f>Q156*H156</f>
        <v>0</v>
      </c>
      <c r="S156" s="194">
        <v>8.5999999999999998E-4</v>
      </c>
      <c r="T156" s="195">
        <f>S156*H156</f>
        <v>3.7839999999999999E-2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6" t="s">
        <v>144</v>
      </c>
      <c r="AT156" s="196" t="s">
        <v>140</v>
      </c>
      <c r="AU156" s="196" t="s">
        <v>84</v>
      </c>
      <c r="AY156" s="16" t="s">
        <v>139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6" t="s">
        <v>82</v>
      </c>
      <c r="BK156" s="197">
        <f>ROUND(I156*H156,2)</f>
        <v>0</v>
      </c>
      <c r="BL156" s="16" t="s">
        <v>144</v>
      </c>
      <c r="BM156" s="196" t="s">
        <v>599</v>
      </c>
    </row>
    <row r="157" spans="1:65" s="12" customFormat="1" ht="22.9" customHeight="1">
      <c r="B157" s="170"/>
      <c r="C157" s="171"/>
      <c r="D157" s="172" t="s">
        <v>73</v>
      </c>
      <c r="E157" s="225" t="s">
        <v>209</v>
      </c>
      <c r="F157" s="225" t="s">
        <v>210</v>
      </c>
      <c r="G157" s="171"/>
      <c r="H157" s="171"/>
      <c r="I157" s="174"/>
      <c r="J157" s="226">
        <f>BK157</f>
        <v>0</v>
      </c>
      <c r="K157" s="171"/>
      <c r="L157" s="176"/>
      <c r="M157" s="177"/>
      <c r="N157" s="178"/>
      <c r="O157" s="178"/>
      <c r="P157" s="179">
        <f>SUM(P158:P162)</f>
        <v>0</v>
      </c>
      <c r="Q157" s="178"/>
      <c r="R157" s="179">
        <f>SUM(R158:R162)</f>
        <v>0</v>
      </c>
      <c r="S157" s="178"/>
      <c r="T157" s="180">
        <f>SUM(T158:T162)</f>
        <v>0</v>
      </c>
      <c r="AR157" s="181" t="s">
        <v>82</v>
      </c>
      <c r="AT157" s="182" t="s">
        <v>73</v>
      </c>
      <c r="AU157" s="182" t="s">
        <v>82</v>
      </c>
      <c r="AY157" s="181" t="s">
        <v>139</v>
      </c>
      <c r="BK157" s="183">
        <f>SUM(BK158:BK162)</f>
        <v>0</v>
      </c>
    </row>
    <row r="158" spans="1:65" s="2" customFormat="1" ht="24.2" customHeight="1">
      <c r="A158" s="33"/>
      <c r="B158" s="34"/>
      <c r="C158" s="184" t="s">
        <v>269</v>
      </c>
      <c r="D158" s="184" t="s">
        <v>140</v>
      </c>
      <c r="E158" s="185" t="s">
        <v>211</v>
      </c>
      <c r="F158" s="186" t="s">
        <v>212</v>
      </c>
      <c r="G158" s="187" t="s">
        <v>213</v>
      </c>
      <c r="H158" s="188">
        <v>0.374</v>
      </c>
      <c r="I158" s="189"/>
      <c r="J158" s="190">
        <f>ROUND(I158*H158,2)</f>
        <v>0</v>
      </c>
      <c r="K158" s="191"/>
      <c r="L158" s="38"/>
      <c r="M158" s="192" t="s">
        <v>1</v>
      </c>
      <c r="N158" s="193" t="s">
        <v>39</v>
      </c>
      <c r="O158" s="70"/>
      <c r="P158" s="194">
        <f>O158*H158</f>
        <v>0</v>
      </c>
      <c r="Q158" s="194">
        <v>0</v>
      </c>
      <c r="R158" s="194">
        <f>Q158*H158</f>
        <v>0</v>
      </c>
      <c r="S158" s="194">
        <v>0</v>
      </c>
      <c r="T158" s="195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96" t="s">
        <v>144</v>
      </c>
      <c r="AT158" s="196" t="s">
        <v>140</v>
      </c>
      <c r="AU158" s="196" t="s">
        <v>84</v>
      </c>
      <c r="AY158" s="16" t="s">
        <v>139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16" t="s">
        <v>82</v>
      </c>
      <c r="BK158" s="197">
        <f>ROUND(I158*H158,2)</f>
        <v>0</v>
      </c>
      <c r="BL158" s="16" t="s">
        <v>144</v>
      </c>
      <c r="BM158" s="196" t="s">
        <v>600</v>
      </c>
    </row>
    <row r="159" spans="1:65" s="2" customFormat="1" ht="24.2" customHeight="1">
      <c r="A159" s="33"/>
      <c r="B159" s="34"/>
      <c r="C159" s="184" t="s">
        <v>276</v>
      </c>
      <c r="D159" s="184" t="s">
        <v>140</v>
      </c>
      <c r="E159" s="185" t="s">
        <v>216</v>
      </c>
      <c r="F159" s="186" t="s">
        <v>217</v>
      </c>
      <c r="G159" s="187" t="s">
        <v>213</v>
      </c>
      <c r="H159" s="188">
        <v>0.374</v>
      </c>
      <c r="I159" s="189"/>
      <c r="J159" s="190">
        <f>ROUND(I159*H159,2)</f>
        <v>0</v>
      </c>
      <c r="K159" s="191"/>
      <c r="L159" s="38"/>
      <c r="M159" s="192" t="s">
        <v>1</v>
      </c>
      <c r="N159" s="193" t="s">
        <v>39</v>
      </c>
      <c r="O159" s="70"/>
      <c r="P159" s="194">
        <f>O159*H159</f>
        <v>0</v>
      </c>
      <c r="Q159" s="194">
        <v>0</v>
      </c>
      <c r="R159" s="194">
        <f>Q159*H159</f>
        <v>0</v>
      </c>
      <c r="S159" s="194">
        <v>0</v>
      </c>
      <c r="T159" s="195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96" t="s">
        <v>144</v>
      </c>
      <c r="AT159" s="196" t="s">
        <v>140</v>
      </c>
      <c r="AU159" s="196" t="s">
        <v>84</v>
      </c>
      <c r="AY159" s="16" t="s">
        <v>139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6" t="s">
        <v>82</v>
      </c>
      <c r="BK159" s="197">
        <f>ROUND(I159*H159,2)</f>
        <v>0</v>
      </c>
      <c r="BL159" s="16" t="s">
        <v>144</v>
      </c>
      <c r="BM159" s="196" t="s">
        <v>601</v>
      </c>
    </row>
    <row r="160" spans="1:65" s="2" customFormat="1" ht="24.2" customHeight="1">
      <c r="A160" s="33"/>
      <c r="B160" s="34"/>
      <c r="C160" s="184" t="s">
        <v>281</v>
      </c>
      <c r="D160" s="184" t="s">
        <v>140</v>
      </c>
      <c r="E160" s="185" t="s">
        <v>220</v>
      </c>
      <c r="F160" s="186" t="s">
        <v>221</v>
      </c>
      <c r="G160" s="187" t="s">
        <v>213</v>
      </c>
      <c r="H160" s="188">
        <v>3.74</v>
      </c>
      <c r="I160" s="189"/>
      <c r="J160" s="190">
        <f>ROUND(I160*H160,2)</f>
        <v>0</v>
      </c>
      <c r="K160" s="191"/>
      <c r="L160" s="38"/>
      <c r="M160" s="192" t="s">
        <v>1</v>
      </c>
      <c r="N160" s="193" t="s">
        <v>39</v>
      </c>
      <c r="O160" s="70"/>
      <c r="P160" s="194">
        <f>O160*H160</f>
        <v>0</v>
      </c>
      <c r="Q160" s="194">
        <v>0</v>
      </c>
      <c r="R160" s="194">
        <f>Q160*H160</f>
        <v>0</v>
      </c>
      <c r="S160" s="194">
        <v>0</v>
      </c>
      <c r="T160" s="195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96" t="s">
        <v>144</v>
      </c>
      <c r="AT160" s="196" t="s">
        <v>140</v>
      </c>
      <c r="AU160" s="196" t="s">
        <v>84</v>
      </c>
      <c r="AY160" s="16" t="s">
        <v>139</v>
      </c>
      <c r="BE160" s="197">
        <f>IF(N160="základní",J160,0)</f>
        <v>0</v>
      </c>
      <c r="BF160" s="197">
        <f>IF(N160="snížená",J160,0)</f>
        <v>0</v>
      </c>
      <c r="BG160" s="197">
        <f>IF(N160="zákl. přenesená",J160,0)</f>
        <v>0</v>
      </c>
      <c r="BH160" s="197">
        <f>IF(N160="sníž. přenesená",J160,0)</f>
        <v>0</v>
      </c>
      <c r="BI160" s="197">
        <f>IF(N160="nulová",J160,0)</f>
        <v>0</v>
      </c>
      <c r="BJ160" s="16" t="s">
        <v>82</v>
      </c>
      <c r="BK160" s="197">
        <f>ROUND(I160*H160,2)</f>
        <v>0</v>
      </c>
      <c r="BL160" s="16" t="s">
        <v>144</v>
      </c>
      <c r="BM160" s="196" t="s">
        <v>602</v>
      </c>
    </row>
    <row r="161" spans="1:65" s="13" customFormat="1" ht="11.25">
      <c r="B161" s="198"/>
      <c r="C161" s="199"/>
      <c r="D161" s="200" t="s">
        <v>146</v>
      </c>
      <c r="E161" s="199"/>
      <c r="F161" s="202" t="s">
        <v>603</v>
      </c>
      <c r="G161" s="199"/>
      <c r="H161" s="203">
        <v>3.74</v>
      </c>
      <c r="I161" s="204"/>
      <c r="J161" s="199"/>
      <c r="K161" s="199"/>
      <c r="L161" s="205"/>
      <c r="M161" s="206"/>
      <c r="N161" s="207"/>
      <c r="O161" s="207"/>
      <c r="P161" s="207"/>
      <c r="Q161" s="207"/>
      <c r="R161" s="207"/>
      <c r="S161" s="207"/>
      <c r="T161" s="208"/>
      <c r="AT161" s="209" t="s">
        <v>146</v>
      </c>
      <c r="AU161" s="209" t="s">
        <v>84</v>
      </c>
      <c r="AV161" s="13" t="s">
        <v>84</v>
      </c>
      <c r="AW161" s="13" t="s">
        <v>4</v>
      </c>
      <c r="AX161" s="13" t="s">
        <v>82</v>
      </c>
      <c r="AY161" s="209" t="s">
        <v>139</v>
      </c>
    </row>
    <row r="162" spans="1:65" s="2" customFormat="1" ht="33" customHeight="1">
      <c r="A162" s="33"/>
      <c r="B162" s="34"/>
      <c r="C162" s="184" t="s">
        <v>287</v>
      </c>
      <c r="D162" s="184" t="s">
        <v>140</v>
      </c>
      <c r="E162" s="185" t="s">
        <v>225</v>
      </c>
      <c r="F162" s="186" t="s">
        <v>226</v>
      </c>
      <c r="G162" s="187" t="s">
        <v>213</v>
      </c>
      <c r="H162" s="188">
        <v>0.374</v>
      </c>
      <c r="I162" s="189"/>
      <c r="J162" s="190">
        <f>ROUND(I162*H162,2)</f>
        <v>0</v>
      </c>
      <c r="K162" s="191"/>
      <c r="L162" s="38"/>
      <c r="M162" s="192" t="s">
        <v>1</v>
      </c>
      <c r="N162" s="193" t="s">
        <v>39</v>
      </c>
      <c r="O162" s="70"/>
      <c r="P162" s="194">
        <f>O162*H162</f>
        <v>0</v>
      </c>
      <c r="Q162" s="194">
        <v>0</v>
      </c>
      <c r="R162" s="194">
        <f>Q162*H162</f>
        <v>0</v>
      </c>
      <c r="S162" s="194">
        <v>0</v>
      </c>
      <c r="T162" s="195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96" t="s">
        <v>144</v>
      </c>
      <c r="AT162" s="196" t="s">
        <v>140</v>
      </c>
      <c r="AU162" s="196" t="s">
        <v>84</v>
      </c>
      <c r="AY162" s="16" t="s">
        <v>139</v>
      </c>
      <c r="BE162" s="197">
        <f>IF(N162="základní",J162,0)</f>
        <v>0</v>
      </c>
      <c r="BF162" s="197">
        <f>IF(N162="snížená",J162,0)</f>
        <v>0</v>
      </c>
      <c r="BG162" s="197">
        <f>IF(N162="zákl. přenesená",J162,0)</f>
        <v>0</v>
      </c>
      <c r="BH162" s="197">
        <f>IF(N162="sníž. přenesená",J162,0)</f>
        <v>0</v>
      </c>
      <c r="BI162" s="197">
        <f>IF(N162="nulová",J162,0)</f>
        <v>0</v>
      </c>
      <c r="BJ162" s="16" t="s">
        <v>82</v>
      </c>
      <c r="BK162" s="197">
        <f>ROUND(I162*H162,2)</f>
        <v>0</v>
      </c>
      <c r="BL162" s="16" t="s">
        <v>144</v>
      </c>
      <c r="BM162" s="196" t="s">
        <v>604</v>
      </c>
    </row>
    <row r="163" spans="1:65" s="12" customFormat="1" ht="25.9" customHeight="1">
      <c r="B163" s="170"/>
      <c r="C163" s="171"/>
      <c r="D163" s="172" t="s">
        <v>73</v>
      </c>
      <c r="E163" s="173" t="s">
        <v>605</v>
      </c>
      <c r="F163" s="173" t="s">
        <v>606</v>
      </c>
      <c r="G163" s="171"/>
      <c r="H163" s="171"/>
      <c r="I163" s="174"/>
      <c r="J163" s="175">
        <f>BK163</f>
        <v>0</v>
      </c>
      <c r="K163" s="171"/>
      <c r="L163" s="176"/>
      <c r="M163" s="177"/>
      <c r="N163" s="178"/>
      <c r="O163" s="178"/>
      <c r="P163" s="179">
        <f>SUM(P164:P171)</f>
        <v>0</v>
      </c>
      <c r="Q163" s="178"/>
      <c r="R163" s="179">
        <f>SUM(R164:R171)</f>
        <v>0</v>
      </c>
      <c r="S163" s="178"/>
      <c r="T163" s="180">
        <f>SUM(T164:T171)</f>
        <v>0</v>
      </c>
      <c r="AR163" s="181" t="s">
        <v>144</v>
      </c>
      <c r="AT163" s="182" t="s">
        <v>73</v>
      </c>
      <c r="AU163" s="182" t="s">
        <v>74</v>
      </c>
      <c r="AY163" s="181" t="s">
        <v>139</v>
      </c>
      <c r="BK163" s="183">
        <f>SUM(BK164:BK171)</f>
        <v>0</v>
      </c>
    </row>
    <row r="164" spans="1:65" s="2" customFormat="1" ht="21.75" customHeight="1">
      <c r="A164" s="33"/>
      <c r="B164" s="34"/>
      <c r="C164" s="184" t="s">
        <v>293</v>
      </c>
      <c r="D164" s="184" t="s">
        <v>140</v>
      </c>
      <c r="E164" s="185" t="s">
        <v>607</v>
      </c>
      <c r="F164" s="186" t="s">
        <v>608</v>
      </c>
      <c r="G164" s="187" t="s">
        <v>609</v>
      </c>
      <c r="H164" s="188">
        <v>8</v>
      </c>
      <c r="I164" s="189"/>
      <c r="J164" s="190">
        <f>ROUND(I164*H164,2)</f>
        <v>0</v>
      </c>
      <c r="K164" s="191"/>
      <c r="L164" s="38"/>
      <c r="M164" s="192" t="s">
        <v>1</v>
      </c>
      <c r="N164" s="193" t="s">
        <v>39</v>
      </c>
      <c r="O164" s="70"/>
      <c r="P164" s="194">
        <f>O164*H164</f>
        <v>0</v>
      </c>
      <c r="Q164" s="194">
        <v>0</v>
      </c>
      <c r="R164" s="194">
        <f>Q164*H164</f>
        <v>0</v>
      </c>
      <c r="S164" s="194">
        <v>0</v>
      </c>
      <c r="T164" s="195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96" t="s">
        <v>610</v>
      </c>
      <c r="AT164" s="196" t="s">
        <v>140</v>
      </c>
      <c r="AU164" s="196" t="s">
        <v>82</v>
      </c>
      <c r="AY164" s="16" t="s">
        <v>139</v>
      </c>
      <c r="BE164" s="197">
        <f>IF(N164="základní",J164,0)</f>
        <v>0</v>
      </c>
      <c r="BF164" s="197">
        <f>IF(N164="snížená",J164,0)</f>
        <v>0</v>
      </c>
      <c r="BG164" s="197">
        <f>IF(N164="zákl. přenesená",J164,0)</f>
        <v>0</v>
      </c>
      <c r="BH164" s="197">
        <f>IF(N164="sníž. přenesená",J164,0)</f>
        <v>0</v>
      </c>
      <c r="BI164" s="197">
        <f>IF(N164="nulová",J164,0)</f>
        <v>0</v>
      </c>
      <c r="BJ164" s="16" t="s">
        <v>82</v>
      </c>
      <c r="BK164" s="197">
        <f>ROUND(I164*H164,2)</f>
        <v>0</v>
      </c>
      <c r="BL164" s="16" t="s">
        <v>610</v>
      </c>
      <c r="BM164" s="196" t="s">
        <v>611</v>
      </c>
    </row>
    <row r="165" spans="1:65" s="2" customFormat="1" ht="24.2" customHeight="1">
      <c r="A165" s="33"/>
      <c r="B165" s="34"/>
      <c r="C165" s="184" t="s">
        <v>298</v>
      </c>
      <c r="D165" s="184" t="s">
        <v>140</v>
      </c>
      <c r="E165" s="185" t="s">
        <v>612</v>
      </c>
      <c r="F165" s="186" t="s">
        <v>613</v>
      </c>
      <c r="G165" s="187" t="s">
        <v>609</v>
      </c>
      <c r="H165" s="188">
        <v>3</v>
      </c>
      <c r="I165" s="189"/>
      <c r="J165" s="190">
        <f>ROUND(I165*H165,2)</f>
        <v>0</v>
      </c>
      <c r="K165" s="191"/>
      <c r="L165" s="38"/>
      <c r="M165" s="192" t="s">
        <v>1</v>
      </c>
      <c r="N165" s="193" t="s">
        <v>39</v>
      </c>
      <c r="O165" s="70"/>
      <c r="P165" s="194">
        <f>O165*H165</f>
        <v>0</v>
      </c>
      <c r="Q165" s="194">
        <v>0</v>
      </c>
      <c r="R165" s="194">
        <f>Q165*H165</f>
        <v>0</v>
      </c>
      <c r="S165" s="194">
        <v>0</v>
      </c>
      <c r="T165" s="195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96" t="s">
        <v>610</v>
      </c>
      <c r="AT165" s="196" t="s">
        <v>140</v>
      </c>
      <c r="AU165" s="196" t="s">
        <v>82</v>
      </c>
      <c r="AY165" s="16" t="s">
        <v>139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16" t="s">
        <v>82</v>
      </c>
      <c r="BK165" s="197">
        <f>ROUND(I165*H165,2)</f>
        <v>0</v>
      </c>
      <c r="BL165" s="16" t="s">
        <v>610</v>
      </c>
      <c r="BM165" s="196" t="s">
        <v>614</v>
      </c>
    </row>
    <row r="166" spans="1:65" s="2" customFormat="1" ht="16.5" customHeight="1">
      <c r="A166" s="33"/>
      <c r="B166" s="34"/>
      <c r="C166" s="184" t="s">
        <v>305</v>
      </c>
      <c r="D166" s="184" t="s">
        <v>140</v>
      </c>
      <c r="E166" s="185" t="s">
        <v>615</v>
      </c>
      <c r="F166" s="186" t="s">
        <v>616</v>
      </c>
      <c r="G166" s="187" t="s">
        <v>609</v>
      </c>
      <c r="H166" s="188">
        <v>10</v>
      </c>
      <c r="I166" s="189"/>
      <c r="J166" s="190">
        <f>ROUND(I166*H166,2)</f>
        <v>0</v>
      </c>
      <c r="K166" s="191"/>
      <c r="L166" s="38"/>
      <c r="M166" s="192" t="s">
        <v>1</v>
      </c>
      <c r="N166" s="193" t="s">
        <v>39</v>
      </c>
      <c r="O166" s="70"/>
      <c r="P166" s="194">
        <f>O166*H166</f>
        <v>0</v>
      </c>
      <c r="Q166" s="194">
        <v>0</v>
      </c>
      <c r="R166" s="194">
        <f>Q166*H166</f>
        <v>0</v>
      </c>
      <c r="S166" s="194">
        <v>0</v>
      </c>
      <c r="T166" s="195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6" t="s">
        <v>610</v>
      </c>
      <c r="AT166" s="196" t="s">
        <v>140</v>
      </c>
      <c r="AU166" s="196" t="s">
        <v>82</v>
      </c>
      <c r="AY166" s="16" t="s">
        <v>139</v>
      </c>
      <c r="BE166" s="197">
        <f>IF(N166="základní",J166,0)</f>
        <v>0</v>
      </c>
      <c r="BF166" s="197">
        <f>IF(N166="snížená",J166,0)</f>
        <v>0</v>
      </c>
      <c r="BG166" s="197">
        <f>IF(N166="zákl. přenesená",J166,0)</f>
        <v>0</v>
      </c>
      <c r="BH166" s="197">
        <f>IF(N166="sníž. přenesená",J166,0)</f>
        <v>0</v>
      </c>
      <c r="BI166" s="197">
        <f>IF(N166="nulová",J166,0)</f>
        <v>0</v>
      </c>
      <c r="BJ166" s="16" t="s">
        <v>82</v>
      </c>
      <c r="BK166" s="197">
        <f>ROUND(I166*H166,2)</f>
        <v>0</v>
      </c>
      <c r="BL166" s="16" t="s">
        <v>610</v>
      </c>
      <c r="BM166" s="196" t="s">
        <v>617</v>
      </c>
    </row>
    <row r="167" spans="1:65" s="2" customFormat="1" ht="16.5" customHeight="1">
      <c r="A167" s="33"/>
      <c r="B167" s="34"/>
      <c r="C167" s="184" t="s">
        <v>310</v>
      </c>
      <c r="D167" s="184" t="s">
        <v>140</v>
      </c>
      <c r="E167" s="185" t="s">
        <v>618</v>
      </c>
      <c r="F167" s="186" t="s">
        <v>619</v>
      </c>
      <c r="G167" s="187" t="s">
        <v>609</v>
      </c>
      <c r="H167" s="188">
        <v>3</v>
      </c>
      <c r="I167" s="189"/>
      <c r="J167" s="190">
        <f>ROUND(I167*H167,2)</f>
        <v>0</v>
      </c>
      <c r="K167" s="191"/>
      <c r="L167" s="38"/>
      <c r="M167" s="192" t="s">
        <v>1</v>
      </c>
      <c r="N167" s="193" t="s">
        <v>39</v>
      </c>
      <c r="O167" s="70"/>
      <c r="P167" s="194">
        <f>O167*H167</f>
        <v>0</v>
      </c>
      <c r="Q167" s="194">
        <v>0</v>
      </c>
      <c r="R167" s="194">
        <f>Q167*H167</f>
        <v>0</v>
      </c>
      <c r="S167" s="194">
        <v>0</v>
      </c>
      <c r="T167" s="195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96" t="s">
        <v>610</v>
      </c>
      <c r="AT167" s="196" t="s">
        <v>140</v>
      </c>
      <c r="AU167" s="196" t="s">
        <v>82</v>
      </c>
      <c r="AY167" s="16" t="s">
        <v>139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16" t="s">
        <v>82</v>
      </c>
      <c r="BK167" s="197">
        <f>ROUND(I167*H167,2)</f>
        <v>0</v>
      </c>
      <c r="BL167" s="16" t="s">
        <v>610</v>
      </c>
      <c r="BM167" s="196" t="s">
        <v>620</v>
      </c>
    </row>
    <row r="168" spans="1:65" s="2" customFormat="1" ht="16.5" customHeight="1">
      <c r="A168" s="33"/>
      <c r="B168" s="34"/>
      <c r="C168" s="184" t="s">
        <v>238</v>
      </c>
      <c r="D168" s="184" t="s">
        <v>140</v>
      </c>
      <c r="E168" s="185" t="s">
        <v>621</v>
      </c>
      <c r="F168" s="186" t="s">
        <v>622</v>
      </c>
      <c r="G168" s="187" t="s">
        <v>476</v>
      </c>
      <c r="H168" s="188">
        <v>1</v>
      </c>
      <c r="I168" s="189"/>
      <c r="J168" s="190">
        <f>ROUND(I168*H168,2)</f>
        <v>0</v>
      </c>
      <c r="K168" s="191"/>
      <c r="L168" s="38"/>
      <c r="M168" s="192" t="s">
        <v>1</v>
      </c>
      <c r="N168" s="193" t="s">
        <v>39</v>
      </c>
      <c r="O168" s="70"/>
      <c r="P168" s="194">
        <f>O168*H168</f>
        <v>0</v>
      </c>
      <c r="Q168" s="194">
        <v>0</v>
      </c>
      <c r="R168" s="194">
        <f>Q168*H168</f>
        <v>0</v>
      </c>
      <c r="S168" s="194">
        <v>0</v>
      </c>
      <c r="T168" s="195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96" t="s">
        <v>610</v>
      </c>
      <c r="AT168" s="196" t="s">
        <v>140</v>
      </c>
      <c r="AU168" s="196" t="s">
        <v>82</v>
      </c>
      <c r="AY168" s="16" t="s">
        <v>139</v>
      </c>
      <c r="BE168" s="197">
        <f>IF(N168="základní",J168,0)</f>
        <v>0</v>
      </c>
      <c r="BF168" s="197">
        <f>IF(N168="snížená",J168,0)</f>
        <v>0</v>
      </c>
      <c r="BG168" s="197">
        <f>IF(N168="zákl. přenesená",J168,0)</f>
        <v>0</v>
      </c>
      <c r="BH168" s="197">
        <f>IF(N168="sníž. přenesená",J168,0)</f>
        <v>0</v>
      </c>
      <c r="BI168" s="197">
        <f>IF(N168="nulová",J168,0)</f>
        <v>0</v>
      </c>
      <c r="BJ168" s="16" t="s">
        <v>82</v>
      </c>
      <c r="BK168" s="197">
        <f>ROUND(I168*H168,2)</f>
        <v>0</v>
      </c>
      <c r="BL168" s="16" t="s">
        <v>610</v>
      </c>
      <c r="BM168" s="196" t="s">
        <v>623</v>
      </c>
    </row>
    <row r="169" spans="1:65" s="2" customFormat="1" ht="19.5">
      <c r="A169" s="33"/>
      <c r="B169" s="34"/>
      <c r="C169" s="35"/>
      <c r="D169" s="200" t="s">
        <v>159</v>
      </c>
      <c r="E169" s="35"/>
      <c r="F169" s="221" t="s">
        <v>624</v>
      </c>
      <c r="G169" s="35"/>
      <c r="H169" s="35"/>
      <c r="I169" s="222"/>
      <c r="J169" s="35"/>
      <c r="K169" s="35"/>
      <c r="L169" s="38"/>
      <c r="M169" s="223"/>
      <c r="N169" s="224"/>
      <c r="O169" s="70"/>
      <c r="P169" s="70"/>
      <c r="Q169" s="70"/>
      <c r="R169" s="70"/>
      <c r="S169" s="70"/>
      <c r="T169" s="71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T169" s="16" t="s">
        <v>159</v>
      </c>
      <c r="AU169" s="16" t="s">
        <v>82</v>
      </c>
    </row>
    <row r="170" spans="1:65" s="2" customFormat="1" ht="16.5" customHeight="1">
      <c r="A170" s="33"/>
      <c r="B170" s="34"/>
      <c r="C170" s="184" t="s">
        <v>322</v>
      </c>
      <c r="D170" s="184" t="s">
        <v>140</v>
      </c>
      <c r="E170" s="185" t="s">
        <v>625</v>
      </c>
      <c r="F170" s="186" t="s">
        <v>626</v>
      </c>
      <c r="G170" s="187" t="s">
        <v>609</v>
      </c>
      <c r="H170" s="188">
        <v>6</v>
      </c>
      <c r="I170" s="189"/>
      <c r="J170" s="190">
        <f>ROUND(I170*H170,2)</f>
        <v>0</v>
      </c>
      <c r="K170" s="191"/>
      <c r="L170" s="38"/>
      <c r="M170" s="192" t="s">
        <v>1</v>
      </c>
      <c r="N170" s="193" t="s">
        <v>39</v>
      </c>
      <c r="O170" s="70"/>
      <c r="P170" s="194">
        <f>O170*H170</f>
        <v>0</v>
      </c>
      <c r="Q170" s="194">
        <v>0</v>
      </c>
      <c r="R170" s="194">
        <f>Q170*H170</f>
        <v>0</v>
      </c>
      <c r="S170" s="194">
        <v>0</v>
      </c>
      <c r="T170" s="195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96" t="s">
        <v>610</v>
      </c>
      <c r="AT170" s="196" t="s">
        <v>140</v>
      </c>
      <c r="AU170" s="196" t="s">
        <v>82</v>
      </c>
      <c r="AY170" s="16" t="s">
        <v>139</v>
      </c>
      <c r="BE170" s="197">
        <f>IF(N170="základní",J170,0)</f>
        <v>0</v>
      </c>
      <c r="BF170" s="197">
        <f>IF(N170="snížená",J170,0)</f>
        <v>0</v>
      </c>
      <c r="BG170" s="197">
        <f>IF(N170="zákl. přenesená",J170,0)</f>
        <v>0</v>
      </c>
      <c r="BH170" s="197">
        <f>IF(N170="sníž. přenesená",J170,0)</f>
        <v>0</v>
      </c>
      <c r="BI170" s="197">
        <f>IF(N170="nulová",J170,0)</f>
        <v>0</v>
      </c>
      <c r="BJ170" s="16" t="s">
        <v>82</v>
      </c>
      <c r="BK170" s="197">
        <f>ROUND(I170*H170,2)</f>
        <v>0</v>
      </c>
      <c r="BL170" s="16" t="s">
        <v>610</v>
      </c>
      <c r="BM170" s="196" t="s">
        <v>627</v>
      </c>
    </row>
    <row r="171" spans="1:65" s="2" customFormat="1" ht="16.5" customHeight="1">
      <c r="A171" s="33"/>
      <c r="B171" s="34"/>
      <c r="C171" s="184" t="s">
        <v>328</v>
      </c>
      <c r="D171" s="184" t="s">
        <v>140</v>
      </c>
      <c r="E171" s="185" t="s">
        <v>628</v>
      </c>
      <c r="F171" s="186" t="s">
        <v>629</v>
      </c>
      <c r="G171" s="187" t="s">
        <v>609</v>
      </c>
      <c r="H171" s="188">
        <v>8</v>
      </c>
      <c r="I171" s="189"/>
      <c r="J171" s="190">
        <f>ROUND(I171*H171,2)</f>
        <v>0</v>
      </c>
      <c r="K171" s="191"/>
      <c r="L171" s="38"/>
      <c r="M171" s="238" t="s">
        <v>1</v>
      </c>
      <c r="N171" s="239" t="s">
        <v>39</v>
      </c>
      <c r="O171" s="240"/>
      <c r="P171" s="241">
        <f>O171*H171</f>
        <v>0</v>
      </c>
      <c r="Q171" s="241">
        <v>0</v>
      </c>
      <c r="R171" s="241">
        <f>Q171*H171</f>
        <v>0</v>
      </c>
      <c r="S171" s="241">
        <v>0</v>
      </c>
      <c r="T171" s="242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96" t="s">
        <v>610</v>
      </c>
      <c r="AT171" s="196" t="s">
        <v>140</v>
      </c>
      <c r="AU171" s="196" t="s">
        <v>82</v>
      </c>
      <c r="AY171" s="16" t="s">
        <v>139</v>
      </c>
      <c r="BE171" s="197">
        <f>IF(N171="základní",J171,0)</f>
        <v>0</v>
      </c>
      <c r="BF171" s="197">
        <f>IF(N171="snížená",J171,0)</f>
        <v>0</v>
      </c>
      <c r="BG171" s="197">
        <f>IF(N171="zákl. přenesená",J171,0)</f>
        <v>0</v>
      </c>
      <c r="BH171" s="197">
        <f>IF(N171="sníž. přenesená",J171,0)</f>
        <v>0</v>
      </c>
      <c r="BI171" s="197">
        <f>IF(N171="nulová",J171,0)</f>
        <v>0</v>
      </c>
      <c r="BJ171" s="16" t="s">
        <v>82</v>
      </c>
      <c r="BK171" s="197">
        <f>ROUND(I171*H171,2)</f>
        <v>0</v>
      </c>
      <c r="BL171" s="16" t="s">
        <v>610</v>
      </c>
      <c r="BM171" s="196" t="s">
        <v>630</v>
      </c>
    </row>
    <row r="172" spans="1:65" s="2" customFormat="1" ht="6.95" customHeight="1">
      <c r="A172" s="33"/>
      <c r="B172" s="53"/>
      <c r="C172" s="54"/>
      <c r="D172" s="54"/>
      <c r="E172" s="54"/>
      <c r="F172" s="54"/>
      <c r="G172" s="54"/>
      <c r="H172" s="54"/>
      <c r="I172" s="54"/>
      <c r="J172" s="54"/>
      <c r="K172" s="54"/>
      <c r="L172" s="38"/>
      <c r="M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</row>
  </sheetData>
  <sheetProtection algorithmName="SHA-512" hashValue="u3jqdXk1Ldg8pPXKYicAqfjtFZiOsc/bguCp+hn5+YrJIdrX1CpEveTBu9D4WWxpodkObk0acvPtGvs5OKrH+A==" saltValue="a615GWe7Rk6RbYZbTR0+m6OcQ999VNVtywS3P6hRPxc+tC9xS1771unV7OPlntNGQ7cCxTsPd1lHN4ZpVv8tGg==" spinCount="100000" sheet="1" objects="1" scenarios="1" formatColumns="0" formatRows="0" autoFilter="0"/>
  <autoFilter ref="C123:K171" xr:uid="{00000000-0009-0000-0000-000004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6" t="s">
        <v>96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84</v>
      </c>
    </row>
    <row r="4" spans="1:46" s="1" customFormat="1" ht="24.95" customHeight="1">
      <c r="B4" s="19"/>
      <c r="D4" s="109" t="s">
        <v>100</v>
      </c>
      <c r="L4" s="19"/>
      <c r="M4" s="110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26.25" customHeight="1">
      <c r="B7" s="19"/>
      <c r="E7" s="284" t="str">
        <f>'Rekapitulace stavby'!K6</f>
        <v>Poliklinika Žďár nad Sázavou -stavební úpravy prostor v 2.NP ordinace diabetologie</v>
      </c>
      <c r="F7" s="285"/>
      <c r="G7" s="285"/>
      <c r="H7" s="285"/>
      <c r="L7" s="19"/>
    </row>
    <row r="8" spans="1:46" s="2" customFormat="1" ht="12" customHeight="1">
      <c r="A8" s="33"/>
      <c r="B8" s="38"/>
      <c r="C8" s="33"/>
      <c r="D8" s="111" t="s">
        <v>101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6" t="s">
        <v>631</v>
      </c>
      <c r="F9" s="287"/>
      <c r="G9" s="287"/>
      <c r="H9" s="287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vyplň údaj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23</v>
      </c>
      <c r="E14" s="33"/>
      <c r="F14" s="33"/>
      <c r="G14" s="33"/>
      <c r="H14" s="33"/>
      <c r="I14" s="111" t="s">
        <v>24</v>
      </c>
      <c r="J14" s="112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25</v>
      </c>
      <c r="F15" s="33"/>
      <c r="G15" s="33"/>
      <c r="H15" s="33"/>
      <c r="I15" s="111" t="s">
        <v>26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24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8" t="str">
        <f>'Rekapitulace stavby'!E14</f>
        <v>Vyplň údaj</v>
      </c>
      <c r="F18" s="289"/>
      <c r="G18" s="289"/>
      <c r="H18" s="289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24</v>
      </c>
      <c r="J20" s="112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">
        <v>30</v>
      </c>
      <c r="F21" s="33"/>
      <c r="G21" s="33"/>
      <c r="H21" s="33"/>
      <c r="I21" s="111" t="s">
        <v>26</v>
      </c>
      <c r="J21" s="112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32</v>
      </c>
      <c r="E23" s="33"/>
      <c r="F23" s="33"/>
      <c r="G23" s="33"/>
      <c r="H23" s="33"/>
      <c r="I23" s="111" t="s">
        <v>24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30</v>
      </c>
      <c r="F24" s="33"/>
      <c r="G24" s="33"/>
      <c r="H24" s="33"/>
      <c r="I24" s="111" t="s">
        <v>26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33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90" t="s">
        <v>1</v>
      </c>
      <c r="F27" s="290"/>
      <c r="G27" s="290"/>
      <c r="H27" s="290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34</v>
      </c>
      <c r="E30" s="33"/>
      <c r="F30" s="33"/>
      <c r="G30" s="33"/>
      <c r="H30" s="33"/>
      <c r="I30" s="33"/>
      <c r="J30" s="119">
        <f>ROUND(J120,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36</v>
      </c>
      <c r="G32" s="33"/>
      <c r="H32" s="33"/>
      <c r="I32" s="120" t="s">
        <v>35</v>
      </c>
      <c r="J32" s="120" t="s">
        <v>37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38</v>
      </c>
      <c r="E33" s="111" t="s">
        <v>39</v>
      </c>
      <c r="F33" s="122">
        <f>ROUND((SUM(BE120:BE135)),  2)</f>
        <v>0</v>
      </c>
      <c r="G33" s="33"/>
      <c r="H33" s="33"/>
      <c r="I33" s="123">
        <v>0.21</v>
      </c>
      <c r="J33" s="122">
        <f>ROUND(((SUM(BE120:BE135))*I33),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40</v>
      </c>
      <c r="F34" s="122">
        <f>ROUND((SUM(BF120:BF135)),  2)</f>
        <v>0</v>
      </c>
      <c r="G34" s="33"/>
      <c r="H34" s="33"/>
      <c r="I34" s="123">
        <v>0.12</v>
      </c>
      <c r="J34" s="122">
        <f>ROUND(((SUM(BF120:BF135))*I34),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41</v>
      </c>
      <c r="F35" s="122">
        <f>ROUND((SUM(BG120:BG135)),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42</v>
      </c>
      <c r="F36" s="122">
        <f>ROUND((SUM(BH120:BH135)),  2)</f>
        <v>0</v>
      </c>
      <c r="G36" s="33"/>
      <c r="H36" s="33"/>
      <c r="I36" s="123">
        <v>0.12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43</v>
      </c>
      <c r="F37" s="122">
        <f>ROUND((SUM(BI120:BI135)),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44</v>
      </c>
      <c r="E39" s="126"/>
      <c r="F39" s="126"/>
      <c r="G39" s="127" t="s">
        <v>45</v>
      </c>
      <c r="H39" s="128" t="s">
        <v>46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47</v>
      </c>
      <c r="E50" s="132"/>
      <c r="F50" s="132"/>
      <c r="G50" s="131" t="s">
        <v>48</v>
      </c>
      <c r="H50" s="132"/>
      <c r="I50" s="132"/>
      <c r="J50" s="132"/>
      <c r="K50" s="132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3" t="s">
        <v>49</v>
      </c>
      <c r="E61" s="134"/>
      <c r="F61" s="135" t="s">
        <v>50</v>
      </c>
      <c r="G61" s="133" t="s">
        <v>49</v>
      </c>
      <c r="H61" s="134"/>
      <c r="I61" s="134"/>
      <c r="J61" s="136" t="s">
        <v>50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1" t="s">
        <v>51</v>
      </c>
      <c r="E65" s="137"/>
      <c r="F65" s="137"/>
      <c r="G65" s="131" t="s">
        <v>52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3" t="s">
        <v>49</v>
      </c>
      <c r="E76" s="134"/>
      <c r="F76" s="135" t="s">
        <v>50</v>
      </c>
      <c r="G76" s="133" t="s">
        <v>49</v>
      </c>
      <c r="H76" s="134"/>
      <c r="I76" s="134"/>
      <c r="J76" s="136" t="s">
        <v>50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103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>
      <c r="A85" s="33"/>
      <c r="B85" s="34"/>
      <c r="C85" s="35"/>
      <c r="D85" s="35"/>
      <c r="E85" s="291" t="str">
        <f>E7</f>
        <v>Poliklinika Žďár nad Sázavou -stavební úpravy prostor v 2.NP ordinace diabetologie</v>
      </c>
      <c r="F85" s="292"/>
      <c r="G85" s="292"/>
      <c r="H85" s="292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101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43" t="str">
        <f>E9</f>
        <v>D.1.4.4 - elektrické rozvody slaboproudé</v>
      </c>
      <c r="F87" s="293"/>
      <c r="G87" s="293"/>
      <c r="H87" s="293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Studentská 1699/4</v>
      </c>
      <c r="G89" s="35"/>
      <c r="H89" s="35"/>
      <c r="I89" s="28" t="s">
        <v>22</v>
      </c>
      <c r="J89" s="65" t="str">
        <f>IF(J12="","",J12)</f>
        <v>vyplň údaj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40.15" customHeight="1">
      <c r="A91" s="33"/>
      <c r="B91" s="34"/>
      <c r="C91" s="28" t="s">
        <v>23</v>
      </c>
      <c r="D91" s="35"/>
      <c r="E91" s="35"/>
      <c r="F91" s="26" t="str">
        <f>E15</f>
        <v>Město Žďár nad Zázavou</v>
      </c>
      <c r="G91" s="35"/>
      <c r="H91" s="35"/>
      <c r="I91" s="28" t="s">
        <v>29</v>
      </c>
      <c r="J91" s="31" t="str">
        <f>E21</f>
        <v>Filip Marek, Brněnská 326/34, Žďár nad Sázavou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40.15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32</v>
      </c>
      <c r="J92" s="31" t="str">
        <f>E24</f>
        <v>Filip Marek, Brněnská 326/34, Žďár nad Sázavou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104</v>
      </c>
      <c r="D94" s="143"/>
      <c r="E94" s="143"/>
      <c r="F94" s="143"/>
      <c r="G94" s="143"/>
      <c r="H94" s="143"/>
      <c r="I94" s="143"/>
      <c r="J94" s="144" t="s">
        <v>105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106</v>
      </c>
      <c r="D96" s="35"/>
      <c r="E96" s="35"/>
      <c r="F96" s="35"/>
      <c r="G96" s="35"/>
      <c r="H96" s="35"/>
      <c r="I96" s="35"/>
      <c r="J96" s="83">
        <f>J120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107</v>
      </c>
    </row>
    <row r="97" spans="1:31" s="9" customFormat="1" ht="24.95" customHeight="1">
      <c r="B97" s="146"/>
      <c r="C97" s="147"/>
      <c r="D97" s="148" t="s">
        <v>515</v>
      </c>
      <c r="E97" s="149"/>
      <c r="F97" s="149"/>
      <c r="G97" s="149"/>
      <c r="H97" s="149"/>
      <c r="I97" s="149"/>
      <c r="J97" s="150">
        <f>J121</f>
        <v>0</v>
      </c>
      <c r="K97" s="147"/>
      <c r="L97" s="151"/>
    </row>
    <row r="98" spans="1:31" s="9" customFormat="1" ht="24.95" customHeight="1">
      <c r="B98" s="146"/>
      <c r="C98" s="147"/>
      <c r="D98" s="148" t="s">
        <v>632</v>
      </c>
      <c r="E98" s="149"/>
      <c r="F98" s="149"/>
      <c r="G98" s="149"/>
      <c r="H98" s="149"/>
      <c r="I98" s="149"/>
      <c r="J98" s="150">
        <f>J127</f>
        <v>0</v>
      </c>
      <c r="K98" s="147"/>
      <c r="L98" s="151"/>
    </row>
    <row r="99" spans="1:31" s="9" customFormat="1" ht="24.95" customHeight="1">
      <c r="B99" s="146"/>
      <c r="C99" s="147"/>
      <c r="D99" s="148" t="s">
        <v>633</v>
      </c>
      <c r="E99" s="149"/>
      <c r="F99" s="149"/>
      <c r="G99" s="149"/>
      <c r="H99" s="149"/>
      <c r="I99" s="149"/>
      <c r="J99" s="150">
        <f>J130</f>
        <v>0</v>
      </c>
      <c r="K99" s="147"/>
      <c r="L99" s="151"/>
    </row>
    <row r="100" spans="1:31" s="9" customFormat="1" ht="24.95" customHeight="1">
      <c r="B100" s="146"/>
      <c r="C100" s="147"/>
      <c r="D100" s="148" t="s">
        <v>519</v>
      </c>
      <c r="E100" s="149"/>
      <c r="F100" s="149"/>
      <c r="G100" s="149"/>
      <c r="H100" s="149"/>
      <c r="I100" s="149"/>
      <c r="J100" s="150">
        <f>J133</f>
        <v>0</v>
      </c>
      <c r="K100" s="147"/>
      <c r="L100" s="151"/>
    </row>
    <row r="101" spans="1:31" s="2" customFormat="1" ht="21.75" customHeight="1">
      <c r="A101" s="33"/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50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31" s="2" customFormat="1" ht="6.95" customHeight="1">
      <c r="A102" s="33"/>
      <c r="B102" s="53"/>
      <c r="C102" s="54"/>
      <c r="D102" s="54"/>
      <c r="E102" s="54"/>
      <c r="F102" s="54"/>
      <c r="G102" s="54"/>
      <c r="H102" s="54"/>
      <c r="I102" s="54"/>
      <c r="J102" s="54"/>
      <c r="K102" s="54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31" s="2" customFormat="1" ht="6.95" customHeight="1">
      <c r="A106" s="33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0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24.95" customHeight="1">
      <c r="A107" s="33"/>
      <c r="B107" s="34"/>
      <c r="C107" s="22" t="s">
        <v>124</v>
      </c>
      <c r="D107" s="35"/>
      <c r="E107" s="35"/>
      <c r="F107" s="35"/>
      <c r="G107" s="35"/>
      <c r="H107" s="35"/>
      <c r="I107" s="35"/>
      <c r="J107" s="35"/>
      <c r="K107" s="35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customHeight="1">
      <c r="A108" s="33"/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16</v>
      </c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6.25" customHeight="1">
      <c r="A110" s="33"/>
      <c r="B110" s="34"/>
      <c r="C110" s="35"/>
      <c r="D110" s="35"/>
      <c r="E110" s="291" t="str">
        <f>E7</f>
        <v>Poliklinika Žďár nad Sázavou -stavební úpravy prostor v 2.NP ordinace diabetologie</v>
      </c>
      <c r="F110" s="292"/>
      <c r="G110" s="292"/>
      <c r="H110" s="292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101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5"/>
      <c r="D112" s="35"/>
      <c r="E112" s="243" t="str">
        <f>E9</f>
        <v>D.1.4.4 - elektrické rozvody slaboproudé</v>
      </c>
      <c r="F112" s="293"/>
      <c r="G112" s="293"/>
      <c r="H112" s="293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20</v>
      </c>
      <c r="D114" s="35"/>
      <c r="E114" s="35"/>
      <c r="F114" s="26" t="str">
        <f>F12</f>
        <v>Studentská 1699/4</v>
      </c>
      <c r="G114" s="35"/>
      <c r="H114" s="35"/>
      <c r="I114" s="28" t="s">
        <v>22</v>
      </c>
      <c r="J114" s="65" t="str">
        <f>IF(J12="","",J12)</f>
        <v>vyplň údaj</v>
      </c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40.15" customHeight="1">
      <c r="A116" s="33"/>
      <c r="B116" s="34"/>
      <c r="C116" s="28" t="s">
        <v>23</v>
      </c>
      <c r="D116" s="35"/>
      <c r="E116" s="35"/>
      <c r="F116" s="26" t="str">
        <f>E15</f>
        <v>Město Žďár nad Zázavou</v>
      </c>
      <c r="G116" s="35"/>
      <c r="H116" s="35"/>
      <c r="I116" s="28" t="s">
        <v>29</v>
      </c>
      <c r="J116" s="31" t="str">
        <f>E21</f>
        <v>Filip Marek, Brněnská 326/34, Žďár nad Sázavou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40.15" customHeight="1">
      <c r="A117" s="33"/>
      <c r="B117" s="34"/>
      <c r="C117" s="28" t="s">
        <v>27</v>
      </c>
      <c r="D117" s="35"/>
      <c r="E117" s="35"/>
      <c r="F117" s="26" t="str">
        <f>IF(E18="","",E18)</f>
        <v>Vyplň údaj</v>
      </c>
      <c r="G117" s="35"/>
      <c r="H117" s="35"/>
      <c r="I117" s="28" t="s">
        <v>32</v>
      </c>
      <c r="J117" s="31" t="str">
        <f>E24</f>
        <v>Filip Marek, Brněnská 326/34, Žďár nad Sázavou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0.3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11" customFormat="1" ht="29.25" customHeight="1">
      <c r="A119" s="158"/>
      <c r="B119" s="159"/>
      <c r="C119" s="160" t="s">
        <v>125</v>
      </c>
      <c r="D119" s="161" t="s">
        <v>59</v>
      </c>
      <c r="E119" s="161" t="s">
        <v>55</v>
      </c>
      <c r="F119" s="161" t="s">
        <v>56</v>
      </c>
      <c r="G119" s="161" t="s">
        <v>126</v>
      </c>
      <c r="H119" s="161" t="s">
        <v>127</v>
      </c>
      <c r="I119" s="161" t="s">
        <v>128</v>
      </c>
      <c r="J119" s="162" t="s">
        <v>105</v>
      </c>
      <c r="K119" s="163" t="s">
        <v>129</v>
      </c>
      <c r="L119" s="164"/>
      <c r="M119" s="74" t="s">
        <v>1</v>
      </c>
      <c r="N119" s="75" t="s">
        <v>38</v>
      </c>
      <c r="O119" s="75" t="s">
        <v>130</v>
      </c>
      <c r="P119" s="75" t="s">
        <v>131</v>
      </c>
      <c r="Q119" s="75" t="s">
        <v>132</v>
      </c>
      <c r="R119" s="75" t="s">
        <v>133</v>
      </c>
      <c r="S119" s="75" t="s">
        <v>134</v>
      </c>
      <c r="T119" s="76" t="s">
        <v>135</v>
      </c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</row>
    <row r="120" spans="1:65" s="2" customFormat="1" ht="22.9" customHeight="1">
      <c r="A120" s="33"/>
      <c r="B120" s="34"/>
      <c r="C120" s="81" t="s">
        <v>136</v>
      </c>
      <c r="D120" s="35"/>
      <c r="E120" s="35"/>
      <c r="F120" s="35"/>
      <c r="G120" s="35"/>
      <c r="H120" s="35"/>
      <c r="I120" s="35"/>
      <c r="J120" s="165">
        <f>BK120</f>
        <v>0</v>
      </c>
      <c r="K120" s="35"/>
      <c r="L120" s="38"/>
      <c r="M120" s="77"/>
      <c r="N120" s="166"/>
      <c r="O120" s="78"/>
      <c r="P120" s="167">
        <f>P121+P127+P130+P133</f>
        <v>0</v>
      </c>
      <c r="Q120" s="78"/>
      <c r="R120" s="167">
        <f>R121+R127+R130+R133</f>
        <v>3.5799999999999998E-3</v>
      </c>
      <c r="S120" s="78"/>
      <c r="T120" s="168">
        <f>T121+T127+T130+T133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6" t="s">
        <v>73</v>
      </c>
      <c r="AU120" s="16" t="s">
        <v>107</v>
      </c>
      <c r="BK120" s="169">
        <f>BK121+BK127+BK130+BK133</f>
        <v>0</v>
      </c>
    </row>
    <row r="121" spans="1:65" s="12" customFormat="1" ht="25.9" customHeight="1">
      <c r="B121" s="170"/>
      <c r="C121" s="171"/>
      <c r="D121" s="172" t="s">
        <v>73</v>
      </c>
      <c r="E121" s="173" t="s">
        <v>544</v>
      </c>
      <c r="F121" s="173" t="s">
        <v>545</v>
      </c>
      <c r="G121" s="171"/>
      <c r="H121" s="171"/>
      <c r="I121" s="174"/>
      <c r="J121" s="175">
        <f>BK121</f>
        <v>0</v>
      </c>
      <c r="K121" s="171"/>
      <c r="L121" s="176"/>
      <c r="M121" s="177"/>
      <c r="N121" s="178"/>
      <c r="O121" s="178"/>
      <c r="P121" s="179">
        <f>SUM(P122:P126)</f>
        <v>0</v>
      </c>
      <c r="Q121" s="178"/>
      <c r="R121" s="179">
        <f>SUM(R122:R126)</f>
        <v>3.5799999999999998E-3</v>
      </c>
      <c r="S121" s="178"/>
      <c r="T121" s="180">
        <f>SUM(T122:T126)</f>
        <v>0</v>
      </c>
      <c r="AR121" s="181" t="s">
        <v>82</v>
      </c>
      <c r="AT121" s="182" t="s">
        <v>73</v>
      </c>
      <c r="AU121" s="182" t="s">
        <v>74</v>
      </c>
      <c r="AY121" s="181" t="s">
        <v>139</v>
      </c>
      <c r="BK121" s="183">
        <f>SUM(BK122:BK126)</f>
        <v>0</v>
      </c>
    </row>
    <row r="122" spans="1:65" s="2" customFormat="1" ht="37.9" customHeight="1">
      <c r="A122" s="33"/>
      <c r="B122" s="34"/>
      <c r="C122" s="184" t="s">
        <v>82</v>
      </c>
      <c r="D122" s="184" t="s">
        <v>140</v>
      </c>
      <c r="E122" s="185" t="s">
        <v>634</v>
      </c>
      <c r="F122" s="186" t="s">
        <v>635</v>
      </c>
      <c r="G122" s="187" t="s">
        <v>235</v>
      </c>
      <c r="H122" s="188">
        <v>15</v>
      </c>
      <c r="I122" s="189"/>
      <c r="J122" s="190">
        <f>ROUND(I122*H122,2)</f>
        <v>0</v>
      </c>
      <c r="K122" s="191"/>
      <c r="L122" s="38"/>
      <c r="M122" s="192" t="s">
        <v>1</v>
      </c>
      <c r="N122" s="193" t="s">
        <v>39</v>
      </c>
      <c r="O122" s="70"/>
      <c r="P122" s="194">
        <f>O122*H122</f>
        <v>0</v>
      </c>
      <c r="Q122" s="194">
        <v>0</v>
      </c>
      <c r="R122" s="194">
        <f>Q122*H122</f>
        <v>0</v>
      </c>
      <c r="S122" s="194">
        <v>0</v>
      </c>
      <c r="T122" s="195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96" t="s">
        <v>144</v>
      </c>
      <c r="AT122" s="196" t="s">
        <v>140</v>
      </c>
      <c r="AU122" s="196" t="s">
        <v>82</v>
      </c>
      <c r="AY122" s="16" t="s">
        <v>139</v>
      </c>
      <c r="BE122" s="197">
        <f>IF(N122="základní",J122,0)</f>
        <v>0</v>
      </c>
      <c r="BF122" s="197">
        <f>IF(N122="snížená",J122,0)</f>
        <v>0</v>
      </c>
      <c r="BG122" s="197">
        <f>IF(N122="zákl. přenesená",J122,0)</f>
        <v>0</v>
      </c>
      <c r="BH122" s="197">
        <f>IF(N122="sníž. přenesená",J122,0)</f>
        <v>0</v>
      </c>
      <c r="BI122" s="197">
        <f>IF(N122="nulová",J122,0)</f>
        <v>0</v>
      </c>
      <c r="BJ122" s="16" t="s">
        <v>82</v>
      </c>
      <c r="BK122" s="197">
        <f>ROUND(I122*H122,2)</f>
        <v>0</v>
      </c>
      <c r="BL122" s="16" t="s">
        <v>144</v>
      </c>
      <c r="BM122" s="196" t="s">
        <v>636</v>
      </c>
    </row>
    <row r="123" spans="1:65" s="2" customFormat="1" ht="21.75" customHeight="1">
      <c r="A123" s="33"/>
      <c r="B123" s="34"/>
      <c r="C123" s="227" t="s">
        <v>84</v>
      </c>
      <c r="D123" s="227" t="s">
        <v>235</v>
      </c>
      <c r="E123" s="228" t="s">
        <v>637</v>
      </c>
      <c r="F123" s="229" t="s">
        <v>638</v>
      </c>
      <c r="G123" s="230" t="s">
        <v>301</v>
      </c>
      <c r="H123" s="231">
        <v>15</v>
      </c>
      <c r="I123" s="232"/>
      <c r="J123" s="233">
        <f>ROUND(I123*H123,2)</f>
        <v>0</v>
      </c>
      <c r="K123" s="234"/>
      <c r="L123" s="235"/>
      <c r="M123" s="236" t="s">
        <v>1</v>
      </c>
      <c r="N123" s="237" t="s">
        <v>39</v>
      </c>
      <c r="O123" s="70"/>
      <c r="P123" s="194">
        <f>O123*H123</f>
        <v>0</v>
      </c>
      <c r="Q123" s="194">
        <v>6.9999999999999994E-5</v>
      </c>
      <c r="R123" s="194">
        <f>Q123*H123</f>
        <v>1.0499999999999999E-3</v>
      </c>
      <c r="S123" s="194">
        <v>0</v>
      </c>
      <c r="T123" s="195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96" t="s">
        <v>185</v>
      </c>
      <c r="AT123" s="196" t="s">
        <v>235</v>
      </c>
      <c r="AU123" s="196" t="s">
        <v>82</v>
      </c>
      <c r="AY123" s="16" t="s">
        <v>139</v>
      </c>
      <c r="BE123" s="197">
        <f>IF(N123="základní",J123,0)</f>
        <v>0</v>
      </c>
      <c r="BF123" s="197">
        <f>IF(N123="snížená",J123,0)</f>
        <v>0</v>
      </c>
      <c r="BG123" s="197">
        <f>IF(N123="zákl. přenesená",J123,0)</f>
        <v>0</v>
      </c>
      <c r="BH123" s="197">
        <f>IF(N123="sníž. přenesená",J123,0)</f>
        <v>0</v>
      </c>
      <c r="BI123" s="197">
        <f>IF(N123="nulová",J123,0)</f>
        <v>0</v>
      </c>
      <c r="BJ123" s="16" t="s">
        <v>82</v>
      </c>
      <c r="BK123" s="197">
        <f>ROUND(I123*H123,2)</f>
        <v>0</v>
      </c>
      <c r="BL123" s="16" t="s">
        <v>144</v>
      </c>
      <c r="BM123" s="196" t="s">
        <v>639</v>
      </c>
    </row>
    <row r="124" spans="1:65" s="2" customFormat="1" ht="49.15" customHeight="1">
      <c r="A124" s="33"/>
      <c r="B124" s="34"/>
      <c r="C124" s="184" t="s">
        <v>155</v>
      </c>
      <c r="D124" s="184" t="s">
        <v>140</v>
      </c>
      <c r="E124" s="185" t="s">
        <v>546</v>
      </c>
      <c r="F124" s="186" t="s">
        <v>547</v>
      </c>
      <c r="G124" s="187" t="s">
        <v>194</v>
      </c>
      <c r="H124" s="188">
        <v>11</v>
      </c>
      <c r="I124" s="189"/>
      <c r="J124" s="190">
        <f>ROUND(I124*H124,2)</f>
        <v>0</v>
      </c>
      <c r="K124" s="191"/>
      <c r="L124" s="38"/>
      <c r="M124" s="192" t="s">
        <v>1</v>
      </c>
      <c r="N124" s="193" t="s">
        <v>39</v>
      </c>
      <c r="O124" s="70"/>
      <c r="P124" s="194">
        <f>O124*H124</f>
        <v>0</v>
      </c>
      <c r="Q124" s="194">
        <v>0</v>
      </c>
      <c r="R124" s="194">
        <f>Q124*H124</f>
        <v>0</v>
      </c>
      <c r="S124" s="194">
        <v>0</v>
      </c>
      <c r="T124" s="195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96" t="s">
        <v>144</v>
      </c>
      <c r="AT124" s="196" t="s">
        <v>140</v>
      </c>
      <c r="AU124" s="196" t="s">
        <v>82</v>
      </c>
      <c r="AY124" s="16" t="s">
        <v>139</v>
      </c>
      <c r="BE124" s="197">
        <f>IF(N124="základní",J124,0)</f>
        <v>0</v>
      </c>
      <c r="BF124" s="197">
        <f>IF(N124="snížená",J124,0)</f>
        <v>0</v>
      </c>
      <c r="BG124" s="197">
        <f>IF(N124="zákl. přenesená",J124,0)</f>
        <v>0</v>
      </c>
      <c r="BH124" s="197">
        <f>IF(N124="sníž. přenesená",J124,0)</f>
        <v>0</v>
      </c>
      <c r="BI124" s="197">
        <f>IF(N124="nulová",J124,0)</f>
        <v>0</v>
      </c>
      <c r="BJ124" s="16" t="s">
        <v>82</v>
      </c>
      <c r="BK124" s="197">
        <f>ROUND(I124*H124,2)</f>
        <v>0</v>
      </c>
      <c r="BL124" s="16" t="s">
        <v>144</v>
      </c>
      <c r="BM124" s="196" t="s">
        <v>640</v>
      </c>
    </row>
    <row r="125" spans="1:65" s="2" customFormat="1" ht="16.5" customHeight="1">
      <c r="A125" s="33"/>
      <c r="B125" s="34"/>
      <c r="C125" s="227" t="s">
        <v>144</v>
      </c>
      <c r="D125" s="227" t="s">
        <v>235</v>
      </c>
      <c r="E125" s="228" t="s">
        <v>549</v>
      </c>
      <c r="F125" s="229" t="s">
        <v>550</v>
      </c>
      <c r="G125" s="230" t="s">
        <v>194</v>
      </c>
      <c r="H125" s="231">
        <v>5</v>
      </c>
      <c r="I125" s="232"/>
      <c r="J125" s="233">
        <f>ROUND(I125*H125,2)</f>
        <v>0</v>
      </c>
      <c r="K125" s="234"/>
      <c r="L125" s="235"/>
      <c r="M125" s="236" t="s">
        <v>1</v>
      </c>
      <c r="N125" s="237" t="s">
        <v>39</v>
      </c>
      <c r="O125" s="70"/>
      <c r="P125" s="194">
        <f>O125*H125</f>
        <v>0</v>
      </c>
      <c r="Q125" s="194">
        <v>2.3000000000000001E-4</v>
      </c>
      <c r="R125" s="194">
        <f>Q125*H125</f>
        <v>1.15E-3</v>
      </c>
      <c r="S125" s="194">
        <v>0</v>
      </c>
      <c r="T125" s="195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96" t="s">
        <v>185</v>
      </c>
      <c r="AT125" s="196" t="s">
        <v>235</v>
      </c>
      <c r="AU125" s="196" t="s">
        <v>82</v>
      </c>
      <c r="AY125" s="16" t="s">
        <v>139</v>
      </c>
      <c r="BE125" s="197">
        <f>IF(N125="základní",J125,0)</f>
        <v>0</v>
      </c>
      <c r="BF125" s="197">
        <f>IF(N125="snížená",J125,0)</f>
        <v>0</v>
      </c>
      <c r="BG125" s="197">
        <f>IF(N125="zákl. přenesená",J125,0)</f>
        <v>0</v>
      </c>
      <c r="BH125" s="197">
        <f>IF(N125="sníž. přenesená",J125,0)</f>
        <v>0</v>
      </c>
      <c r="BI125" s="197">
        <f>IF(N125="nulová",J125,0)</f>
        <v>0</v>
      </c>
      <c r="BJ125" s="16" t="s">
        <v>82</v>
      </c>
      <c r="BK125" s="197">
        <f>ROUND(I125*H125,2)</f>
        <v>0</v>
      </c>
      <c r="BL125" s="16" t="s">
        <v>144</v>
      </c>
      <c r="BM125" s="196" t="s">
        <v>641</v>
      </c>
    </row>
    <row r="126" spans="1:65" s="2" customFormat="1" ht="16.5" customHeight="1">
      <c r="A126" s="33"/>
      <c r="B126" s="34"/>
      <c r="C126" s="227" t="s">
        <v>168</v>
      </c>
      <c r="D126" s="227" t="s">
        <v>235</v>
      </c>
      <c r="E126" s="228" t="s">
        <v>642</v>
      </c>
      <c r="F126" s="229" t="s">
        <v>643</v>
      </c>
      <c r="G126" s="230" t="s">
        <v>194</v>
      </c>
      <c r="H126" s="231">
        <v>6</v>
      </c>
      <c r="I126" s="232"/>
      <c r="J126" s="233">
        <f>ROUND(I126*H126,2)</f>
        <v>0</v>
      </c>
      <c r="K126" s="234"/>
      <c r="L126" s="235"/>
      <c r="M126" s="236" t="s">
        <v>1</v>
      </c>
      <c r="N126" s="237" t="s">
        <v>39</v>
      </c>
      <c r="O126" s="70"/>
      <c r="P126" s="194">
        <f>O126*H126</f>
        <v>0</v>
      </c>
      <c r="Q126" s="194">
        <v>2.3000000000000001E-4</v>
      </c>
      <c r="R126" s="194">
        <f>Q126*H126</f>
        <v>1.3800000000000002E-3</v>
      </c>
      <c r="S126" s="194">
        <v>0</v>
      </c>
      <c r="T126" s="195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96" t="s">
        <v>185</v>
      </c>
      <c r="AT126" s="196" t="s">
        <v>235</v>
      </c>
      <c r="AU126" s="196" t="s">
        <v>82</v>
      </c>
      <c r="AY126" s="16" t="s">
        <v>139</v>
      </c>
      <c r="BE126" s="197">
        <f>IF(N126="základní",J126,0)</f>
        <v>0</v>
      </c>
      <c r="BF126" s="197">
        <f>IF(N126="snížená",J126,0)</f>
        <v>0</v>
      </c>
      <c r="BG126" s="197">
        <f>IF(N126="zákl. přenesená",J126,0)</f>
        <v>0</v>
      </c>
      <c r="BH126" s="197">
        <f>IF(N126="sníž. přenesená",J126,0)</f>
        <v>0</v>
      </c>
      <c r="BI126" s="197">
        <f>IF(N126="nulová",J126,0)</f>
        <v>0</v>
      </c>
      <c r="BJ126" s="16" t="s">
        <v>82</v>
      </c>
      <c r="BK126" s="197">
        <f>ROUND(I126*H126,2)</f>
        <v>0</v>
      </c>
      <c r="BL126" s="16" t="s">
        <v>144</v>
      </c>
      <c r="BM126" s="196" t="s">
        <v>644</v>
      </c>
    </row>
    <row r="127" spans="1:65" s="12" customFormat="1" ht="25.9" customHeight="1">
      <c r="B127" s="170"/>
      <c r="C127" s="171"/>
      <c r="D127" s="172" t="s">
        <v>73</v>
      </c>
      <c r="E127" s="173" t="s">
        <v>645</v>
      </c>
      <c r="F127" s="173" t="s">
        <v>646</v>
      </c>
      <c r="G127" s="171"/>
      <c r="H127" s="171"/>
      <c r="I127" s="174"/>
      <c r="J127" s="175">
        <f>BK127</f>
        <v>0</v>
      </c>
      <c r="K127" s="171"/>
      <c r="L127" s="176"/>
      <c r="M127" s="177"/>
      <c r="N127" s="178"/>
      <c r="O127" s="178"/>
      <c r="P127" s="179">
        <f>SUM(P128:P129)</f>
        <v>0</v>
      </c>
      <c r="Q127" s="178"/>
      <c r="R127" s="179">
        <f>SUM(R128:R129)</f>
        <v>0</v>
      </c>
      <c r="S127" s="178"/>
      <c r="T127" s="180">
        <f>SUM(T128:T129)</f>
        <v>0</v>
      </c>
      <c r="AR127" s="181" t="s">
        <v>82</v>
      </c>
      <c r="AT127" s="182" t="s">
        <v>73</v>
      </c>
      <c r="AU127" s="182" t="s">
        <v>74</v>
      </c>
      <c r="AY127" s="181" t="s">
        <v>139</v>
      </c>
      <c r="BK127" s="183">
        <f>SUM(BK128:BK129)</f>
        <v>0</v>
      </c>
    </row>
    <row r="128" spans="1:65" s="2" customFormat="1" ht="16.5" customHeight="1">
      <c r="A128" s="33"/>
      <c r="B128" s="34"/>
      <c r="C128" s="184" t="s">
        <v>175</v>
      </c>
      <c r="D128" s="184" t="s">
        <v>140</v>
      </c>
      <c r="E128" s="185" t="s">
        <v>647</v>
      </c>
      <c r="F128" s="186" t="s">
        <v>648</v>
      </c>
      <c r="G128" s="187" t="s">
        <v>194</v>
      </c>
      <c r="H128" s="188">
        <v>4</v>
      </c>
      <c r="I128" s="189"/>
      <c r="J128" s="190">
        <f>ROUND(I128*H128,2)</f>
        <v>0</v>
      </c>
      <c r="K128" s="191"/>
      <c r="L128" s="38"/>
      <c r="M128" s="192" t="s">
        <v>1</v>
      </c>
      <c r="N128" s="193" t="s">
        <v>39</v>
      </c>
      <c r="O128" s="70"/>
      <c r="P128" s="194">
        <f>O128*H128</f>
        <v>0</v>
      </c>
      <c r="Q128" s="194">
        <v>0</v>
      </c>
      <c r="R128" s="194">
        <f>Q128*H128</f>
        <v>0</v>
      </c>
      <c r="S128" s="194">
        <v>0</v>
      </c>
      <c r="T128" s="195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6" t="s">
        <v>144</v>
      </c>
      <c r="AT128" s="196" t="s">
        <v>140</v>
      </c>
      <c r="AU128" s="196" t="s">
        <v>82</v>
      </c>
      <c r="AY128" s="16" t="s">
        <v>139</v>
      </c>
      <c r="BE128" s="197">
        <f>IF(N128="základní",J128,0)</f>
        <v>0</v>
      </c>
      <c r="BF128" s="197">
        <f>IF(N128="snížená",J128,0)</f>
        <v>0</v>
      </c>
      <c r="BG128" s="197">
        <f>IF(N128="zákl. přenesená",J128,0)</f>
        <v>0</v>
      </c>
      <c r="BH128" s="197">
        <f>IF(N128="sníž. přenesená",J128,0)</f>
        <v>0</v>
      </c>
      <c r="BI128" s="197">
        <f>IF(N128="nulová",J128,0)</f>
        <v>0</v>
      </c>
      <c r="BJ128" s="16" t="s">
        <v>82</v>
      </c>
      <c r="BK128" s="197">
        <f>ROUND(I128*H128,2)</f>
        <v>0</v>
      </c>
      <c r="BL128" s="16" t="s">
        <v>144</v>
      </c>
      <c r="BM128" s="196" t="s">
        <v>649</v>
      </c>
    </row>
    <row r="129" spans="1:65" s="2" customFormat="1" ht="19.5">
      <c r="A129" s="33"/>
      <c r="B129" s="34"/>
      <c r="C129" s="35"/>
      <c r="D129" s="200" t="s">
        <v>159</v>
      </c>
      <c r="E129" s="35"/>
      <c r="F129" s="221" t="s">
        <v>650</v>
      </c>
      <c r="G129" s="35"/>
      <c r="H129" s="35"/>
      <c r="I129" s="222"/>
      <c r="J129" s="35"/>
      <c r="K129" s="35"/>
      <c r="L129" s="38"/>
      <c r="M129" s="223"/>
      <c r="N129" s="224"/>
      <c r="O129" s="70"/>
      <c r="P129" s="70"/>
      <c r="Q129" s="70"/>
      <c r="R129" s="70"/>
      <c r="S129" s="70"/>
      <c r="T129" s="71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6" t="s">
        <v>159</v>
      </c>
      <c r="AU129" s="16" t="s">
        <v>82</v>
      </c>
    </row>
    <row r="130" spans="1:65" s="12" customFormat="1" ht="25.9" customHeight="1">
      <c r="B130" s="170"/>
      <c r="C130" s="171"/>
      <c r="D130" s="172" t="s">
        <v>73</v>
      </c>
      <c r="E130" s="173" t="s">
        <v>651</v>
      </c>
      <c r="F130" s="173" t="s">
        <v>652</v>
      </c>
      <c r="G130" s="171"/>
      <c r="H130" s="171"/>
      <c r="I130" s="174"/>
      <c r="J130" s="175">
        <f>BK130</f>
        <v>0</v>
      </c>
      <c r="K130" s="171"/>
      <c r="L130" s="176"/>
      <c r="M130" s="177"/>
      <c r="N130" s="178"/>
      <c r="O130" s="178"/>
      <c r="P130" s="179">
        <f>SUM(P131:P132)</f>
        <v>0</v>
      </c>
      <c r="Q130" s="178"/>
      <c r="R130" s="179">
        <f>SUM(R131:R132)</f>
        <v>0</v>
      </c>
      <c r="S130" s="178"/>
      <c r="T130" s="180">
        <f>SUM(T131:T132)</f>
        <v>0</v>
      </c>
      <c r="AR130" s="181" t="s">
        <v>82</v>
      </c>
      <c r="AT130" s="182" t="s">
        <v>73</v>
      </c>
      <c r="AU130" s="182" t="s">
        <v>74</v>
      </c>
      <c r="AY130" s="181" t="s">
        <v>139</v>
      </c>
      <c r="BK130" s="183">
        <f>SUM(BK131:BK132)</f>
        <v>0</v>
      </c>
    </row>
    <row r="131" spans="1:65" s="2" customFormat="1" ht="37.9" customHeight="1">
      <c r="A131" s="33"/>
      <c r="B131" s="34"/>
      <c r="C131" s="184" t="s">
        <v>181</v>
      </c>
      <c r="D131" s="184" t="s">
        <v>140</v>
      </c>
      <c r="E131" s="185" t="s">
        <v>653</v>
      </c>
      <c r="F131" s="186" t="s">
        <v>654</v>
      </c>
      <c r="G131" s="187" t="s">
        <v>301</v>
      </c>
      <c r="H131" s="188">
        <v>80</v>
      </c>
      <c r="I131" s="189"/>
      <c r="J131" s="190">
        <f>ROUND(I131*H131,2)</f>
        <v>0</v>
      </c>
      <c r="K131" s="191"/>
      <c r="L131" s="38"/>
      <c r="M131" s="192" t="s">
        <v>1</v>
      </c>
      <c r="N131" s="193" t="s">
        <v>39</v>
      </c>
      <c r="O131" s="70"/>
      <c r="P131" s="194">
        <f>O131*H131</f>
        <v>0</v>
      </c>
      <c r="Q131" s="194">
        <v>0</v>
      </c>
      <c r="R131" s="194">
        <f>Q131*H131</f>
        <v>0</v>
      </c>
      <c r="S131" s="194">
        <v>0</v>
      </c>
      <c r="T131" s="195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96" t="s">
        <v>144</v>
      </c>
      <c r="AT131" s="196" t="s">
        <v>140</v>
      </c>
      <c r="AU131" s="196" t="s">
        <v>82</v>
      </c>
      <c r="AY131" s="16" t="s">
        <v>139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16" t="s">
        <v>82</v>
      </c>
      <c r="BK131" s="197">
        <f>ROUND(I131*H131,2)</f>
        <v>0</v>
      </c>
      <c r="BL131" s="16" t="s">
        <v>144</v>
      </c>
      <c r="BM131" s="196" t="s">
        <v>655</v>
      </c>
    </row>
    <row r="132" spans="1:65" s="2" customFormat="1" ht="19.5">
      <c r="A132" s="33"/>
      <c r="B132" s="34"/>
      <c r="C132" s="35"/>
      <c r="D132" s="200" t="s">
        <v>159</v>
      </c>
      <c r="E132" s="35"/>
      <c r="F132" s="221" t="s">
        <v>543</v>
      </c>
      <c r="G132" s="35"/>
      <c r="H132" s="35"/>
      <c r="I132" s="222"/>
      <c r="J132" s="35"/>
      <c r="K132" s="35"/>
      <c r="L132" s="38"/>
      <c r="M132" s="223"/>
      <c r="N132" s="224"/>
      <c r="O132" s="70"/>
      <c r="P132" s="70"/>
      <c r="Q132" s="70"/>
      <c r="R132" s="70"/>
      <c r="S132" s="70"/>
      <c r="T132" s="71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6" t="s">
        <v>159</v>
      </c>
      <c r="AU132" s="16" t="s">
        <v>82</v>
      </c>
    </row>
    <row r="133" spans="1:65" s="12" customFormat="1" ht="25.9" customHeight="1">
      <c r="B133" s="170"/>
      <c r="C133" s="171"/>
      <c r="D133" s="172" t="s">
        <v>73</v>
      </c>
      <c r="E133" s="173" t="s">
        <v>605</v>
      </c>
      <c r="F133" s="173" t="s">
        <v>606</v>
      </c>
      <c r="G133" s="171"/>
      <c r="H133" s="171"/>
      <c r="I133" s="174"/>
      <c r="J133" s="175">
        <f>BK133</f>
        <v>0</v>
      </c>
      <c r="K133" s="171"/>
      <c r="L133" s="176"/>
      <c r="M133" s="177"/>
      <c r="N133" s="178"/>
      <c r="O133" s="178"/>
      <c r="P133" s="179">
        <f>SUM(P134:P135)</f>
        <v>0</v>
      </c>
      <c r="Q133" s="178"/>
      <c r="R133" s="179">
        <f>SUM(R134:R135)</f>
        <v>0</v>
      </c>
      <c r="S133" s="178"/>
      <c r="T133" s="180">
        <f>SUM(T134:T135)</f>
        <v>0</v>
      </c>
      <c r="AR133" s="181" t="s">
        <v>144</v>
      </c>
      <c r="AT133" s="182" t="s">
        <v>73</v>
      </c>
      <c r="AU133" s="182" t="s">
        <v>74</v>
      </c>
      <c r="AY133" s="181" t="s">
        <v>139</v>
      </c>
      <c r="BK133" s="183">
        <f>SUM(BK134:BK135)</f>
        <v>0</v>
      </c>
    </row>
    <row r="134" spans="1:65" s="2" customFormat="1" ht="21.75" customHeight="1">
      <c r="A134" s="33"/>
      <c r="B134" s="34"/>
      <c r="C134" s="184" t="s">
        <v>185</v>
      </c>
      <c r="D134" s="184" t="s">
        <v>140</v>
      </c>
      <c r="E134" s="185" t="s">
        <v>656</v>
      </c>
      <c r="F134" s="186" t="s">
        <v>657</v>
      </c>
      <c r="G134" s="187" t="s">
        <v>609</v>
      </c>
      <c r="H134" s="188">
        <v>6</v>
      </c>
      <c r="I134" s="189"/>
      <c r="J134" s="190">
        <f>ROUND(I134*H134,2)</f>
        <v>0</v>
      </c>
      <c r="K134" s="191"/>
      <c r="L134" s="38"/>
      <c r="M134" s="192" t="s">
        <v>1</v>
      </c>
      <c r="N134" s="193" t="s">
        <v>39</v>
      </c>
      <c r="O134" s="70"/>
      <c r="P134" s="194">
        <f>O134*H134</f>
        <v>0</v>
      </c>
      <c r="Q134" s="194">
        <v>0</v>
      </c>
      <c r="R134" s="194">
        <f>Q134*H134</f>
        <v>0</v>
      </c>
      <c r="S134" s="194">
        <v>0</v>
      </c>
      <c r="T134" s="195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6" t="s">
        <v>610</v>
      </c>
      <c r="AT134" s="196" t="s">
        <v>140</v>
      </c>
      <c r="AU134" s="196" t="s">
        <v>82</v>
      </c>
      <c r="AY134" s="16" t="s">
        <v>139</v>
      </c>
      <c r="BE134" s="197">
        <f>IF(N134="základní",J134,0)</f>
        <v>0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16" t="s">
        <v>82</v>
      </c>
      <c r="BK134" s="197">
        <f>ROUND(I134*H134,2)</f>
        <v>0</v>
      </c>
      <c r="BL134" s="16" t="s">
        <v>610</v>
      </c>
      <c r="BM134" s="196" t="s">
        <v>658</v>
      </c>
    </row>
    <row r="135" spans="1:65" s="2" customFormat="1" ht="24.2" customHeight="1">
      <c r="A135" s="33"/>
      <c r="B135" s="34"/>
      <c r="C135" s="184" t="s">
        <v>191</v>
      </c>
      <c r="D135" s="184" t="s">
        <v>140</v>
      </c>
      <c r="E135" s="185" t="s">
        <v>625</v>
      </c>
      <c r="F135" s="186" t="s">
        <v>659</v>
      </c>
      <c r="G135" s="187" t="s">
        <v>609</v>
      </c>
      <c r="H135" s="188">
        <v>4</v>
      </c>
      <c r="I135" s="189"/>
      <c r="J135" s="190">
        <f>ROUND(I135*H135,2)</f>
        <v>0</v>
      </c>
      <c r="K135" s="191"/>
      <c r="L135" s="38"/>
      <c r="M135" s="238" t="s">
        <v>1</v>
      </c>
      <c r="N135" s="239" t="s">
        <v>39</v>
      </c>
      <c r="O135" s="240"/>
      <c r="P135" s="241">
        <f>O135*H135</f>
        <v>0</v>
      </c>
      <c r="Q135" s="241">
        <v>0</v>
      </c>
      <c r="R135" s="241">
        <f>Q135*H135</f>
        <v>0</v>
      </c>
      <c r="S135" s="241">
        <v>0</v>
      </c>
      <c r="T135" s="242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6" t="s">
        <v>610</v>
      </c>
      <c r="AT135" s="196" t="s">
        <v>140</v>
      </c>
      <c r="AU135" s="196" t="s">
        <v>82</v>
      </c>
      <c r="AY135" s="16" t="s">
        <v>139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6" t="s">
        <v>82</v>
      </c>
      <c r="BK135" s="197">
        <f>ROUND(I135*H135,2)</f>
        <v>0</v>
      </c>
      <c r="BL135" s="16" t="s">
        <v>610</v>
      </c>
      <c r="BM135" s="196" t="s">
        <v>660</v>
      </c>
    </row>
    <row r="136" spans="1:65" s="2" customFormat="1" ht="6.95" customHeight="1">
      <c r="A136" s="33"/>
      <c r="B136" s="53"/>
      <c r="C136" s="54"/>
      <c r="D136" s="54"/>
      <c r="E136" s="54"/>
      <c r="F136" s="54"/>
      <c r="G136" s="54"/>
      <c r="H136" s="54"/>
      <c r="I136" s="54"/>
      <c r="J136" s="54"/>
      <c r="K136" s="54"/>
      <c r="L136" s="38"/>
      <c r="M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</sheetData>
  <sheetProtection algorithmName="SHA-512" hashValue="+A7knJETD/UVX+gMAaaJYZIU58hjeegyxx79AnMV31Q5vkN5C1zYZnmq3wbhwtK6JYVuRSJUvv734hNIk1Vd3Q==" saltValue="MCMZvbTYWgRDTUnC5momVy4f2X2mI1FwRLNH4+cBlLX32Vi4IPJnfjDaFpAOrlJ99erbfNvruaYURJv3LH+sog==" spinCount="100000" sheet="1" objects="1" scenarios="1" formatColumns="0" formatRows="0" autoFilter="0"/>
  <autoFilter ref="C119:K135" xr:uid="{00000000-0009-0000-0000-000005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4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6" t="s">
        <v>99</v>
      </c>
    </row>
    <row r="3" spans="1:46" s="1" customFormat="1" ht="6.95" customHeight="1"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9"/>
      <c r="AT3" s="16" t="s">
        <v>84</v>
      </c>
    </row>
    <row r="4" spans="1:46" s="1" customFormat="1" ht="24.95" customHeight="1">
      <c r="B4" s="19"/>
      <c r="D4" s="109" t="s">
        <v>100</v>
      </c>
      <c r="L4" s="19"/>
      <c r="M4" s="110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1" t="s">
        <v>16</v>
      </c>
      <c r="L6" s="19"/>
    </row>
    <row r="7" spans="1:46" s="1" customFormat="1" ht="26.25" customHeight="1">
      <c r="B7" s="19"/>
      <c r="E7" s="284" t="str">
        <f>'Rekapitulace stavby'!K6</f>
        <v>Poliklinika Žďár nad Sázavou -stavební úpravy prostor v 2.NP ordinace diabetologie</v>
      </c>
      <c r="F7" s="285"/>
      <c r="G7" s="285"/>
      <c r="H7" s="285"/>
      <c r="L7" s="19"/>
    </row>
    <row r="8" spans="1:46" s="2" customFormat="1" ht="12" customHeight="1">
      <c r="A8" s="33"/>
      <c r="B8" s="38"/>
      <c r="C8" s="33"/>
      <c r="D8" s="111" t="s">
        <v>101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286" t="s">
        <v>661</v>
      </c>
      <c r="F9" s="287"/>
      <c r="G9" s="287"/>
      <c r="H9" s="287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11" t="s">
        <v>18</v>
      </c>
      <c r="E11" s="33"/>
      <c r="F11" s="112" t="s">
        <v>1</v>
      </c>
      <c r="G11" s="33"/>
      <c r="H11" s="33"/>
      <c r="I11" s="111" t="s">
        <v>19</v>
      </c>
      <c r="J11" s="112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11" t="s">
        <v>20</v>
      </c>
      <c r="E12" s="33"/>
      <c r="F12" s="112" t="s">
        <v>21</v>
      </c>
      <c r="G12" s="33"/>
      <c r="H12" s="33"/>
      <c r="I12" s="111" t="s">
        <v>22</v>
      </c>
      <c r="J12" s="113" t="str">
        <f>'Rekapitulace stavby'!AN8</f>
        <v>vyplň údaj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11" t="s">
        <v>23</v>
      </c>
      <c r="E14" s="33"/>
      <c r="F14" s="33"/>
      <c r="G14" s="33"/>
      <c r="H14" s="33"/>
      <c r="I14" s="111" t="s">
        <v>24</v>
      </c>
      <c r="J14" s="112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2" t="s">
        <v>25</v>
      </c>
      <c r="F15" s="33"/>
      <c r="G15" s="33"/>
      <c r="H15" s="33"/>
      <c r="I15" s="111" t="s">
        <v>26</v>
      </c>
      <c r="J15" s="112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11" t="s">
        <v>27</v>
      </c>
      <c r="E17" s="33"/>
      <c r="F17" s="33"/>
      <c r="G17" s="33"/>
      <c r="H17" s="33"/>
      <c r="I17" s="111" t="s">
        <v>24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8" t="str">
        <f>'Rekapitulace stavby'!E14</f>
        <v>Vyplň údaj</v>
      </c>
      <c r="F18" s="289"/>
      <c r="G18" s="289"/>
      <c r="H18" s="289"/>
      <c r="I18" s="111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11" t="s">
        <v>29</v>
      </c>
      <c r="E20" s="33"/>
      <c r="F20" s="33"/>
      <c r="G20" s="33"/>
      <c r="H20" s="33"/>
      <c r="I20" s="111" t="s">
        <v>24</v>
      </c>
      <c r="J20" s="112" t="s">
        <v>1</v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2" t="s">
        <v>30</v>
      </c>
      <c r="F21" s="33"/>
      <c r="G21" s="33"/>
      <c r="H21" s="33"/>
      <c r="I21" s="111" t="s">
        <v>26</v>
      </c>
      <c r="J21" s="112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11" t="s">
        <v>32</v>
      </c>
      <c r="E23" s="33"/>
      <c r="F23" s="33"/>
      <c r="G23" s="33"/>
      <c r="H23" s="33"/>
      <c r="I23" s="111" t="s">
        <v>24</v>
      </c>
      <c r="J23" s="112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2" t="s">
        <v>30</v>
      </c>
      <c r="F24" s="33"/>
      <c r="G24" s="33"/>
      <c r="H24" s="33"/>
      <c r="I24" s="111" t="s">
        <v>26</v>
      </c>
      <c r="J24" s="112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11" t="s">
        <v>33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4"/>
      <c r="B27" s="115"/>
      <c r="C27" s="114"/>
      <c r="D27" s="114"/>
      <c r="E27" s="290" t="s">
        <v>1</v>
      </c>
      <c r="F27" s="290"/>
      <c r="G27" s="290"/>
      <c r="H27" s="290"/>
      <c r="I27" s="114"/>
      <c r="J27" s="114"/>
      <c r="K27" s="114"/>
      <c r="L27" s="116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7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8" t="s">
        <v>34</v>
      </c>
      <c r="E30" s="33"/>
      <c r="F30" s="33"/>
      <c r="G30" s="33"/>
      <c r="H30" s="33"/>
      <c r="I30" s="33"/>
      <c r="J30" s="119">
        <f>ROUND(J121,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7"/>
      <c r="J31" s="117"/>
      <c r="K31" s="117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0" t="s">
        <v>36</v>
      </c>
      <c r="G32" s="33"/>
      <c r="H32" s="33"/>
      <c r="I32" s="120" t="s">
        <v>35</v>
      </c>
      <c r="J32" s="120" t="s">
        <v>37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21" t="s">
        <v>38</v>
      </c>
      <c r="E33" s="111" t="s">
        <v>39</v>
      </c>
      <c r="F33" s="122">
        <f>ROUND((SUM(BE121:BE141)),  2)</f>
        <v>0</v>
      </c>
      <c r="G33" s="33"/>
      <c r="H33" s="33"/>
      <c r="I33" s="123">
        <v>0.21</v>
      </c>
      <c r="J33" s="122">
        <f>ROUND(((SUM(BE121:BE141))*I33),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11" t="s">
        <v>40</v>
      </c>
      <c r="F34" s="122">
        <f>ROUND((SUM(BF121:BF141)),  2)</f>
        <v>0</v>
      </c>
      <c r="G34" s="33"/>
      <c r="H34" s="33"/>
      <c r="I34" s="123">
        <v>0.12</v>
      </c>
      <c r="J34" s="122">
        <f>ROUND(((SUM(BF121:BF141))*I34),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11" t="s">
        <v>41</v>
      </c>
      <c r="F35" s="122">
        <f>ROUND((SUM(BG121:BG141)),  2)</f>
        <v>0</v>
      </c>
      <c r="G35" s="33"/>
      <c r="H35" s="33"/>
      <c r="I35" s="123">
        <v>0.21</v>
      </c>
      <c r="J35" s="122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11" t="s">
        <v>42</v>
      </c>
      <c r="F36" s="122">
        <f>ROUND((SUM(BH121:BH141)),  2)</f>
        <v>0</v>
      </c>
      <c r="G36" s="33"/>
      <c r="H36" s="33"/>
      <c r="I36" s="123">
        <v>0.12</v>
      </c>
      <c r="J36" s="122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11" t="s">
        <v>43</v>
      </c>
      <c r="F37" s="122">
        <f>ROUND((SUM(BI121:BI141)),  2)</f>
        <v>0</v>
      </c>
      <c r="G37" s="33"/>
      <c r="H37" s="33"/>
      <c r="I37" s="123">
        <v>0</v>
      </c>
      <c r="J37" s="122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4"/>
      <c r="D39" s="125" t="s">
        <v>44</v>
      </c>
      <c r="E39" s="126"/>
      <c r="F39" s="126"/>
      <c r="G39" s="127" t="s">
        <v>45</v>
      </c>
      <c r="H39" s="128" t="s">
        <v>46</v>
      </c>
      <c r="I39" s="126"/>
      <c r="J39" s="129">
        <f>SUM(J30:J37)</f>
        <v>0</v>
      </c>
      <c r="K39" s="130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31" t="s">
        <v>47</v>
      </c>
      <c r="E50" s="132"/>
      <c r="F50" s="132"/>
      <c r="G50" s="131" t="s">
        <v>48</v>
      </c>
      <c r="H50" s="132"/>
      <c r="I50" s="132"/>
      <c r="J50" s="132"/>
      <c r="K50" s="132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3" t="s">
        <v>49</v>
      </c>
      <c r="E61" s="134"/>
      <c r="F61" s="135" t="s">
        <v>50</v>
      </c>
      <c r="G61" s="133" t="s">
        <v>49</v>
      </c>
      <c r="H61" s="134"/>
      <c r="I61" s="134"/>
      <c r="J61" s="136" t="s">
        <v>50</v>
      </c>
      <c r="K61" s="134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1" t="s">
        <v>51</v>
      </c>
      <c r="E65" s="137"/>
      <c r="F65" s="137"/>
      <c r="G65" s="131" t="s">
        <v>52</v>
      </c>
      <c r="H65" s="137"/>
      <c r="I65" s="137"/>
      <c r="J65" s="137"/>
      <c r="K65" s="137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3" t="s">
        <v>49</v>
      </c>
      <c r="E76" s="134"/>
      <c r="F76" s="135" t="s">
        <v>50</v>
      </c>
      <c r="G76" s="133" t="s">
        <v>49</v>
      </c>
      <c r="H76" s="134"/>
      <c r="I76" s="134"/>
      <c r="J76" s="136" t="s">
        <v>50</v>
      </c>
      <c r="K76" s="134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103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6.25" customHeight="1">
      <c r="A85" s="33"/>
      <c r="B85" s="34"/>
      <c r="C85" s="35"/>
      <c r="D85" s="35"/>
      <c r="E85" s="291" t="str">
        <f>E7</f>
        <v>Poliklinika Žďár nad Sázavou -stavební úpravy prostor v 2.NP ordinace diabetologie</v>
      </c>
      <c r="F85" s="292"/>
      <c r="G85" s="292"/>
      <c r="H85" s="292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101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5"/>
      <c r="D87" s="35"/>
      <c r="E87" s="243" t="str">
        <f>E9</f>
        <v>D.1.4. - ostatní a vedlejší náklady</v>
      </c>
      <c r="F87" s="293"/>
      <c r="G87" s="293"/>
      <c r="H87" s="293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Studentská 1699/4</v>
      </c>
      <c r="G89" s="35"/>
      <c r="H89" s="35"/>
      <c r="I89" s="28" t="s">
        <v>22</v>
      </c>
      <c r="J89" s="65" t="str">
        <f>IF(J12="","",J12)</f>
        <v>vyplň údaj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40.15" customHeight="1">
      <c r="A91" s="33"/>
      <c r="B91" s="34"/>
      <c r="C91" s="28" t="s">
        <v>23</v>
      </c>
      <c r="D91" s="35"/>
      <c r="E91" s="35"/>
      <c r="F91" s="26" t="str">
        <f>E15</f>
        <v>Město Žďár nad Zázavou</v>
      </c>
      <c r="G91" s="35"/>
      <c r="H91" s="35"/>
      <c r="I91" s="28" t="s">
        <v>29</v>
      </c>
      <c r="J91" s="31" t="str">
        <f>E21</f>
        <v>Filip Marek, Brněnská 326/34, Žďár nad Sázavou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40.15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32</v>
      </c>
      <c r="J92" s="31" t="str">
        <f>E24</f>
        <v>Filip Marek, Brněnská 326/34, Žďár nad Sázavou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42" t="s">
        <v>104</v>
      </c>
      <c r="D94" s="143"/>
      <c r="E94" s="143"/>
      <c r="F94" s="143"/>
      <c r="G94" s="143"/>
      <c r="H94" s="143"/>
      <c r="I94" s="143"/>
      <c r="J94" s="144" t="s">
        <v>105</v>
      </c>
      <c r="K94" s="143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5" t="s">
        <v>106</v>
      </c>
      <c r="D96" s="35"/>
      <c r="E96" s="35"/>
      <c r="F96" s="35"/>
      <c r="G96" s="35"/>
      <c r="H96" s="35"/>
      <c r="I96" s="35"/>
      <c r="J96" s="83">
        <f>J121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107</v>
      </c>
    </row>
    <row r="97" spans="1:31" s="9" customFormat="1" ht="24.95" customHeight="1">
      <c r="B97" s="146"/>
      <c r="C97" s="147"/>
      <c r="D97" s="148" t="s">
        <v>662</v>
      </c>
      <c r="E97" s="149"/>
      <c r="F97" s="149"/>
      <c r="G97" s="149"/>
      <c r="H97" s="149"/>
      <c r="I97" s="149"/>
      <c r="J97" s="150">
        <f>J122</f>
        <v>0</v>
      </c>
      <c r="K97" s="147"/>
      <c r="L97" s="151"/>
    </row>
    <row r="98" spans="1:31" s="10" customFormat="1" ht="19.899999999999999" customHeight="1">
      <c r="B98" s="152"/>
      <c r="C98" s="153"/>
      <c r="D98" s="154" t="s">
        <v>663</v>
      </c>
      <c r="E98" s="155"/>
      <c r="F98" s="155"/>
      <c r="G98" s="155"/>
      <c r="H98" s="155"/>
      <c r="I98" s="155"/>
      <c r="J98" s="156">
        <f>J123</f>
        <v>0</v>
      </c>
      <c r="K98" s="153"/>
      <c r="L98" s="157"/>
    </row>
    <row r="99" spans="1:31" s="10" customFormat="1" ht="19.899999999999999" customHeight="1">
      <c r="B99" s="152"/>
      <c r="C99" s="153"/>
      <c r="D99" s="154" t="s">
        <v>664</v>
      </c>
      <c r="E99" s="155"/>
      <c r="F99" s="155"/>
      <c r="G99" s="155"/>
      <c r="H99" s="155"/>
      <c r="I99" s="155"/>
      <c r="J99" s="156">
        <f>J126</f>
        <v>0</v>
      </c>
      <c r="K99" s="153"/>
      <c r="L99" s="157"/>
    </row>
    <row r="100" spans="1:31" s="10" customFormat="1" ht="19.899999999999999" customHeight="1">
      <c r="B100" s="152"/>
      <c r="C100" s="153"/>
      <c r="D100" s="154" t="s">
        <v>665</v>
      </c>
      <c r="E100" s="155"/>
      <c r="F100" s="155"/>
      <c r="G100" s="155"/>
      <c r="H100" s="155"/>
      <c r="I100" s="155"/>
      <c r="J100" s="156">
        <f>J129</f>
        <v>0</v>
      </c>
      <c r="K100" s="153"/>
      <c r="L100" s="157"/>
    </row>
    <row r="101" spans="1:31" s="10" customFormat="1" ht="14.85" customHeight="1">
      <c r="B101" s="152"/>
      <c r="C101" s="153"/>
      <c r="D101" s="154" t="s">
        <v>666</v>
      </c>
      <c r="E101" s="155"/>
      <c r="F101" s="155"/>
      <c r="G101" s="155"/>
      <c r="H101" s="155"/>
      <c r="I101" s="155"/>
      <c r="J101" s="156">
        <f>J134</f>
        <v>0</v>
      </c>
      <c r="K101" s="153"/>
      <c r="L101" s="157"/>
    </row>
    <row r="102" spans="1:31" s="2" customFormat="1" ht="21.75" customHeight="1">
      <c r="A102" s="33"/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50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3" spans="1:31" s="2" customFormat="1" ht="6.95" customHeight="1">
      <c r="A103" s="33"/>
      <c r="B103" s="53"/>
      <c r="C103" s="54"/>
      <c r="D103" s="54"/>
      <c r="E103" s="54"/>
      <c r="F103" s="54"/>
      <c r="G103" s="54"/>
      <c r="H103" s="54"/>
      <c r="I103" s="54"/>
      <c r="J103" s="54"/>
      <c r="K103" s="54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7" spans="1:31" s="2" customFormat="1" ht="6.95" customHeight="1">
      <c r="A107" s="33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0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24.95" customHeight="1">
      <c r="A108" s="33"/>
      <c r="B108" s="34"/>
      <c r="C108" s="22" t="s">
        <v>124</v>
      </c>
      <c r="D108" s="35"/>
      <c r="E108" s="35"/>
      <c r="F108" s="35"/>
      <c r="G108" s="35"/>
      <c r="H108" s="35"/>
      <c r="I108" s="35"/>
      <c r="J108" s="35"/>
      <c r="K108" s="35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>
      <c r="A109" s="33"/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16</v>
      </c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6.25" customHeight="1">
      <c r="A111" s="33"/>
      <c r="B111" s="34"/>
      <c r="C111" s="35"/>
      <c r="D111" s="35"/>
      <c r="E111" s="291" t="str">
        <f>E7</f>
        <v>Poliklinika Žďár nad Sázavou -stavební úpravy prostor v 2.NP ordinace diabetologie</v>
      </c>
      <c r="F111" s="292"/>
      <c r="G111" s="292"/>
      <c r="H111" s="292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101</v>
      </c>
      <c r="D112" s="35"/>
      <c r="E112" s="35"/>
      <c r="F112" s="35"/>
      <c r="G112" s="35"/>
      <c r="H112" s="35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5"/>
      <c r="D113" s="35"/>
      <c r="E113" s="243" t="str">
        <f>E9</f>
        <v>D.1.4. - ostatní a vedlejší náklady</v>
      </c>
      <c r="F113" s="293"/>
      <c r="G113" s="293"/>
      <c r="H113" s="293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>
      <c r="A114" s="33"/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20</v>
      </c>
      <c r="D115" s="35"/>
      <c r="E115" s="35"/>
      <c r="F115" s="26" t="str">
        <f>F12</f>
        <v>Studentská 1699/4</v>
      </c>
      <c r="G115" s="35"/>
      <c r="H115" s="35"/>
      <c r="I115" s="28" t="s">
        <v>22</v>
      </c>
      <c r="J115" s="65" t="str">
        <f>IF(J12="","",J12)</f>
        <v>vyplň údaj</v>
      </c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40.15" customHeight="1">
      <c r="A117" s="33"/>
      <c r="B117" s="34"/>
      <c r="C117" s="28" t="s">
        <v>23</v>
      </c>
      <c r="D117" s="35"/>
      <c r="E117" s="35"/>
      <c r="F117" s="26" t="str">
        <f>E15</f>
        <v>Město Žďár nad Zázavou</v>
      </c>
      <c r="G117" s="35"/>
      <c r="H117" s="35"/>
      <c r="I117" s="28" t="s">
        <v>29</v>
      </c>
      <c r="J117" s="31" t="str">
        <f>E21</f>
        <v>Filip Marek, Brněnská 326/34, Žďár nad Sázavou</v>
      </c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40.15" customHeight="1">
      <c r="A118" s="33"/>
      <c r="B118" s="34"/>
      <c r="C118" s="28" t="s">
        <v>27</v>
      </c>
      <c r="D118" s="35"/>
      <c r="E118" s="35"/>
      <c r="F118" s="26" t="str">
        <f>IF(E18="","",E18)</f>
        <v>Vyplň údaj</v>
      </c>
      <c r="G118" s="35"/>
      <c r="H118" s="35"/>
      <c r="I118" s="28" t="s">
        <v>32</v>
      </c>
      <c r="J118" s="31" t="str">
        <f>E24</f>
        <v>Filip Marek, Brněnská 326/34, Žďár nad Sázavou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35" customHeight="1">
      <c r="A119" s="33"/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9.25" customHeight="1">
      <c r="A120" s="158"/>
      <c r="B120" s="159"/>
      <c r="C120" s="160" t="s">
        <v>125</v>
      </c>
      <c r="D120" s="161" t="s">
        <v>59</v>
      </c>
      <c r="E120" s="161" t="s">
        <v>55</v>
      </c>
      <c r="F120" s="161" t="s">
        <v>56</v>
      </c>
      <c r="G120" s="161" t="s">
        <v>126</v>
      </c>
      <c r="H120" s="161" t="s">
        <v>127</v>
      </c>
      <c r="I120" s="161" t="s">
        <v>128</v>
      </c>
      <c r="J120" s="162" t="s">
        <v>105</v>
      </c>
      <c r="K120" s="163" t="s">
        <v>129</v>
      </c>
      <c r="L120" s="164"/>
      <c r="M120" s="74" t="s">
        <v>1</v>
      </c>
      <c r="N120" s="75" t="s">
        <v>38</v>
      </c>
      <c r="O120" s="75" t="s">
        <v>130</v>
      </c>
      <c r="P120" s="75" t="s">
        <v>131</v>
      </c>
      <c r="Q120" s="75" t="s">
        <v>132</v>
      </c>
      <c r="R120" s="75" t="s">
        <v>133</v>
      </c>
      <c r="S120" s="75" t="s">
        <v>134</v>
      </c>
      <c r="T120" s="76" t="s">
        <v>135</v>
      </c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</row>
    <row r="121" spans="1:65" s="2" customFormat="1" ht="22.9" customHeight="1">
      <c r="A121" s="33"/>
      <c r="B121" s="34"/>
      <c r="C121" s="81" t="s">
        <v>136</v>
      </c>
      <c r="D121" s="35"/>
      <c r="E121" s="35"/>
      <c r="F121" s="35"/>
      <c r="G121" s="35"/>
      <c r="H121" s="35"/>
      <c r="I121" s="35"/>
      <c r="J121" s="165">
        <f>BK121</f>
        <v>0</v>
      </c>
      <c r="K121" s="35"/>
      <c r="L121" s="38"/>
      <c r="M121" s="77"/>
      <c r="N121" s="166"/>
      <c r="O121" s="78"/>
      <c r="P121" s="167">
        <f>P122</f>
        <v>0</v>
      </c>
      <c r="Q121" s="78"/>
      <c r="R121" s="167">
        <f>R122</f>
        <v>0</v>
      </c>
      <c r="S121" s="78"/>
      <c r="T121" s="168">
        <f>T122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6" t="s">
        <v>73</v>
      </c>
      <c r="AU121" s="16" t="s">
        <v>107</v>
      </c>
      <c r="BK121" s="169">
        <f>BK122</f>
        <v>0</v>
      </c>
    </row>
    <row r="122" spans="1:65" s="12" customFormat="1" ht="25.9" customHeight="1">
      <c r="B122" s="170"/>
      <c r="C122" s="171"/>
      <c r="D122" s="172" t="s">
        <v>73</v>
      </c>
      <c r="E122" s="173" t="s">
        <v>667</v>
      </c>
      <c r="F122" s="173" t="s">
        <v>668</v>
      </c>
      <c r="G122" s="171"/>
      <c r="H122" s="171"/>
      <c r="I122" s="174"/>
      <c r="J122" s="175">
        <f>BK122</f>
        <v>0</v>
      </c>
      <c r="K122" s="171"/>
      <c r="L122" s="176"/>
      <c r="M122" s="177"/>
      <c r="N122" s="178"/>
      <c r="O122" s="178"/>
      <c r="P122" s="179">
        <f>P123+P126+P129</f>
        <v>0</v>
      </c>
      <c r="Q122" s="178"/>
      <c r="R122" s="179">
        <f>R123+R126+R129</f>
        <v>0</v>
      </c>
      <c r="S122" s="178"/>
      <c r="T122" s="180">
        <f>T123+T126+T129</f>
        <v>0</v>
      </c>
      <c r="AR122" s="181" t="s">
        <v>168</v>
      </c>
      <c r="AT122" s="182" t="s">
        <v>73</v>
      </c>
      <c r="AU122" s="182" t="s">
        <v>74</v>
      </c>
      <c r="AY122" s="181" t="s">
        <v>139</v>
      </c>
      <c r="BK122" s="183">
        <f>BK123+BK126+BK129</f>
        <v>0</v>
      </c>
    </row>
    <row r="123" spans="1:65" s="12" customFormat="1" ht="22.9" customHeight="1">
      <c r="B123" s="170"/>
      <c r="C123" s="171"/>
      <c r="D123" s="172" t="s">
        <v>73</v>
      </c>
      <c r="E123" s="225" t="s">
        <v>669</v>
      </c>
      <c r="F123" s="225" t="s">
        <v>670</v>
      </c>
      <c r="G123" s="171"/>
      <c r="H123" s="171"/>
      <c r="I123" s="174"/>
      <c r="J123" s="226">
        <f>BK123</f>
        <v>0</v>
      </c>
      <c r="K123" s="171"/>
      <c r="L123" s="176"/>
      <c r="M123" s="177"/>
      <c r="N123" s="178"/>
      <c r="O123" s="178"/>
      <c r="P123" s="179">
        <f>SUM(P124:P125)</f>
        <v>0</v>
      </c>
      <c r="Q123" s="178"/>
      <c r="R123" s="179">
        <f>SUM(R124:R125)</f>
        <v>0</v>
      </c>
      <c r="S123" s="178"/>
      <c r="T123" s="180">
        <f>SUM(T124:T125)</f>
        <v>0</v>
      </c>
      <c r="AR123" s="181" t="s">
        <v>168</v>
      </c>
      <c r="AT123" s="182" t="s">
        <v>73</v>
      </c>
      <c r="AU123" s="182" t="s">
        <v>82</v>
      </c>
      <c r="AY123" s="181" t="s">
        <v>139</v>
      </c>
      <c r="BK123" s="183">
        <f>SUM(BK124:BK125)</f>
        <v>0</v>
      </c>
    </row>
    <row r="124" spans="1:65" s="2" customFormat="1" ht="16.5" customHeight="1">
      <c r="A124" s="33"/>
      <c r="B124" s="34"/>
      <c r="C124" s="184" t="s">
        <v>82</v>
      </c>
      <c r="D124" s="184" t="s">
        <v>140</v>
      </c>
      <c r="E124" s="185" t="s">
        <v>671</v>
      </c>
      <c r="F124" s="186" t="s">
        <v>672</v>
      </c>
      <c r="G124" s="187" t="s">
        <v>609</v>
      </c>
      <c r="H124" s="188">
        <v>4</v>
      </c>
      <c r="I124" s="189"/>
      <c r="J124" s="190">
        <f>ROUND(I124*H124,2)</f>
        <v>0</v>
      </c>
      <c r="K124" s="191"/>
      <c r="L124" s="38"/>
      <c r="M124" s="192" t="s">
        <v>1</v>
      </c>
      <c r="N124" s="193" t="s">
        <v>39</v>
      </c>
      <c r="O124" s="70"/>
      <c r="P124" s="194">
        <f>O124*H124</f>
        <v>0</v>
      </c>
      <c r="Q124" s="194">
        <v>0</v>
      </c>
      <c r="R124" s="194">
        <f>Q124*H124</f>
        <v>0</v>
      </c>
      <c r="S124" s="194">
        <v>0</v>
      </c>
      <c r="T124" s="195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96" t="s">
        <v>673</v>
      </c>
      <c r="AT124" s="196" t="s">
        <v>140</v>
      </c>
      <c r="AU124" s="196" t="s">
        <v>84</v>
      </c>
      <c r="AY124" s="16" t="s">
        <v>139</v>
      </c>
      <c r="BE124" s="197">
        <f>IF(N124="základní",J124,0)</f>
        <v>0</v>
      </c>
      <c r="BF124" s="197">
        <f>IF(N124="snížená",J124,0)</f>
        <v>0</v>
      </c>
      <c r="BG124" s="197">
        <f>IF(N124="zákl. přenesená",J124,0)</f>
        <v>0</v>
      </c>
      <c r="BH124" s="197">
        <f>IF(N124="sníž. přenesená",J124,0)</f>
        <v>0</v>
      </c>
      <c r="BI124" s="197">
        <f>IF(N124="nulová",J124,0)</f>
        <v>0</v>
      </c>
      <c r="BJ124" s="16" t="s">
        <v>82</v>
      </c>
      <c r="BK124" s="197">
        <f>ROUND(I124*H124,2)</f>
        <v>0</v>
      </c>
      <c r="BL124" s="16" t="s">
        <v>673</v>
      </c>
      <c r="BM124" s="196" t="s">
        <v>674</v>
      </c>
    </row>
    <row r="125" spans="1:65" s="2" customFormat="1" ht="19.5">
      <c r="A125" s="33"/>
      <c r="B125" s="34"/>
      <c r="C125" s="35"/>
      <c r="D125" s="200" t="s">
        <v>159</v>
      </c>
      <c r="E125" s="35"/>
      <c r="F125" s="221" t="s">
        <v>675</v>
      </c>
      <c r="G125" s="35"/>
      <c r="H125" s="35"/>
      <c r="I125" s="222"/>
      <c r="J125" s="35"/>
      <c r="K125" s="35"/>
      <c r="L125" s="38"/>
      <c r="M125" s="223"/>
      <c r="N125" s="224"/>
      <c r="O125" s="70"/>
      <c r="P125" s="70"/>
      <c r="Q125" s="70"/>
      <c r="R125" s="70"/>
      <c r="S125" s="70"/>
      <c r="T125" s="71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6" t="s">
        <v>159</v>
      </c>
      <c r="AU125" s="16" t="s">
        <v>84</v>
      </c>
    </row>
    <row r="126" spans="1:65" s="12" customFormat="1" ht="22.9" customHeight="1">
      <c r="B126" s="170"/>
      <c r="C126" s="171"/>
      <c r="D126" s="172" t="s">
        <v>73</v>
      </c>
      <c r="E126" s="225" t="s">
        <v>676</v>
      </c>
      <c r="F126" s="225" t="s">
        <v>677</v>
      </c>
      <c r="G126" s="171"/>
      <c r="H126" s="171"/>
      <c r="I126" s="174"/>
      <c r="J126" s="226">
        <f>BK126</f>
        <v>0</v>
      </c>
      <c r="K126" s="171"/>
      <c r="L126" s="176"/>
      <c r="M126" s="177"/>
      <c r="N126" s="178"/>
      <c r="O126" s="178"/>
      <c r="P126" s="179">
        <f>SUM(P127:P128)</f>
        <v>0</v>
      </c>
      <c r="Q126" s="178"/>
      <c r="R126" s="179">
        <f>SUM(R127:R128)</f>
        <v>0</v>
      </c>
      <c r="S126" s="178"/>
      <c r="T126" s="180">
        <f>SUM(T127:T128)</f>
        <v>0</v>
      </c>
      <c r="AR126" s="181" t="s">
        <v>168</v>
      </c>
      <c r="AT126" s="182" t="s">
        <v>73</v>
      </c>
      <c r="AU126" s="182" t="s">
        <v>82</v>
      </c>
      <c r="AY126" s="181" t="s">
        <v>139</v>
      </c>
      <c r="BK126" s="183">
        <f>SUM(BK127:BK128)</f>
        <v>0</v>
      </c>
    </row>
    <row r="127" spans="1:65" s="2" customFormat="1" ht="16.5" customHeight="1">
      <c r="A127" s="33"/>
      <c r="B127" s="34"/>
      <c r="C127" s="184" t="s">
        <v>84</v>
      </c>
      <c r="D127" s="184" t="s">
        <v>140</v>
      </c>
      <c r="E127" s="185" t="s">
        <v>678</v>
      </c>
      <c r="F127" s="186" t="s">
        <v>677</v>
      </c>
      <c r="G127" s="187" t="s">
        <v>476</v>
      </c>
      <c r="H127" s="188">
        <v>1</v>
      </c>
      <c r="I127" s="189"/>
      <c r="J127" s="190">
        <f>ROUND(I127*H127,2)</f>
        <v>0</v>
      </c>
      <c r="K127" s="191"/>
      <c r="L127" s="38"/>
      <c r="M127" s="192" t="s">
        <v>1</v>
      </c>
      <c r="N127" s="193" t="s">
        <v>39</v>
      </c>
      <c r="O127" s="70"/>
      <c r="P127" s="194">
        <f>O127*H127</f>
        <v>0</v>
      </c>
      <c r="Q127" s="194">
        <v>0</v>
      </c>
      <c r="R127" s="194">
        <f>Q127*H127</f>
        <v>0</v>
      </c>
      <c r="S127" s="194">
        <v>0</v>
      </c>
      <c r="T127" s="195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6" t="s">
        <v>673</v>
      </c>
      <c r="AT127" s="196" t="s">
        <v>140</v>
      </c>
      <c r="AU127" s="196" t="s">
        <v>84</v>
      </c>
      <c r="AY127" s="16" t="s">
        <v>139</v>
      </c>
      <c r="BE127" s="197">
        <f>IF(N127="základní",J127,0)</f>
        <v>0</v>
      </c>
      <c r="BF127" s="197">
        <f>IF(N127="snížená",J127,0)</f>
        <v>0</v>
      </c>
      <c r="BG127" s="197">
        <f>IF(N127="zákl. přenesená",J127,0)</f>
        <v>0</v>
      </c>
      <c r="BH127" s="197">
        <f>IF(N127="sníž. přenesená",J127,0)</f>
        <v>0</v>
      </c>
      <c r="BI127" s="197">
        <f>IF(N127="nulová",J127,0)</f>
        <v>0</v>
      </c>
      <c r="BJ127" s="16" t="s">
        <v>82</v>
      </c>
      <c r="BK127" s="197">
        <f>ROUND(I127*H127,2)</f>
        <v>0</v>
      </c>
      <c r="BL127" s="16" t="s">
        <v>673</v>
      </c>
      <c r="BM127" s="196" t="s">
        <v>679</v>
      </c>
    </row>
    <row r="128" spans="1:65" s="2" customFormat="1" ht="29.25">
      <c r="A128" s="33"/>
      <c r="B128" s="34"/>
      <c r="C128" s="35"/>
      <c r="D128" s="200" t="s">
        <v>159</v>
      </c>
      <c r="E128" s="35"/>
      <c r="F128" s="221" t="s">
        <v>680</v>
      </c>
      <c r="G128" s="35"/>
      <c r="H128" s="35"/>
      <c r="I128" s="222"/>
      <c r="J128" s="35"/>
      <c r="K128" s="35"/>
      <c r="L128" s="38"/>
      <c r="M128" s="223"/>
      <c r="N128" s="224"/>
      <c r="O128" s="70"/>
      <c r="P128" s="70"/>
      <c r="Q128" s="70"/>
      <c r="R128" s="70"/>
      <c r="S128" s="70"/>
      <c r="T128" s="71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6" t="s">
        <v>159</v>
      </c>
      <c r="AU128" s="16" t="s">
        <v>84</v>
      </c>
    </row>
    <row r="129" spans="1:65" s="12" customFormat="1" ht="22.9" customHeight="1">
      <c r="B129" s="170"/>
      <c r="C129" s="171"/>
      <c r="D129" s="172" t="s">
        <v>73</v>
      </c>
      <c r="E129" s="225" t="s">
        <v>681</v>
      </c>
      <c r="F129" s="225" t="s">
        <v>682</v>
      </c>
      <c r="G129" s="171"/>
      <c r="H129" s="171"/>
      <c r="I129" s="174"/>
      <c r="J129" s="226">
        <f>BK129</f>
        <v>0</v>
      </c>
      <c r="K129" s="171"/>
      <c r="L129" s="176"/>
      <c r="M129" s="177"/>
      <c r="N129" s="178"/>
      <c r="O129" s="178"/>
      <c r="P129" s="179">
        <f>P130+SUM(P131:P134)</f>
        <v>0</v>
      </c>
      <c r="Q129" s="178"/>
      <c r="R129" s="179">
        <f>R130+SUM(R131:R134)</f>
        <v>0</v>
      </c>
      <c r="S129" s="178"/>
      <c r="T129" s="180">
        <f>T130+SUM(T131:T134)</f>
        <v>0</v>
      </c>
      <c r="AR129" s="181" t="s">
        <v>168</v>
      </c>
      <c r="AT129" s="182" t="s">
        <v>73</v>
      </c>
      <c r="AU129" s="182" t="s">
        <v>82</v>
      </c>
      <c r="AY129" s="181" t="s">
        <v>139</v>
      </c>
      <c r="BK129" s="183">
        <f>BK130+SUM(BK131:BK134)</f>
        <v>0</v>
      </c>
    </row>
    <row r="130" spans="1:65" s="2" customFormat="1" ht="16.5" customHeight="1">
      <c r="A130" s="33"/>
      <c r="B130" s="34"/>
      <c r="C130" s="184" t="s">
        <v>155</v>
      </c>
      <c r="D130" s="184" t="s">
        <v>140</v>
      </c>
      <c r="E130" s="185" t="s">
        <v>683</v>
      </c>
      <c r="F130" s="186" t="s">
        <v>684</v>
      </c>
      <c r="G130" s="187" t="s">
        <v>476</v>
      </c>
      <c r="H130" s="188">
        <v>1</v>
      </c>
      <c r="I130" s="189"/>
      <c r="J130" s="190">
        <f>ROUND(I130*H130,2)</f>
        <v>0</v>
      </c>
      <c r="K130" s="191"/>
      <c r="L130" s="38"/>
      <c r="M130" s="192" t="s">
        <v>1</v>
      </c>
      <c r="N130" s="193" t="s">
        <v>39</v>
      </c>
      <c r="O130" s="70"/>
      <c r="P130" s="194">
        <f>O130*H130</f>
        <v>0</v>
      </c>
      <c r="Q130" s="194">
        <v>0</v>
      </c>
      <c r="R130" s="194">
        <f>Q130*H130</f>
        <v>0</v>
      </c>
      <c r="S130" s="194">
        <v>0</v>
      </c>
      <c r="T130" s="195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6" t="s">
        <v>673</v>
      </c>
      <c r="AT130" s="196" t="s">
        <v>140</v>
      </c>
      <c r="AU130" s="196" t="s">
        <v>84</v>
      </c>
      <c r="AY130" s="16" t="s">
        <v>139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16" t="s">
        <v>82</v>
      </c>
      <c r="BK130" s="197">
        <f>ROUND(I130*H130,2)</f>
        <v>0</v>
      </c>
      <c r="BL130" s="16" t="s">
        <v>673</v>
      </c>
      <c r="BM130" s="196" t="s">
        <v>685</v>
      </c>
    </row>
    <row r="131" spans="1:65" s="2" customFormat="1" ht="19.5">
      <c r="A131" s="33"/>
      <c r="B131" s="34"/>
      <c r="C131" s="35"/>
      <c r="D131" s="200" t="s">
        <v>159</v>
      </c>
      <c r="E131" s="35"/>
      <c r="F131" s="221" t="s">
        <v>686</v>
      </c>
      <c r="G131" s="35"/>
      <c r="H131" s="35"/>
      <c r="I131" s="222"/>
      <c r="J131" s="35"/>
      <c r="K131" s="35"/>
      <c r="L131" s="38"/>
      <c r="M131" s="223"/>
      <c r="N131" s="224"/>
      <c r="O131" s="70"/>
      <c r="P131" s="70"/>
      <c r="Q131" s="70"/>
      <c r="R131" s="70"/>
      <c r="S131" s="70"/>
      <c r="T131" s="71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6" t="s">
        <v>159</v>
      </c>
      <c r="AU131" s="16" t="s">
        <v>84</v>
      </c>
    </row>
    <row r="132" spans="1:65" s="2" customFormat="1" ht="16.5" customHeight="1">
      <c r="A132" s="33"/>
      <c r="B132" s="34"/>
      <c r="C132" s="184" t="s">
        <v>144</v>
      </c>
      <c r="D132" s="184" t="s">
        <v>140</v>
      </c>
      <c r="E132" s="185" t="s">
        <v>687</v>
      </c>
      <c r="F132" s="186" t="s">
        <v>688</v>
      </c>
      <c r="G132" s="187" t="s">
        <v>476</v>
      </c>
      <c r="H132" s="188">
        <v>1</v>
      </c>
      <c r="I132" s="189"/>
      <c r="J132" s="190">
        <f>ROUND(I132*H132,2)</f>
        <v>0</v>
      </c>
      <c r="K132" s="191"/>
      <c r="L132" s="38"/>
      <c r="M132" s="192" t="s">
        <v>1</v>
      </c>
      <c r="N132" s="193" t="s">
        <v>39</v>
      </c>
      <c r="O132" s="70"/>
      <c r="P132" s="194">
        <f>O132*H132</f>
        <v>0</v>
      </c>
      <c r="Q132" s="194">
        <v>0</v>
      </c>
      <c r="R132" s="194">
        <f>Q132*H132</f>
        <v>0</v>
      </c>
      <c r="S132" s="194">
        <v>0</v>
      </c>
      <c r="T132" s="195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96" t="s">
        <v>673</v>
      </c>
      <c r="AT132" s="196" t="s">
        <v>140</v>
      </c>
      <c r="AU132" s="196" t="s">
        <v>84</v>
      </c>
      <c r="AY132" s="16" t="s">
        <v>139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6" t="s">
        <v>82</v>
      </c>
      <c r="BK132" s="197">
        <f>ROUND(I132*H132,2)</f>
        <v>0</v>
      </c>
      <c r="BL132" s="16" t="s">
        <v>673</v>
      </c>
      <c r="BM132" s="196" t="s">
        <v>689</v>
      </c>
    </row>
    <row r="133" spans="1:65" s="2" customFormat="1" ht="39">
      <c r="A133" s="33"/>
      <c r="B133" s="34"/>
      <c r="C133" s="35"/>
      <c r="D133" s="200" t="s">
        <v>159</v>
      </c>
      <c r="E133" s="35"/>
      <c r="F133" s="221" t="s">
        <v>690</v>
      </c>
      <c r="G133" s="35"/>
      <c r="H133" s="35"/>
      <c r="I133" s="222"/>
      <c r="J133" s="35"/>
      <c r="K133" s="35"/>
      <c r="L133" s="38"/>
      <c r="M133" s="223"/>
      <c r="N133" s="224"/>
      <c r="O133" s="70"/>
      <c r="P133" s="70"/>
      <c r="Q133" s="70"/>
      <c r="R133" s="70"/>
      <c r="S133" s="70"/>
      <c r="T133" s="71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159</v>
      </c>
      <c r="AU133" s="16" t="s">
        <v>84</v>
      </c>
    </row>
    <row r="134" spans="1:65" s="12" customFormat="1" ht="20.85" customHeight="1">
      <c r="B134" s="170"/>
      <c r="C134" s="171"/>
      <c r="D134" s="172" t="s">
        <v>73</v>
      </c>
      <c r="E134" s="225" t="s">
        <v>691</v>
      </c>
      <c r="F134" s="225" t="s">
        <v>692</v>
      </c>
      <c r="G134" s="171"/>
      <c r="H134" s="171"/>
      <c r="I134" s="174"/>
      <c r="J134" s="226">
        <f>BK134</f>
        <v>0</v>
      </c>
      <c r="K134" s="171"/>
      <c r="L134" s="176"/>
      <c r="M134" s="177"/>
      <c r="N134" s="178"/>
      <c r="O134" s="178"/>
      <c r="P134" s="179">
        <f>SUM(P135:P141)</f>
        <v>0</v>
      </c>
      <c r="Q134" s="178"/>
      <c r="R134" s="179">
        <f>SUM(R135:R141)</f>
        <v>0</v>
      </c>
      <c r="S134" s="178"/>
      <c r="T134" s="180">
        <f>SUM(T135:T141)</f>
        <v>0</v>
      </c>
      <c r="AR134" s="181" t="s">
        <v>82</v>
      </c>
      <c r="AT134" s="182" t="s">
        <v>73</v>
      </c>
      <c r="AU134" s="182" t="s">
        <v>84</v>
      </c>
      <c r="AY134" s="181" t="s">
        <v>139</v>
      </c>
      <c r="BK134" s="183">
        <f>SUM(BK135:BK141)</f>
        <v>0</v>
      </c>
    </row>
    <row r="135" spans="1:65" s="2" customFormat="1" ht="21.75" customHeight="1">
      <c r="A135" s="33"/>
      <c r="B135" s="34"/>
      <c r="C135" s="184" t="s">
        <v>168</v>
      </c>
      <c r="D135" s="184" t="s">
        <v>140</v>
      </c>
      <c r="E135" s="185" t="s">
        <v>693</v>
      </c>
      <c r="F135" s="186" t="s">
        <v>694</v>
      </c>
      <c r="G135" s="187" t="s">
        <v>695</v>
      </c>
      <c r="H135" s="188">
        <v>3</v>
      </c>
      <c r="I135" s="189"/>
      <c r="J135" s="190">
        <f>ROUND(I135*H135,2)</f>
        <v>0</v>
      </c>
      <c r="K135" s="191"/>
      <c r="L135" s="38"/>
      <c r="M135" s="192" t="s">
        <v>1</v>
      </c>
      <c r="N135" s="193" t="s">
        <v>39</v>
      </c>
      <c r="O135" s="70"/>
      <c r="P135" s="194">
        <f>O135*H135</f>
        <v>0</v>
      </c>
      <c r="Q135" s="194">
        <v>0</v>
      </c>
      <c r="R135" s="194">
        <f>Q135*H135</f>
        <v>0</v>
      </c>
      <c r="S135" s="194">
        <v>0</v>
      </c>
      <c r="T135" s="195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96" t="s">
        <v>144</v>
      </c>
      <c r="AT135" s="196" t="s">
        <v>140</v>
      </c>
      <c r="AU135" s="196" t="s">
        <v>155</v>
      </c>
      <c r="AY135" s="16" t="s">
        <v>139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6" t="s">
        <v>82</v>
      </c>
      <c r="BK135" s="197">
        <f>ROUND(I135*H135,2)</f>
        <v>0</v>
      </c>
      <c r="BL135" s="16" t="s">
        <v>144</v>
      </c>
      <c r="BM135" s="196" t="s">
        <v>696</v>
      </c>
    </row>
    <row r="136" spans="1:65" s="2" customFormat="1" ht="24.2" customHeight="1">
      <c r="A136" s="33"/>
      <c r="B136" s="34"/>
      <c r="C136" s="184" t="s">
        <v>175</v>
      </c>
      <c r="D136" s="184" t="s">
        <v>140</v>
      </c>
      <c r="E136" s="185" t="s">
        <v>697</v>
      </c>
      <c r="F136" s="186" t="s">
        <v>698</v>
      </c>
      <c r="G136" s="187" t="s">
        <v>699</v>
      </c>
      <c r="H136" s="188">
        <v>1</v>
      </c>
      <c r="I136" s="189"/>
      <c r="J136" s="190">
        <f>ROUND(I136*H136,2)</f>
        <v>0</v>
      </c>
      <c r="K136" s="191"/>
      <c r="L136" s="38"/>
      <c r="M136" s="192" t="s">
        <v>1</v>
      </c>
      <c r="N136" s="193" t="s">
        <v>39</v>
      </c>
      <c r="O136" s="70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6" t="s">
        <v>144</v>
      </c>
      <c r="AT136" s="196" t="s">
        <v>140</v>
      </c>
      <c r="AU136" s="196" t="s">
        <v>155</v>
      </c>
      <c r="AY136" s="16" t="s">
        <v>139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6" t="s">
        <v>82</v>
      </c>
      <c r="BK136" s="197">
        <f>ROUND(I136*H136,2)</f>
        <v>0</v>
      </c>
      <c r="BL136" s="16" t="s">
        <v>144</v>
      </c>
      <c r="BM136" s="196" t="s">
        <v>700</v>
      </c>
    </row>
    <row r="137" spans="1:65" s="2" customFormat="1" ht="39">
      <c r="A137" s="33"/>
      <c r="B137" s="34"/>
      <c r="C137" s="35"/>
      <c r="D137" s="200" t="s">
        <v>159</v>
      </c>
      <c r="E137" s="35"/>
      <c r="F137" s="221" t="s">
        <v>701</v>
      </c>
      <c r="G137" s="35"/>
      <c r="H137" s="35"/>
      <c r="I137" s="222"/>
      <c r="J137" s="35"/>
      <c r="K137" s="35"/>
      <c r="L137" s="38"/>
      <c r="M137" s="223"/>
      <c r="N137" s="224"/>
      <c r="O137" s="70"/>
      <c r="P137" s="70"/>
      <c r="Q137" s="70"/>
      <c r="R137" s="70"/>
      <c r="S137" s="70"/>
      <c r="T137" s="71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6" t="s">
        <v>159</v>
      </c>
      <c r="AU137" s="16" t="s">
        <v>155</v>
      </c>
    </row>
    <row r="138" spans="1:65" s="2" customFormat="1" ht="24.2" customHeight="1">
      <c r="A138" s="33"/>
      <c r="B138" s="34"/>
      <c r="C138" s="184" t="s">
        <v>181</v>
      </c>
      <c r="D138" s="184" t="s">
        <v>140</v>
      </c>
      <c r="E138" s="185" t="s">
        <v>702</v>
      </c>
      <c r="F138" s="186" t="s">
        <v>703</v>
      </c>
      <c r="G138" s="187" t="s">
        <v>695</v>
      </c>
      <c r="H138" s="188">
        <v>10</v>
      </c>
      <c r="I138" s="189"/>
      <c r="J138" s="190">
        <f>ROUND(I138*H138,2)</f>
        <v>0</v>
      </c>
      <c r="K138" s="191"/>
      <c r="L138" s="38"/>
      <c r="M138" s="192" t="s">
        <v>1</v>
      </c>
      <c r="N138" s="193" t="s">
        <v>39</v>
      </c>
      <c r="O138" s="70"/>
      <c r="P138" s="194">
        <f>O138*H138</f>
        <v>0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6" t="s">
        <v>144</v>
      </c>
      <c r="AT138" s="196" t="s">
        <v>140</v>
      </c>
      <c r="AU138" s="196" t="s">
        <v>155</v>
      </c>
      <c r="AY138" s="16" t="s">
        <v>139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6" t="s">
        <v>82</v>
      </c>
      <c r="BK138" s="197">
        <f>ROUND(I138*H138,2)</f>
        <v>0</v>
      </c>
      <c r="BL138" s="16" t="s">
        <v>144</v>
      </c>
      <c r="BM138" s="196" t="s">
        <v>704</v>
      </c>
    </row>
    <row r="139" spans="1:65" s="2" customFormat="1" ht="16.5" customHeight="1">
      <c r="A139" s="33"/>
      <c r="B139" s="34"/>
      <c r="C139" s="184" t="s">
        <v>185</v>
      </c>
      <c r="D139" s="184" t="s">
        <v>140</v>
      </c>
      <c r="E139" s="185" t="s">
        <v>705</v>
      </c>
      <c r="F139" s="186" t="s">
        <v>706</v>
      </c>
      <c r="G139" s="187" t="s">
        <v>609</v>
      </c>
      <c r="H139" s="188">
        <v>6</v>
      </c>
      <c r="I139" s="189"/>
      <c r="J139" s="190">
        <f>ROUND(I139*H139,2)</f>
        <v>0</v>
      </c>
      <c r="K139" s="191"/>
      <c r="L139" s="38"/>
      <c r="M139" s="192" t="s">
        <v>1</v>
      </c>
      <c r="N139" s="193" t="s">
        <v>39</v>
      </c>
      <c r="O139" s="70"/>
      <c r="P139" s="194">
        <f>O139*H139</f>
        <v>0</v>
      </c>
      <c r="Q139" s="194">
        <v>0</v>
      </c>
      <c r="R139" s="194">
        <f>Q139*H139</f>
        <v>0</v>
      </c>
      <c r="S139" s="194">
        <v>0</v>
      </c>
      <c r="T139" s="195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96" t="s">
        <v>707</v>
      </c>
      <c r="AT139" s="196" t="s">
        <v>140</v>
      </c>
      <c r="AU139" s="196" t="s">
        <v>155</v>
      </c>
      <c r="AY139" s="16" t="s">
        <v>139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6" t="s">
        <v>82</v>
      </c>
      <c r="BK139" s="197">
        <f>ROUND(I139*H139,2)</f>
        <v>0</v>
      </c>
      <c r="BL139" s="16" t="s">
        <v>707</v>
      </c>
      <c r="BM139" s="196" t="s">
        <v>708</v>
      </c>
    </row>
    <row r="140" spans="1:65" s="2" customFormat="1" ht="19.5">
      <c r="A140" s="33"/>
      <c r="B140" s="34"/>
      <c r="C140" s="35"/>
      <c r="D140" s="200" t="s">
        <v>159</v>
      </c>
      <c r="E140" s="35"/>
      <c r="F140" s="221" t="s">
        <v>709</v>
      </c>
      <c r="G140" s="35"/>
      <c r="H140" s="35"/>
      <c r="I140" s="222"/>
      <c r="J140" s="35"/>
      <c r="K140" s="35"/>
      <c r="L140" s="38"/>
      <c r="M140" s="223"/>
      <c r="N140" s="224"/>
      <c r="O140" s="70"/>
      <c r="P140" s="70"/>
      <c r="Q140" s="70"/>
      <c r="R140" s="70"/>
      <c r="S140" s="70"/>
      <c r="T140" s="71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6" t="s">
        <v>159</v>
      </c>
      <c r="AU140" s="16" t="s">
        <v>155</v>
      </c>
    </row>
    <row r="141" spans="1:65" s="2" customFormat="1" ht="24.2" customHeight="1">
      <c r="A141" s="33"/>
      <c r="B141" s="34"/>
      <c r="C141" s="184" t="s">
        <v>191</v>
      </c>
      <c r="D141" s="184" t="s">
        <v>140</v>
      </c>
      <c r="E141" s="185" t="s">
        <v>710</v>
      </c>
      <c r="F141" s="186" t="s">
        <v>711</v>
      </c>
      <c r="G141" s="187" t="s">
        <v>609</v>
      </c>
      <c r="H141" s="188">
        <v>15</v>
      </c>
      <c r="I141" s="189"/>
      <c r="J141" s="190">
        <f>ROUND(I141*H141,2)</f>
        <v>0</v>
      </c>
      <c r="K141" s="191"/>
      <c r="L141" s="38"/>
      <c r="M141" s="238" t="s">
        <v>1</v>
      </c>
      <c r="N141" s="239" t="s">
        <v>39</v>
      </c>
      <c r="O141" s="240"/>
      <c r="P141" s="241">
        <f>O141*H141</f>
        <v>0</v>
      </c>
      <c r="Q141" s="241">
        <v>0</v>
      </c>
      <c r="R141" s="241">
        <f>Q141*H141</f>
        <v>0</v>
      </c>
      <c r="S141" s="241">
        <v>0</v>
      </c>
      <c r="T141" s="242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96" t="s">
        <v>707</v>
      </c>
      <c r="AT141" s="196" t="s">
        <v>140</v>
      </c>
      <c r="AU141" s="196" t="s">
        <v>155</v>
      </c>
      <c r="AY141" s="16" t="s">
        <v>139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6" t="s">
        <v>82</v>
      </c>
      <c r="BK141" s="197">
        <f>ROUND(I141*H141,2)</f>
        <v>0</v>
      </c>
      <c r="BL141" s="16" t="s">
        <v>707</v>
      </c>
      <c r="BM141" s="196" t="s">
        <v>712</v>
      </c>
    </row>
    <row r="142" spans="1:65" s="2" customFormat="1" ht="6.95" customHeight="1">
      <c r="A142" s="33"/>
      <c r="B142" s="53"/>
      <c r="C142" s="54"/>
      <c r="D142" s="54"/>
      <c r="E142" s="54"/>
      <c r="F142" s="54"/>
      <c r="G142" s="54"/>
      <c r="H142" s="54"/>
      <c r="I142" s="54"/>
      <c r="J142" s="54"/>
      <c r="K142" s="54"/>
      <c r="L142" s="38"/>
      <c r="M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</row>
  </sheetData>
  <sheetProtection algorithmName="SHA-512" hashValue="OEu/dBhl2qDcr8NVC3vKV85DoGEFvoa+00iZ2qJWvsxl62UAKtlWLk1+V36N354Zt9DhyHDb6G8g/XaWrjnLoQ==" saltValue="io5TXnVzOnVsP4GvjPovWq6qxKBFFKiikEbBXLD+DMn5lYXD47OPlqBkXy0UdGpN1QYMKwHzm8vSVDVhzANDzQ==" spinCount="100000" sheet="1" objects="1" scenarios="1" formatColumns="0" formatRows="0" autoFilter="0"/>
  <autoFilter ref="C120:K141" xr:uid="{00000000-0009-0000-0000-000006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SO 01 - stavební úpravy</vt:lpstr>
      <vt:lpstr>D.1.4.1 - vodovod, kanali...</vt:lpstr>
      <vt:lpstr>D.1.4.2 - ústřední vytápění</vt:lpstr>
      <vt:lpstr>D.1.4.3 - elektrické rozv...</vt:lpstr>
      <vt:lpstr>D.1.4.4 - elektrické rozv...</vt:lpstr>
      <vt:lpstr>D.1.4. - ostatní a vedlej...</vt:lpstr>
      <vt:lpstr>'D.1.4. - ostatní a vedlej...'!Názvy_tisku</vt:lpstr>
      <vt:lpstr>'D.1.4.1 - vodovod, kanali...'!Názvy_tisku</vt:lpstr>
      <vt:lpstr>'D.1.4.2 - ústřední vytápění'!Názvy_tisku</vt:lpstr>
      <vt:lpstr>'D.1.4.3 - elektrické rozv...'!Názvy_tisku</vt:lpstr>
      <vt:lpstr>'D.1.4.4 - elektrické rozv...'!Názvy_tisku</vt:lpstr>
      <vt:lpstr>'Rekapitulace stavby'!Názvy_tisku</vt:lpstr>
      <vt:lpstr>'SO 01 - stavební úpravy'!Názvy_tisku</vt:lpstr>
      <vt:lpstr>'D.1.4. - ostatní a vedlej...'!Oblast_tisku</vt:lpstr>
      <vt:lpstr>'D.1.4.1 - vodovod, kanali...'!Oblast_tisku</vt:lpstr>
      <vt:lpstr>'D.1.4.2 - ústřední vytápění'!Oblast_tisku</vt:lpstr>
      <vt:lpstr>'D.1.4.3 - elektrické rozv...'!Oblast_tisku</vt:lpstr>
      <vt:lpstr>'D.1.4.4 - elektrické rozv...'!Oblast_tisku</vt:lpstr>
      <vt:lpstr>'Rekapitulace stavby'!Oblast_tisku</vt:lpstr>
      <vt:lpstr>'SO 01 - stavební úpravy'!Oblast_tisku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FILA11\Filip</dc:creator>
  <cp:lastModifiedBy>Kotoučková Jana Bc. DiS.</cp:lastModifiedBy>
  <dcterms:created xsi:type="dcterms:W3CDTF">2024-10-31T12:29:38Z</dcterms:created>
  <dcterms:modified xsi:type="dcterms:W3CDTF">2024-12-02T10:17:03Z</dcterms:modified>
</cp:coreProperties>
</file>