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\Desktop\Žďár ZŠ Komenského 2\"/>
    </mc:Choice>
  </mc:AlternateContent>
  <xr:revisionPtr revIDLastSave="0" documentId="8_{8D28EEC0-C6A2-4F3D-A2D8-A339135F404F}" xr6:coauthVersionLast="47" xr6:coauthVersionMax="47" xr10:uidLastSave="{00000000-0000-0000-0000-000000000000}"/>
  <bookViews>
    <workbookView xWindow="-110" yWindow="-110" windowWidth="25820" windowHeight="15500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SO01 01 Pol" sheetId="12" r:id="rId4"/>
    <sheet name="SO01 02 Pol" sheetId="13" r:id="rId5"/>
    <sheet name="SO01 04 Pol" sheetId="14" r:id="rId6"/>
    <sheet name="SO01 VN Pol" sheetId="15" r:id="rId7"/>
  </sheets>
  <externalReferences>
    <externalReference r:id="rId8"/>
  </externalReferences>
  <definedNames>
    <definedName name="CelkemDPHVypocet" localSheetId="1">Stavba!$H$46</definedName>
    <definedName name="CenaCelkem">Stavba!$G$29</definedName>
    <definedName name="CenaCelkemBezDPH">Stavba!$G$28</definedName>
    <definedName name="CenaCelkemVypocet" localSheetId="1">Stavba!$I$46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'SO01 01 Pol'!$1:$7</definedName>
    <definedName name="_xlnm.Print_Titles" localSheetId="4">'SO01 02 Pol'!$1:$7</definedName>
    <definedName name="_xlnm.Print_Titles" localSheetId="5">'SO01 04 Pol'!$1:$7</definedName>
    <definedName name="_xlnm.Print_Titles" localSheetId="6">'SO01 VN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'SO01 01 Pol'!$A$1:$Y$78</definedName>
    <definedName name="_xlnm.Print_Area" localSheetId="4">'SO01 02 Pol'!$A$1:$Y$96</definedName>
    <definedName name="_xlnm.Print_Area" localSheetId="5">'SO01 04 Pol'!$A$1:$Y$41</definedName>
    <definedName name="_xlnm.Print_Area" localSheetId="6">'SO01 VN Pol'!$A$1:$Y$26</definedName>
    <definedName name="_xlnm.Print_Area" localSheetId="1">Stavba!$A$1:$J$78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Stavba!$F$46</definedName>
    <definedName name="ZakladDPHZakl">Stavba!$G$25</definedName>
    <definedName name="ZakladDPHZaklVypocet" localSheetId="1">Stavba!$G$46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7" i="1" l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G45" i="1"/>
  <c r="F45" i="1"/>
  <c r="G44" i="1"/>
  <c r="F44" i="1"/>
  <c r="G43" i="1"/>
  <c r="F43" i="1"/>
  <c r="G42" i="1"/>
  <c r="F42" i="1"/>
  <c r="G41" i="1"/>
  <c r="F41" i="1"/>
  <c r="G39" i="1"/>
  <c r="F39" i="1"/>
  <c r="G25" i="15"/>
  <c r="BA23" i="15"/>
  <c r="BA21" i="15"/>
  <c r="BA14" i="15"/>
  <c r="BA12" i="15"/>
  <c r="BA10" i="15"/>
  <c r="V8" i="15"/>
  <c r="G9" i="15"/>
  <c r="AF25" i="15" s="1"/>
  <c r="I9" i="15"/>
  <c r="I8" i="15" s="1"/>
  <c r="K9" i="15"/>
  <c r="K8" i="15" s="1"/>
  <c r="O9" i="15"/>
  <c r="Q9" i="15"/>
  <c r="V9" i="15"/>
  <c r="G11" i="15"/>
  <c r="I11" i="15"/>
  <c r="K11" i="15"/>
  <c r="M11" i="15"/>
  <c r="O11" i="15"/>
  <c r="Q11" i="15"/>
  <c r="V11" i="15"/>
  <c r="G13" i="15"/>
  <c r="I13" i="15"/>
  <c r="K13" i="15"/>
  <c r="M13" i="15"/>
  <c r="O13" i="15"/>
  <c r="O8" i="15" s="1"/>
  <c r="Q13" i="15"/>
  <c r="Q8" i="15" s="1"/>
  <c r="V13" i="15"/>
  <c r="G15" i="15"/>
  <c r="I15" i="15"/>
  <c r="K15" i="15"/>
  <c r="M15" i="15"/>
  <c r="O15" i="15"/>
  <c r="Q15" i="15"/>
  <c r="V15" i="15"/>
  <c r="O17" i="15"/>
  <c r="Q17" i="15"/>
  <c r="V17" i="15"/>
  <c r="G18" i="15"/>
  <c r="M18" i="15" s="1"/>
  <c r="M17" i="15" s="1"/>
  <c r="I18" i="15"/>
  <c r="K18" i="15"/>
  <c r="O18" i="15"/>
  <c r="Q18" i="15"/>
  <c r="V18" i="15"/>
  <c r="G20" i="15"/>
  <c r="I20" i="15"/>
  <c r="K20" i="15"/>
  <c r="M20" i="15"/>
  <c r="O20" i="15"/>
  <c r="Q20" i="15"/>
  <c r="V20" i="15"/>
  <c r="G22" i="15"/>
  <c r="M22" i="15" s="1"/>
  <c r="I22" i="15"/>
  <c r="I17" i="15" s="1"/>
  <c r="K22" i="15"/>
  <c r="K17" i="15" s="1"/>
  <c r="O22" i="15"/>
  <c r="Q22" i="15"/>
  <c r="V22" i="15"/>
  <c r="AE25" i="15"/>
  <c r="G40" i="14"/>
  <c r="BA12" i="14"/>
  <c r="BA11" i="14"/>
  <c r="G9" i="14"/>
  <c r="I9" i="14"/>
  <c r="I8" i="14" s="1"/>
  <c r="K9" i="14"/>
  <c r="K8" i="14" s="1"/>
  <c r="M9" i="14"/>
  <c r="O9" i="14"/>
  <c r="O8" i="14" s="1"/>
  <c r="Q9" i="14"/>
  <c r="Q8" i="14" s="1"/>
  <c r="V9" i="14"/>
  <c r="V8" i="14" s="1"/>
  <c r="G10" i="14"/>
  <c r="I10" i="14"/>
  <c r="K10" i="14"/>
  <c r="M10" i="14"/>
  <c r="O10" i="14"/>
  <c r="Q10" i="14"/>
  <c r="V10" i="14"/>
  <c r="G15" i="14"/>
  <c r="I15" i="14"/>
  <c r="K15" i="14"/>
  <c r="M15" i="14"/>
  <c r="O15" i="14"/>
  <c r="Q15" i="14"/>
  <c r="V15" i="14"/>
  <c r="G17" i="14"/>
  <c r="M17" i="14" s="1"/>
  <c r="I17" i="14"/>
  <c r="K17" i="14"/>
  <c r="O17" i="14"/>
  <c r="Q17" i="14"/>
  <c r="V17" i="14"/>
  <c r="G18" i="14"/>
  <c r="I18" i="14"/>
  <c r="K18" i="14"/>
  <c r="M18" i="14"/>
  <c r="O18" i="14"/>
  <c r="Q18" i="14"/>
  <c r="V18" i="14"/>
  <c r="G19" i="14"/>
  <c r="M19" i="14" s="1"/>
  <c r="I19" i="14"/>
  <c r="K19" i="14"/>
  <c r="O19" i="14"/>
  <c r="Q19" i="14"/>
  <c r="V19" i="14"/>
  <c r="G21" i="14"/>
  <c r="M21" i="14" s="1"/>
  <c r="I21" i="14"/>
  <c r="K21" i="14"/>
  <c r="O21" i="14"/>
  <c r="Q21" i="14"/>
  <c r="V21" i="14"/>
  <c r="G23" i="14"/>
  <c r="I23" i="14"/>
  <c r="K23" i="14"/>
  <c r="M23" i="14"/>
  <c r="O23" i="14"/>
  <c r="Q23" i="14"/>
  <c r="V23" i="14"/>
  <c r="G24" i="14"/>
  <c r="I24" i="14"/>
  <c r="K24" i="14"/>
  <c r="M24" i="14"/>
  <c r="O24" i="14"/>
  <c r="Q24" i="14"/>
  <c r="V24" i="14"/>
  <c r="G25" i="14"/>
  <c r="I25" i="14"/>
  <c r="K25" i="14"/>
  <c r="M25" i="14"/>
  <c r="O25" i="14"/>
  <c r="Q25" i="14"/>
  <c r="V25" i="14"/>
  <c r="G26" i="14"/>
  <c r="M26" i="14" s="1"/>
  <c r="I26" i="14"/>
  <c r="K26" i="14"/>
  <c r="O26" i="14"/>
  <c r="Q26" i="14"/>
  <c r="V26" i="14"/>
  <c r="G27" i="14"/>
  <c r="I27" i="14"/>
  <c r="K27" i="14"/>
  <c r="M27" i="14"/>
  <c r="O27" i="14"/>
  <c r="Q27" i="14"/>
  <c r="V27" i="14"/>
  <c r="G28" i="14"/>
  <c r="M28" i="14" s="1"/>
  <c r="I28" i="14"/>
  <c r="K28" i="14"/>
  <c r="O28" i="14"/>
  <c r="Q28" i="14"/>
  <c r="V28" i="14"/>
  <c r="G29" i="14"/>
  <c r="I29" i="14"/>
  <c r="K29" i="14"/>
  <c r="M29" i="14"/>
  <c r="O29" i="14"/>
  <c r="Q29" i="14"/>
  <c r="V29" i="14"/>
  <c r="G30" i="14"/>
  <c r="I30" i="14"/>
  <c r="K30" i="14"/>
  <c r="M30" i="14"/>
  <c r="O30" i="14"/>
  <c r="Q30" i="14"/>
  <c r="V30" i="14"/>
  <c r="G31" i="14"/>
  <c r="M31" i="14" s="1"/>
  <c r="I31" i="14"/>
  <c r="K31" i="14"/>
  <c r="O31" i="14"/>
  <c r="Q31" i="14"/>
  <c r="V31" i="14"/>
  <c r="O32" i="14"/>
  <c r="Q32" i="14"/>
  <c r="G33" i="14"/>
  <c r="I33" i="14"/>
  <c r="K33" i="14"/>
  <c r="M33" i="14"/>
  <c r="O33" i="14"/>
  <c r="Q33" i="14"/>
  <c r="V33" i="14"/>
  <c r="G34" i="14"/>
  <c r="I34" i="14"/>
  <c r="K34" i="14"/>
  <c r="M34" i="14"/>
  <c r="O34" i="14"/>
  <c r="Q34" i="14"/>
  <c r="V34" i="14"/>
  <c r="V32" i="14" s="1"/>
  <c r="G35" i="14"/>
  <c r="M35" i="14" s="1"/>
  <c r="M32" i="14" s="1"/>
  <c r="I35" i="14"/>
  <c r="I32" i="14" s="1"/>
  <c r="K35" i="14"/>
  <c r="O35" i="14"/>
  <c r="Q35" i="14"/>
  <c r="V35" i="14"/>
  <c r="G36" i="14"/>
  <c r="I36" i="14"/>
  <c r="K36" i="14"/>
  <c r="M36" i="14"/>
  <c r="O36" i="14"/>
  <c r="Q36" i="14"/>
  <c r="V36" i="14"/>
  <c r="G37" i="14"/>
  <c r="I37" i="14"/>
  <c r="K37" i="14"/>
  <c r="K32" i="14" s="1"/>
  <c r="M37" i="14"/>
  <c r="O37" i="14"/>
  <c r="Q37" i="14"/>
  <c r="V37" i="14"/>
  <c r="G38" i="14"/>
  <c r="M38" i="14" s="1"/>
  <c r="I38" i="14"/>
  <c r="K38" i="14"/>
  <c r="O38" i="14"/>
  <c r="Q38" i="14"/>
  <c r="V38" i="14"/>
  <c r="AE40" i="14"/>
  <c r="G95" i="13"/>
  <c r="BA59" i="13"/>
  <c r="G9" i="13"/>
  <c r="G8" i="13" s="1"/>
  <c r="I9" i="13"/>
  <c r="I8" i="13" s="1"/>
  <c r="K9" i="13"/>
  <c r="K8" i="13" s="1"/>
  <c r="M9" i="13"/>
  <c r="O9" i="13"/>
  <c r="O8" i="13" s="1"/>
  <c r="Q9" i="13"/>
  <c r="Q8" i="13" s="1"/>
  <c r="V9" i="13"/>
  <c r="V8" i="13" s="1"/>
  <c r="G12" i="13"/>
  <c r="M12" i="13" s="1"/>
  <c r="I12" i="13"/>
  <c r="K12" i="13"/>
  <c r="O12" i="13"/>
  <c r="Q12" i="13"/>
  <c r="V12" i="13"/>
  <c r="O13" i="13"/>
  <c r="Q13" i="13"/>
  <c r="V13" i="13"/>
  <c r="G14" i="13"/>
  <c r="M14" i="13" s="1"/>
  <c r="M13" i="13" s="1"/>
  <c r="I14" i="13"/>
  <c r="I13" i="13" s="1"/>
  <c r="K14" i="13"/>
  <c r="K13" i="13" s="1"/>
  <c r="O14" i="13"/>
  <c r="Q14" i="13"/>
  <c r="V14" i="13"/>
  <c r="G22" i="13"/>
  <c r="G21" i="13" s="1"/>
  <c r="I22" i="13"/>
  <c r="I21" i="13" s="1"/>
  <c r="K22" i="13"/>
  <c r="K21" i="13" s="1"/>
  <c r="M22" i="13"/>
  <c r="M21" i="13" s="1"/>
  <c r="O22" i="13"/>
  <c r="O21" i="13" s="1"/>
  <c r="Q22" i="13"/>
  <c r="V22" i="13"/>
  <c r="G28" i="13"/>
  <c r="I28" i="13"/>
  <c r="K28" i="13"/>
  <c r="M28" i="13"/>
  <c r="O28" i="13"/>
  <c r="Q28" i="13"/>
  <c r="V28" i="13"/>
  <c r="G32" i="13"/>
  <c r="I32" i="13"/>
  <c r="K32" i="13"/>
  <c r="M32" i="13"/>
  <c r="O32" i="13"/>
  <c r="Q32" i="13"/>
  <c r="Q21" i="13" s="1"/>
  <c r="V32" i="13"/>
  <c r="V21" i="13" s="1"/>
  <c r="G39" i="13"/>
  <c r="I39" i="13"/>
  <c r="K39" i="13"/>
  <c r="M39" i="13"/>
  <c r="O39" i="13"/>
  <c r="Q39" i="13"/>
  <c r="V39" i="13"/>
  <c r="G44" i="13"/>
  <c r="K44" i="13"/>
  <c r="O44" i="13"/>
  <c r="Q44" i="13"/>
  <c r="V44" i="13"/>
  <c r="G45" i="13"/>
  <c r="M45" i="13" s="1"/>
  <c r="M44" i="13" s="1"/>
  <c r="I45" i="13"/>
  <c r="I44" i="13" s="1"/>
  <c r="K45" i="13"/>
  <c r="O45" i="13"/>
  <c r="Q45" i="13"/>
  <c r="V45" i="13"/>
  <c r="Q48" i="13"/>
  <c r="V48" i="13"/>
  <c r="G49" i="13"/>
  <c r="G48" i="13" s="1"/>
  <c r="I49" i="13"/>
  <c r="I48" i="13" s="1"/>
  <c r="K49" i="13"/>
  <c r="K48" i="13" s="1"/>
  <c r="M49" i="13"/>
  <c r="M48" i="13" s="1"/>
  <c r="O49" i="13"/>
  <c r="Q49" i="13"/>
  <c r="V49" i="13"/>
  <c r="G53" i="13"/>
  <c r="I53" i="13"/>
  <c r="K53" i="13"/>
  <c r="M53" i="13"/>
  <c r="O53" i="13"/>
  <c r="O48" i="13" s="1"/>
  <c r="Q53" i="13"/>
  <c r="V53" i="13"/>
  <c r="G57" i="13"/>
  <c r="I57" i="13"/>
  <c r="K57" i="13"/>
  <c r="M57" i="13"/>
  <c r="O57" i="13"/>
  <c r="Q57" i="13"/>
  <c r="G58" i="13"/>
  <c r="I58" i="13"/>
  <c r="K58" i="13"/>
  <c r="M58" i="13"/>
  <c r="O58" i="13"/>
  <c r="Q58" i="13"/>
  <c r="V58" i="13"/>
  <c r="V57" i="13" s="1"/>
  <c r="O60" i="13"/>
  <c r="Q60" i="13"/>
  <c r="V60" i="13"/>
  <c r="G61" i="13"/>
  <c r="M61" i="13" s="1"/>
  <c r="M60" i="13" s="1"/>
  <c r="I61" i="13"/>
  <c r="K61" i="13"/>
  <c r="O61" i="13"/>
  <c r="Q61" i="13"/>
  <c r="V61" i="13"/>
  <c r="G66" i="13"/>
  <c r="I66" i="13"/>
  <c r="I60" i="13" s="1"/>
  <c r="K66" i="13"/>
  <c r="M66" i="13"/>
  <c r="O66" i="13"/>
  <c r="Q66" i="13"/>
  <c r="V66" i="13"/>
  <c r="G69" i="13"/>
  <c r="M69" i="13" s="1"/>
  <c r="I69" i="13"/>
  <c r="K69" i="13"/>
  <c r="K60" i="13" s="1"/>
  <c r="O69" i="13"/>
  <c r="Q69" i="13"/>
  <c r="V69" i="13"/>
  <c r="G72" i="13"/>
  <c r="G71" i="13" s="1"/>
  <c r="I72" i="13"/>
  <c r="I71" i="13" s="1"/>
  <c r="K72" i="13"/>
  <c r="K71" i="13" s="1"/>
  <c r="M72" i="13"/>
  <c r="M71" i="13" s="1"/>
  <c r="O72" i="13"/>
  <c r="O71" i="13" s="1"/>
  <c r="Q72" i="13"/>
  <c r="V72" i="13"/>
  <c r="G75" i="13"/>
  <c r="I75" i="13"/>
  <c r="K75" i="13"/>
  <c r="M75" i="13"/>
  <c r="O75" i="13"/>
  <c r="Q75" i="13"/>
  <c r="Q71" i="13" s="1"/>
  <c r="V75" i="13"/>
  <c r="V71" i="13" s="1"/>
  <c r="G79" i="13"/>
  <c r="I79" i="13"/>
  <c r="K79" i="13"/>
  <c r="M79" i="13"/>
  <c r="O79" i="13"/>
  <c r="Q79" i="13"/>
  <c r="V79" i="13"/>
  <c r="G83" i="13"/>
  <c r="G82" i="13" s="1"/>
  <c r="I83" i="13"/>
  <c r="I82" i="13" s="1"/>
  <c r="K83" i="13"/>
  <c r="K82" i="13" s="1"/>
  <c r="M83" i="13"/>
  <c r="M82" i="13" s="1"/>
  <c r="O83" i="13"/>
  <c r="O82" i="13" s="1"/>
  <c r="Q83" i="13"/>
  <c r="Q82" i="13" s="1"/>
  <c r="V83" i="13"/>
  <c r="V82" i="13" s="1"/>
  <c r="G87" i="13"/>
  <c r="I87" i="13"/>
  <c r="G88" i="13"/>
  <c r="I88" i="13"/>
  <c r="K88" i="13"/>
  <c r="K87" i="13" s="1"/>
  <c r="M88" i="13"/>
  <c r="M87" i="13" s="1"/>
  <c r="O88" i="13"/>
  <c r="O87" i="13" s="1"/>
  <c r="Q88" i="13"/>
  <c r="Q87" i="13" s="1"/>
  <c r="V88" i="13"/>
  <c r="V87" i="13" s="1"/>
  <c r="AE95" i="13"/>
  <c r="AF95" i="13"/>
  <c r="G77" i="12"/>
  <c r="G9" i="12"/>
  <c r="G8" i="12" s="1"/>
  <c r="I9" i="12"/>
  <c r="I8" i="12" s="1"/>
  <c r="K9" i="12"/>
  <c r="K8" i="12" s="1"/>
  <c r="M9" i="12"/>
  <c r="O9" i="12"/>
  <c r="O8" i="12" s="1"/>
  <c r="Q9" i="12"/>
  <c r="Q8" i="12" s="1"/>
  <c r="V9" i="12"/>
  <c r="V8" i="12" s="1"/>
  <c r="G12" i="12"/>
  <c r="AF77" i="12" s="1"/>
  <c r="I12" i="12"/>
  <c r="K12" i="12"/>
  <c r="O12" i="12"/>
  <c r="Q12" i="12"/>
  <c r="V12" i="12"/>
  <c r="G16" i="12"/>
  <c r="M16" i="12" s="1"/>
  <c r="I16" i="12"/>
  <c r="K16" i="12"/>
  <c r="O16" i="12"/>
  <c r="Q16" i="12"/>
  <c r="V16" i="12"/>
  <c r="G20" i="12"/>
  <c r="I20" i="12"/>
  <c r="K20" i="12"/>
  <c r="M20" i="12"/>
  <c r="O20" i="12"/>
  <c r="Q20" i="12"/>
  <c r="V20" i="12"/>
  <c r="G27" i="12"/>
  <c r="I27" i="12"/>
  <c r="K27" i="12"/>
  <c r="M27" i="12"/>
  <c r="O27" i="12"/>
  <c r="Q27" i="12"/>
  <c r="V27" i="12"/>
  <c r="G33" i="12"/>
  <c r="I33" i="12"/>
  <c r="K33" i="12"/>
  <c r="M33" i="12"/>
  <c r="O33" i="12"/>
  <c r="Q33" i="12"/>
  <c r="V33" i="12"/>
  <c r="G38" i="12"/>
  <c r="G37" i="12" s="1"/>
  <c r="I38" i="12"/>
  <c r="I37" i="12" s="1"/>
  <c r="K38" i="12"/>
  <c r="K37" i="12" s="1"/>
  <c r="M38" i="12"/>
  <c r="O38" i="12"/>
  <c r="O37" i="12" s="1"/>
  <c r="Q38" i="12"/>
  <c r="Q37" i="12" s="1"/>
  <c r="V38" i="12"/>
  <c r="V37" i="12" s="1"/>
  <c r="G40" i="12"/>
  <c r="M40" i="12" s="1"/>
  <c r="I40" i="12"/>
  <c r="K40" i="12"/>
  <c r="O40" i="12"/>
  <c r="Q40" i="12"/>
  <c r="V40" i="12"/>
  <c r="G42" i="12"/>
  <c r="O42" i="12"/>
  <c r="Q42" i="12"/>
  <c r="V42" i="12"/>
  <c r="G43" i="12"/>
  <c r="M43" i="12" s="1"/>
  <c r="M42" i="12" s="1"/>
  <c r="I43" i="12"/>
  <c r="I42" i="12" s="1"/>
  <c r="K43" i="12"/>
  <c r="K42" i="12" s="1"/>
  <c r="O43" i="12"/>
  <c r="Q43" i="12"/>
  <c r="V43" i="12"/>
  <c r="Q47" i="12"/>
  <c r="V47" i="12"/>
  <c r="G48" i="12"/>
  <c r="G47" i="12" s="1"/>
  <c r="I48" i="12"/>
  <c r="I47" i="12" s="1"/>
  <c r="K48" i="12"/>
  <c r="K47" i="12" s="1"/>
  <c r="M48" i="12"/>
  <c r="M47" i="12" s="1"/>
  <c r="O48" i="12"/>
  <c r="O47" i="12" s="1"/>
  <c r="Q48" i="12"/>
  <c r="V48" i="12"/>
  <c r="G52" i="12"/>
  <c r="G51" i="12" s="1"/>
  <c r="I52" i="12"/>
  <c r="I51" i="12" s="1"/>
  <c r="K52" i="12"/>
  <c r="K51" i="12" s="1"/>
  <c r="M52" i="12"/>
  <c r="M51" i="12" s="1"/>
  <c r="O52" i="12"/>
  <c r="O51" i="12" s="1"/>
  <c r="Q52" i="12"/>
  <c r="Q51" i="12" s="1"/>
  <c r="V52" i="12"/>
  <c r="V51" i="12" s="1"/>
  <c r="G59" i="12"/>
  <c r="G58" i="12" s="1"/>
  <c r="I59" i="12"/>
  <c r="I58" i="12" s="1"/>
  <c r="K59" i="12"/>
  <c r="K58" i="12" s="1"/>
  <c r="M59" i="12"/>
  <c r="M58" i="12" s="1"/>
  <c r="O59" i="12"/>
  <c r="O58" i="12" s="1"/>
  <c r="Q59" i="12"/>
  <c r="Q58" i="12" s="1"/>
  <c r="V59" i="12"/>
  <c r="V58" i="12" s="1"/>
  <c r="G62" i="12"/>
  <c r="I62" i="12"/>
  <c r="G63" i="12"/>
  <c r="M63" i="12" s="1"/>
  <c r="M62" i="12" s="1"/>
  <c r="I63" i="12"/>
  <c r="K63" i="12"/>
  <c r="K62" i="12" s="1"/>
  <c r="O63" i="12"/>
  <c r="O62" i="12" s="1"/>
  <c r="Q63" i="12"/>
  <c r="Q62" i="12" s="1"/>
  <c r="V63" i="12"/>
  <c r="V62" i="12" s="1"/>
  <c r="G66" i="12"/>
  <c r="I66" i="12"/>
  <c r="K66" i="12"/>
  <c r="M66" i="12"/>
  <c r="O66" i="12"/>
  <c r="Q66" i="12"/>
  <c r="V66" i="12"/>
  <c r="G68" i="12"/>
  <c r="G67" i="12" s="1"/>
  <c r="I68" i="12"/>
  <c r="I67" i="12" s="1"/>
  <c r="K68" i="12"/>
  <c r="K67" i="12" s="1"/>
  <c r="M68" i="12"/>
  <c r="O68" i="12"/>
  <c r="O67" i="12" s="1"/>
  <c r="Q68" i="12"/>
  <c r="Q67" i="12" s="1"/>
  <c r="V68" i="12"/>
  <c r="G69" i="12"/>
  <c r="I69" i="12"/>
  <c r="K69" i="12"/>
  <c r="M69" i="12"/>
  <c r="O69" i="12"/>
  <c r="Q69" i="12"/>
  <c r="V69" i="12"/>
  <c r="G70" i="12"/>
  <c r="I70" i="12"/>
  <c r="K70" i="12"/>
  <c r="M70" i="12"/>
  <c r="O70" i="12"/>
  <c r="Q70" i="12"/>
  <c r="V70" i="12"/>
  <c r="V67" i="12" s="1"/>
  <c r="G72" i="12"/>
  <c r="M72" i="12" s="1"/>
  <c r="I72" i="12"/>
  <c r="K72" i="12"/>
  <c r="O72" i="12"/>
  <c r="Q72" i="12"/>
  <c r="V72" i="12"/>
  <c r="G73" i="12"/>
  <c r="M73" i="12" s="1"/>
  <c r="I73" i="12"/>
  <c r="K73" i="12"/>
  <c r="O73" i="12"/>
  <c r="Q73" i="12"/>
  <c r="V73" i="12"/>
  <c r="G74" i="12"/>
  <c r="M74" i="12" s="1"/>
  <c r="I74" i="12"/>
  <c r="K74" i="12"/>
  <c r="O74" i="12"/>
  <c r="Q74" i="12"/>
  <c r="V74" i="12"/>
  <c r="AE77" i="12"/>
  <c r="I20" i="1"/>
  <c r="I19" i="1"/>
  <c r="I18" i="1"/>
  <c r="I17" i="1"/>
  <c r="I16" i="1"/>
  <c r="I78" i="1"/>
  <c r="J74" i="1" s="1"/>
  <c r="F46" i="1"/>
  <c r="G23" i="1" s="1"/>
  <c r="G46" i="1"/>
  <c r="H45" i="1"/>
  <c r="I45" i="1" s="1"/>
  <c r="H44" i="1"/>
  <c r="I44" i="1" s="1"/>
  <c r="H43" i="1"/>
  <c r="I43" i="1" s="1"/>
  <c r="H42" i="1"/>
  <c r="I42" i="1" s="1"/>
  <c r="H41" i="1"/>
  <c r="I41" i="1" s="1"/>
  <c r="H40" i="1"/>
  <c r="H39" i="1"/>
  <c r="I39" i="1" s="1"/>
  <c r="I46" i="1" s="1"/>
  <c r="J28" i="1"/>
  <c r="J26" i="1"/>
  <c r="G38" i="1"/>
  <c r="F38" i="1"/>
  <c r="J23" i="1"/>
  <c r="J24" i="1"/>
  <c r="J25" i="1"/>
  <c r="J27" i="1"/>
  <c r="E24" i="1"/>
  <c r="E26" i="1"/>
  <c r="J76" i="1" l="1"/>
  <c r="J77" i="1"/>
  <c r="J68" i="1"/>
  <c r="J67" i="1"/>
  <c r="J69" i="1"/>
  <c r="J60" i="1"/>
  <c r="J59" i="1"/>
  <c r="J61" i="1"/>
  <c r="J75" i="1"/>
  <c r="J62" i="1"/>
  <c r="J70" i="1"/>
  <c r="J63" i="1"/>
  <c r="J71" i="1"/>
  <c r="J64" i="1"/>
  <c r="J65" i="1"/>
  <c r="J73" i="1"/>
  <c r="J72" i="1"/>
  <c r="J66" i="1"/>
  <c r="G28" i="1"/>
  <c r="G25" i="1"/>
  <c r="A25" i="1" s="1"/>
  <c r="A23" i="1"/>
  <c r="M9" i="15"/>
  <c r="M8" i="15" s="1"/>
  <c r="G8" i="15"/>
  <c r="G17" i="15"/>
  <c r="M8" i="14"/>
  <c r="G32" i="14"/>
  <c r="AF40" i="14"/>
  <c r="G8" i="14"/>
  <c r="M8" i="13"/>
  <c r="G60" i="13"/>
  <c r="G13" i="13"/>
  <c r="M67" i="12"/>
  <c r="M37" i="12"/>
  <c r="M12" i="12"/>
  <c r="M8" i="12" s="1"/>
  <c r="I21" i="1"/>
  <c r="J41" i="1"/>
  <c r="J39" i="1"/>
  <c r="J46" i="1" s="1"/>
  <c r="J43" i="1"/>
  <c r="J42" i="1"/>
  <c r="J44" i="1"/>
  <c r="J45" i="1"/>
  <c r="H46" i="1"/>
  <c r="J78" i="1" l="1"/>
  <c r="G26" i="1"/>
  <c r="A26" i="1"/>
  <c r="G24" i="1"/>
  <c r="A27" i="1" s="1"/>
  <c r="A24" i="1"/>
  <c r="G29" i="1" l="1"/>
  <c r="G27" i="1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S6" authorId="0" shapeId="0" xr:uid="{8B269074-BBA3-449C-983D-EE70F119659F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69CA8429-F08E-4915-A804-46C1DF78A42C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S6" authorId="0" shapeId="0" xr:uid="{3127E0A8-ABBD-4F65-8C1E-39EBA74587BC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CC3E834F-3F00-44EB-9593-7C8F8A02580D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S6" authorId="0" shapeId="0" xr:uid="{28070806-C9DB-4632-B610-39B4B05D878B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935D86D0-36BE-43EE-A8F9-2EEDDE4E8D4A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S6" authorId="0" shapeId="0" xr:uid="{F51BD1FD-A17E-481F-9C55-0468D308909E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FC4B54CF-63F3-4A87-A8BF-3CDA885159C7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<sst xmlns="http://schemas.openxmlformats.org/spreadsheetml/2006/main" count="1219" uniqueCount="392">
  <si>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</si>
  <si>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</si>
  <si>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</si>
  <si>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</si>
  <si>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</si>
  <si>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</si>
  <si>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</si>
  <si>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</si>
  <si>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</si>
  <si>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</si>
  <si>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</si>
  <si>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</si>
  <si>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</si>
  <si>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</si>
  <si>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</si>
  <si>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</si>
  <si>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</si>
  <si>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</si>
  <si>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</si>
  <si>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</si>
  <si>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</si>
  <si>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</si>
  <si>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</si>
  <si>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</si>
  <si>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</si>
  <si>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</si>
  <si>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</si>
  <si>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</si>
  <si>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</si>
  <si>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</si>
  <si>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</si>
  <si>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</si>
  <si>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</si>
  <si>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</si>
  <si>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</si>
  <si>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</si>
  <si>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</si>
  <si>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</si>
  <si>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</si>
  <si>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</si>
  <si>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</si>
  <si>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</si>
  <si>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</si>
  <si>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715/2</t>
  </si>
  <si>
    <t xml:space="preserve">Základní škola Komenského 2, Žďár nad Sázavou </t>
  </si>
  <si>
    <t>Stavba</t>
  </si>
  <si>
    <t>Stavební objekt</t>
  </si>
  <si>
    <t>SO01</t>
  </si>
  <si>
    <t>Učebna chemie 3.NP - stavební práce</t>
  </si>
  <si>
    <t>01</t>
  </si>
  <si>
    <t xml:space="preserve">Bourací práce </t>
  </si>
  <si>
    <t>02</t>
  </si>
  <si>
    <t xml:space="preserve">Nové konstrukce </t>
  </si>
  <si>
    <t>04</t>
  </si>
  <si>
    <t>Elektroinstalace</t>
  </si>
  <si>
    <t>VN</t>
  </si>
  <si>
    <t>VRN</t>
  </si>
  <si>
    <t>Celkem za stavbu</t>
  </si>
  <si>
    <t>CZK</t>
  </si>
  <si>
    <t>#POPS</t>
  </si>
  <si>
    <t xml:space="preserve">Popis stavby: 715/2 - Základní škola Komenského 2, Žďár nad Sázavou </t>
  </si>
  <si>
    <t>#POPO</t>
  </si>
  <si>
    <t>Popis objektu: SO01 - Učebna chemie 3.NP - stavební práce</t>
  </si>
  <si>
    <t>#POPR</t>
  </si>
  <si>
    <t xml:space="preserve">Popis rozpočtu: 01 - Bourací práce </t>
  </si>
  <si>
    <t xml:space="preserve">Popis rozpočtu: 02 - Nové konstrukce </t>
  </si>
  <si>
    <t>Popis rozpočtu: 04 - Elektroinstalace</t>
  </si>
  <si>
    <t>Popis rozpočtu: VN - VRN</t>
  </si>
  <si>
    <t>Rekapitulace dílů</t>
  </si>
  <si>
    <t>Typ dílu</t>
  </si>
  <si>
    <t>416</t>
  </si>
  <si>
    <t>Podhledy a mezistropy montované lehké</t>
  </si>
  <si>
    <t>6</t>
  </si>
  <si>
    <t>Úpravy povrchu, podlahy</t>
  </si>
  <si>
    <t>61</t>
  </si>
  <si>
    <t>Úpravy povrchů vnitřní</t>
  </si>
  <si>
    <t>62</t>
  </si>
  <si>
    <t>Úpravy povrchů vnější</t>
  </si>
  <si>
    <t>63</t>
  </si>
  <si>
    <t>Podlahy a podlahové konstrukce</t>
  </si>
  <si>
    <t>96</t>
  </si>
  <si>
    <t>Bourání konstrukcí</t>
  </si>
  <si>
    <t>99</t>
  </si>
  <si>
    <t>Staveništní přesun hmot</t>
  </si>
  <si>
    <t>725</t>
  </si>
  <si>
    <t>Zařizovací předměty</t>
  </si>
  <si>
    <t>762</t>
  </si>
  <si>
    <t>Konstrukce tesařské</t>
  </si>
  <si>
    <t>763</t>
  </si>
  <si>
    <t>Dřevostavby</t>
  </si>
  <si>
    <t>776</t>
  </si>
  <si>
    <t>Podlahy a stěny povlakové</t>
  </si>
  <si>
    <t>783</t>
  </si>
  <si>
    <t>Nátěry</t>
  </si>
  <si>
    <t>784</t>
  </si>
  <si>
    <t>Malby</t>
  </si>
  <si>
    <t>786</t>
  </si>
  <si>
    <t>Zastiňující technika</t>
  </si>
  <si>
    <t>M21</t>
  </si>
  <si>
    <t>Elektromontáže</t>
  </si>
  <si>
    <t>M65</t>
  </si>
  <si>
    <t>Elektroinstalace a veřejné osvětlení</t>
  </si>
  <si>
    <t>D96</t>
  </si>
  <si>
    <t>Přesuny suti a vybouraných hmot</t>
  </si>
  <si>
    <t>PSU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</si>
  <si>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</si>
  <si>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</si>
  <si>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</si>
  <si>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</si>
  <si>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</si>
  <si>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</si>
  <si>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</si>
  <si>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</si>
  <si>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</si>
  <si>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</si>
  <si>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</si>
  <si>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</si>
  <si>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</si>
  <si>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</si>
  <si>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</si>
  <si>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</si>
  <si>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</si>
  <si>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</si>
  <si>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</si>
  <si>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</si>
  <si>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</si>
  <si>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</si>
  <si>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</si>
  <si>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</si>
  <si>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</si>
  <si>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</si>
  <si>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</si>
  <si>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</si>
  <si>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</si>
  <si>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</si>
  <si>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968061112R00</t>
  </si>
  <si>
    <t>Vyvěšení nebo zavěšení dřevěných křídel oken, plochy do 1,5 m2</t>
  </si>
  <si>
    <t>kus</t>
  </si>
  <si>
    <t>801-3</t>
  </si>
  <si>
    <t>RTS 25/ I</t>
  </si>
  <si>
    <t>Práce</t>
  </si>
  <si>
    <t>Běžná</t>
  </si>
  <si>
    <t>POL1_</t>
  </si>
  <si>
    <t>oken, dveří a vrat, s uložením a opětovným zavěšením po provedení stavebních změn,</t>
  </si>
  <si>
    <t>SPI</t>
  </si>
  <si>
    <t>Vyvěšení okna nad dveřmi : 1</t>
  </si>
  <si>
    <t>VV</t>
  </si>
  <si>
    <t>968062244R00</t>
  </si>
  <si>
    <t>Vybourání dřevěných rámů oken jednoduchých, plochy do 1 m2</t>
  </si>
  <si>
    <t>m2</t>
  </si>
  <si>
    <t>včetně pomocného lešení o výšce podlahy do 1900 mm a pro zatížení do 1,5 kPa  (150 kg/m2),</t>
  </si>
  <si>
    <t xml:space="preserve">Vybourání okna nad dveřmi : </t>
  </si>
  <si>
    <t>0,8*0,4</t>
  </si>
  <si>
    <t>974031135R00</t>
  </si>
  <si>
    <t>Vysekání rýh v jakémkoliv zdivu cihelném v ploše  do hloubky 50 mm, šířky do 200 mm</t>
  </si>
  <si>
    <t>m</t>
  </si>
  <si>
    <t>Včetně pomocného lešení o výšce podlahy do 1900 mm a pro zatížení do 1,5 kPa  (150 kg/m2).</t>
  </si>
  <si>
    <t>POP</t>
  </si>
  <si>
    <t xml:space="preserve">Vysekání rýhy - husí krk : </t>
  </si>
  <si>
    <t>příprava : 2,5</t>
  </si>
  <si>
    <t>974042585R00</t>
  </si>
  <si>
    <t>Vysekání rýh v betonové a jiné monolitické dlažbě do hloubky 250 mm, šířky do 200 mm</t>
  </si>
  <si>
    <t>s betonovým podkladem,</t>
  </si>
  <si>
    <t xml:space="preserve">Zhotovení rýhy ve stávající skladbě podlahy : </t>
  </si>
  <si>
    <t xml:space="preserve">Skladba podlahy dle PD : </t>
  </si>
  <si>
    <t>Rýha pro vodovod : 5,67</t>
  </si>
  <si>
    <t>Rýha pro kanalizaci : 5,67</t>
  </si>
  <si>
    <t>Rýha pro elektroinstalaci : (6,11+(0,8*4))</t>
  </si>
  <si>
    <t>978013141R00</t>
  </si>
  <si>
    <t>Otlučení omítek vápenných nebo vápenocementových vnitřních s vyškrabáním spár, s očištěním zdiva stěn, v rozsahu do 30 %</t>
  </si>
  <si>
    <t xml:space="preserve">Otlučení poškozených omítek : </t>
  </si>
  <si>
    <t>obvodové stěny : ((10,355+5,96)*2)*3,075</t>
  </si>
  <si>
    <t>výklenky : ((6*0,3)+(4*0,455))*3,075</t>
  </si>
  <si>
    <t>odečet otvorů : -(((2,07*2,19)*3)+(0,94*1,97))</t>
  </si>
  <si>
    <t>odečet obkladů za umyvadly : -((0,455+1,66+0,455)*1,6)*2</t>
  </si>
  <si>
    <t>978059531R00</t>
  </si>
  <si>
    <t>Odsekání a odebrání obkladů stěn z obkládaček vnitřních z jakýchkoliv materiálů, plochy přes 2 m2</t>
  </si>
  <si>
    <t>včetně otlučení podkladní omítky až na zdivo,</t>
  </si>
  <si>
    <t xml:space="preserve">Odsekání obkladu za umyvadly : </t>
  </si>
  <si>
    <t>výška obkladu 1,6m : ((0,455+1,66+0,455)*1,6)</t>
  </si>
  <si>
    <t>725210821R00</t>
  </si>
  <si>
    <t>Demontáž umyvadel umyvadel bez výtokových armatur</t>
  </si>
  <si>
    <t>soubor</t>
  </si>
  <si>
    <t>800-721</t>
  </si>
  <si>
    <t>Demontáž stávajících umyvadel : 3</t>
  </si>
  <si>
    <t>725820802R00</t>
  </si>
  <si>
    <t>Demontáž baterií stojánkových do 1otvoru</t>
  </si>
  <si>
    <t>Demontáž umyvadlových baterií : 3</t>
  </si>
  <si>
    <t>762526811R00</t>
  </si>
  <si>
    <t>Demontáž podlah bez polštářů , z desek dřevotřískovýh, překližkových, sololitových , tloušťky do 20 mm</t>
  </si>
  <si>
    <t>800-762</t>
  </si>
  <si>
    <t xml:space="preserve">Demontáž poškozených podlahových OSB desek : </t>
  </si>
  <si>
    <t xml:space="preserve">Počítáno cca 10% plochy : </t>
  </si>
  <si>
    <t>Odkaz na mn. položky pořadí 10 : 65,08940*0,1</t>
  </si>
  <si>
    <t>776511810R00</t>
  </si>
  <si>
    <t>Odstranění povlakových podlah z nášlapné plochy lepených, bez podložky, z ploch přes 20 m2</t>
  </si>
  <si>
    <t>800-775</t>
  </si>
  <si>
    <t xml:space="preserve">Demontáž stávající podlahové krytiny : </t>
  </si>
  <si>
    <t>(5,96*10,355)+((0,455*1,66)*2)+((2,07*0,3)*3)</t>
  </si>
  <si>
    <t>783801812R00</t>
  </si>
  <si>
    <t xml:space="preserve">Odstranění starých nátěrů z omítek stěn, oškrabáním </t>
  </si>
  <si>
    <t>800-783</t>
  </si>
  <si>
    <t xml:space="preserve">Odstranění stávajích nátěrů stěn : </t>
  </si>
  <si>
    <t>786611811R00</t>
  </si>
  <si>
    <t>Demontáž zastiňujících rolet předokenních, s viditelným boxem</t>
  </si>
  <si>
    <t>800-786</t>
  </si>
  <si>
    <t xml:space="preserve">Demontáž stávajích vnějších rolet : </t>
  </si>
  <si>
    <t>3</t>
  </si>
  <si>
    <t>650801113R00</t>
  </si>
  <si>
    <t>Demontáž svítidla stropního, přisazeného</t>
  </si>
  <si>
    <t xml:space="preserve">Demontáž stávajícch svítidel : </t>
  </si>
  <si>
    <t>11</t>
  </si>
  <si>
    <t>M65R00</t>
  </si>
  <si>
    <t>Demontáž prvků elektroinstalace, zásuvky, přepínače apod...</t>
  </si>
  <si>
    <t>kompl</t>
  </si>
  <si>
    <t>Vlastní</t>
  </si>
  <si>
    <t>Indiv</t>
  </si>
  <si>
    <t>979011111R00</t>
  </si>
  <si>
    <t>Svislá doprava suti a vybouraných hmot za prvé podlaží nad nebo pod základním podlažím</t>
  </si>
  <si>
    <t>t</t>
  </si>
  <si>
    <t>Přesun suti</t>
  </si>
  <si>
    <t>POL8_</t>
  </si>
  <si>
    <t>979011121R00</t>
  </si>
  <si>
    <t>Svislá doprava suti a vybouraných hmot příplatek za každé další podlaží</t>
  </si>
  <si>
    <t>979081111R00</t>
  </si>
  <si>
    <t>Odvoz suti a vybouraných hmot na skládku do 1 km</t>
  </si>
  <si>
    <t>Včetně naložení na dopravní prostředek a složení na skládku, bez poplatku za skládku.</t>
  </si>
  <si>
    <t>979081121R00</t>
  </si>
  <si>
    <t>Odvoz suti a vybouraných hmot na skládku příplatek za každý další 1 km</t>
  </si>
  <si>
    <t>979082111R00</t>
  </si>
  <si>
    <t>Vnitrostaveništní doprava suti a vybouraných hmot do 10 m</t>
  </si>
  <si>
    <t>979990107R00</t>
  </si>
  <si>
    <t>Poplatek za uložení, směs betonu, cihel a dřeva,  , skupina 17 09 04 z Katalogu odpadů</t>
  </si>
  <si>
    <t>kategorie 17 09 04 smíšené stavební a demoliční odpady</t>
  </si>
  <si>
    <t>SUM</t>
  </si>
  <si>
    <t>END</t>
  </si>
  <si>
    <t>416061121R00</t>
  </si>
  <si>
    <t>Podhledy kazetové z desek sádrokartonových podhledy z demontovatelných kazet sádrokartonových akustických 600 x 600 mm tl.12,5 mm hrana pro poloskrytou podkonstrukci, minerální izolace tloušťky 80 mm</t>
  </si>
  <si>
    <t>801-1</t>
  </si>
  <si>
    <t>Pouze možné řešení - nutno zajistit akustický výpočet na konstrukci</t>
  </si>
  <si>
    <t>416-R00</t>
  </si>
  <si>
    <t>Akustický výpočet kazetového podhledu</t>
  </si>
  <si>
    <t>602011141R00</t>
  </si>
  <si>
    <t xml:space="preserve">Omítka stěn z hotových směsí vrstva štuková, vápenná,  , tloušťka vrstvy 2 mm,  </t>
  </si>
  <si>
    <t>po jednotlivých vrstvách</t>
  </si>
  <si>
    <t xml:space="preserve">Nová vnitřní omítka : </t>
  </si>
  <si>
    <t>602011199R00</t>
  </si>
  <si>
    <t>Penetrace velmi savých minerálních podkladů zpevňující (lehké betony a staré omítky), stěn</t>
  </si>
  <si>
    <t xml:space="preserve">Penetrace podkladu : </t>
  </si>
  <si>
    <t>612409991R00</t>
  </si>
  <si>
    <t>Začištění omítek kolem oken, dveří a obkladů apod. maltou vápenou</t>
  </si>
  <si>
    <t>801-4</t>
  </si>
  <si>
    <t>Okna : ((2,07+2,19)*2)*3</t>
  </si>
  <si>
    <t>Dveře : (0,94+(1,97*2))</t>
  </si>
  <si>
    <t>Okno nad dveřmi : (0,8+0,4)*2</t>
  </si>
  <si>
    <t>612421321R00</t>
  </si>
  <si>
    <t>Oprava vnitřních vápenných omítek stěn v množství opravované plochy přes 10 do 30 %, hladkých</t>
  </si>
  <si>
    <t>Včetně pomocného pracovního lešení o výšce podlahy do 1900 mm a pro zatížení do 1,5 kPa.</t>
  </si>
  <si>
    <t xml:space="preserve">Oprava poškozených omítek : </t>
  </si>
  <si>
    <t>612481211RT2</t>
  </si>
  <si>
    <t>Vyztužení povrchu vnitřních stěn sklotextilní síťovinou s dodávkou síťoviny a stěrkového tmelu</t>
  </si>
  <si>
    <t>622473187RT2</t>
  </si>
  <si>
    <t>Příplatek za okenní začišťovací lištu včetně dodávky</t>
  </si>
  <si>
    <t xml:space="preserve">APU lišta - okna : </t>
  </si>
  <si>
    <t>((2,07+2,19)*2)*3</t>
  </si>
  <si>
    <t>632411105RT1</t>
  </si>
  <si>
    <t>Potěr ze suchých směsí samonivelační polymercementová stěrka, pevnost v tlaku 20 MPa, tloušťka 5 mm, bez penetrace</t>
  </si>
  <si>
    <t>s rozprostřením a uhlazením</t>
  </si>
  <si>
    <t xml:space="preserve">Nivelace stávající podlahy : </t>
  </si>
  <si>
    <t>632411904R00</t>
  </si>
  <si>
    <t xml:space="preserve">Potěr ze suchých směsí nátěr savých podkladů penetrační,  </t>
  </si>
  <si>
    <t xml:space="preserve">Penetrace pod samonivelační stěrku : </t>
  </si>
  <si>
    <t>998011003R00</t>
  </si>
  <si>
    <t>Přesun hmot pro budovy s nosnou konstrukcí zděnou výšky přes 12 do 24 m</t>
  </si>
  <si>
    <t>Přesun hmot</t>
  </si>
  <si>
    <t>POL7_</t>
  </si>
  <si>
    <t>přesun hmot pro budovy občanské výstavby (JKSO 801), budovy pro bydlení (JKSO 803) budovy pro výrobu a služby (JKSO 812) s nosnou svislou konstrukcí zděnou z cihel nebo tvárnic nebo kovovou</t>
  </si>
  <si>
    <t>763614132RW6</t>
  </si>
  <si>
    <t>Montáž podlahy, z desek tl. do 18 mm, na P+D, šroubováním, včetně dodávky desky dřevoštěpkové</t>
  </si>
  <si>
    <t>800-763</t>
  </si>
  <si>
    <t>vč. dodávky a montáže spojovacího materiálu</t>
  </si>
  <si>
    <t xml:space="preserve">Náhrada poškozených stávajích podlahových desek : </t>
  </si>
  <si>
    <t xml:space="preserve">Počítáno cca 10% : </t>
  </si>
  <si>
    <t>((5,96*10,355)+((0,455*1,66)*2)+((2,07*0,3)*3))*0,1</t>
  </si>
  <si>
    <t>60725014R</t>
  </si>
  <si>
    <t>Deska z plochých třísek (OSB) typ: 3; tl = 18,0 mm; povrch: nebroušený; hrana: rovná</t>
  </si>
  <si>
    <t>SPCM</t>
  </si>
  <si>
    <t>Specifikace</t>
  </si>
  <si>
    <t>POL3_</t>
  </si>
  <si>
    <t>Odkaz na mn. položky pořadí 12 : 6,50894</t>
  </si>
  <si>
    <t>Koeficient prořezu materiálu 10%: 0,1</t>
  </si>
  <si>
    <t>998763201R00</t>
  </si>
  <si>
    <t>Přesun hmot dřevostaveb v objektech výšky do 6 m</t>
  </si>
  <si>
    <t>50 m vodorovně</t>
  </si>
  <si>
    <t>776421200R00</t>
  </si>
  <si>
    <t xml:space="preserve">Lepení podlahových soklíků nebo lišt pryžových soklová lišta </t>
  </si>
  <si>
    <t>včetně vložení a přilepení povlakové krytiny do soklového profilu.</t>
  </si>
  <si>
    <t>((5,96+10,355)*2)+((0,455+0,455)*2)+((0,3+0,3)*3)</t>
  </si>
  <si>
    <t>776521200RV2</t>
  </si>
  <si>
    <t>Lepení podlah z plastových dílců z vinylových dílců, tloušťky 2,5 mm, včetně dodávky</t>
  </si>
  <si>
    <t xml:space="preserve">Nová podlahová krytina : </t>
  </si>
  <si>
    <t xml:space="preserve">vinyl bude specifikován invesorem : </t>
  </si>
  <si>
    <t>28342454R</t>
  </si>
  <si>
    <t>lišta soklová, zásuvná; pro vinylové podlahy; materiál PVC; š = 13,3 mm; h = 24,5 mm; bílá, šampaň, stříbrná</t>
  </si>
  <si>
    <t>Odkaz na mn. položky pořadí 15 : 36,25000</t>
  </si>
  <si>
    <t>Koeficient prořezu 10%: 0,1</t>
  </si>
  <si>
    <t>783-R01</t>
  </si>
  <si>
    <t>Obroušení a nátěr kovových konstrukcí</t>
  </si>
  <si>
    <t>včetně pomocného lešení.</t>
  </si>
  <si>
    <t>Otopná tělesa vč. potrubí : 3</t>
  </si>
  <si>
    <t>Kovové zárubně : 2</t>
  </si>
  <si>
    <t>784442001RT2</t>
  </si>
  <si>
    <t>Malby z malířských směsí disperzních, v místnostech do 3,8 m, jednobarevné, dvojnásobné + 1x penetrace</t>
  </si>
  <si>
    <t>800-784</t>
  </si>
  <si>
    <t xml:space="preserve">Zhotovení výmalby nové omítky : </t>
  </si>
  <si>
    <t>Úprava rozvaděče včetně drobného materiálu (propojovací kabely a lišty), včetně jistících prvků</t>
  </si>
  <si>
    <t>D+M Svítidla LED panel 595x595 mm</t>
  </si>
  <si>
    <t>Difuzor microprisma pro UGR?19, min. 3600 lm - 4000 lm, bezdrátově dálkově ovládání 2,4GHz, min. Ra?90 při změně</t>
  </si>
  <si>
    <t>CCT plynule i krokově 3000K - 6000K, změna výkonu plynule i krokově 100% až 1%, vytváření skupin svítidel, životnost min 50000 hod, montáž do rastru</t>
  </si>
  <si>
    <t>1 ks Dálkový ovládač 2,4GHz - změna CCT plynule i krokově 3000-6000K, změna výkonu plynule i</t>
  </si>
  <si>
    <t>krokově 100% až 1%, vytváření skupin svítidel (1 ks pro místnost)</t>
  </si>
  <si>
    <t>03</t>
  </si>
  <si>
    <t>Zásuvka datová, 2x keystone -  pod omítku, včetně rámečku, vč přípomocných prací</t>
  </si>
  <si>
    <t>Na zdi za katedrou - určí uživatel při provádění prací</t>
  </si>
  <si>
    <t>Zásuvka dojnásobná 230V - pod omítku, včetně rámečku</t>
  </si>
  <si>
    <t>05</t>
  </si>
  <si>
    <t>Zásuvka jednonásobná 230V, do podlahy stupínku pod katedru pro přípojnou stanici</t>
  </si>
  <si>
    <t>06</t>
  </si>
  <si>
    <t>Konektor RJ-45 cat.6</t>
  </si>
  <si>
    <t>výměna za stávající, umístění stávající</t>
  </si>
  <si>
    <t>07</t>
  </si>
  <si>
    <t>Sériový přepínač ř. č.5 - včetně rámečku</t>
  </si>
  <si>
    <t>řazení číslo 1 - 1 kus , výměna za stávající, umístění stávající</t>
  </si>
  <si>
    <t>08</t>
  </si>
  <si>
    <t>Ukončení/zapojení kabelu CYKY 3x2,5 do vysuvných zásuvek a regulovatelného zdroje v učebním stolu</t>
  </si>
  <si>
    <t>09</t>
  </si>
  <si>
    <t>Instalační krabice</t>
  </si>
  <si>
    <t>10</t>
  </si>
  <si>
    <t>Kabelová trasa pro jednotlivé kabely (např. mezi svítidly), Příchytka s vázacím páskem</t>
  </si>
  <si>
    <t>Kabel CYKY-J 3x2,5 - včetně uložení pod omítku / do žlabu</t>
  </si>
  <si>
    <t>12</t>
  </si>
  <si>
    <t>Kabel CYKY-J 3x1,5 - včetně uložení pod omítku / do žlabu</t>
  </si>
  <si>
    <t>13</t>
  </si>
  <si>
    <t>Kabel FTP cat.6</t>
  </si>
  <si>
    <t>14</t>
  </si>
  <si>
    <t>Spojovací materiál</t>
  </si>
  <si>
    <t>kpl</t>
  </si>
  <si>
    <t>15</t>
  </si>
  <si>
    <t>Přípojná stanice</t>
  </si>
  <si>
    <t>17</t>
  </si>
  <si>
    <t>klrabice protahovací KT 150 vč víčka</t>
  </si>
  <si>
    <t>16</t>
  </si>
  <si>
    <t>Trubka ohebná LRU 32 mm, vč. zednické přípravy</t>
  </si>
  <si>
    <t>18</t>
  </si>
  <si>
    <t>Ostatní materiál</t>
  </si>
  <si>
    <t>19</t>
  </si>
  <si>
    <t>Mimostaveništní doprava</t>
  </si>
  <si>
    <t>20</t>
  </si>
  <si>
    <t>Přesun dodávek</t>
  </si>
  <si>
    <t>21</t>
  </si>
  <si>
    <t>Podíl přidružených výkonů - spolupráce s ostatními profesemi</t>
  </si>
  <si>
    <t>22</t>
  </si>
  <si>
    <t>Revizní zpráva</t>
  </si>
  <si>
    <t>005121010R</t>
  </si>
  <si>
    <t>Vybudování zařízení staveniště</t>
  </si>
  <si>
    <t>Soubor</t>
  </si>
  <si>
    <t>POL99_8</t>
  </si>
  <si>
    <t>Náklady spojené se zřízením přípojek energií k objektům zařízení staveniště, vybudování případných měřících odběrných míst a zřízení, případná příprava území pro objekty zařízení staveniště a vlastní vybudování objektů zařízení staveniště.</t>
  </si>
  <si>
    <t>005121020R</t>
  </si>
  <si>
    <t xml:space="preserve">Provoz zařízení staveniště </t>
  </si>
  <si>
    <t>Náklady na vybavení objektů zařízení staveniště, ostraha staveniště,  náklady na energie spotřebované dodavatelem v rámci provozu zařízení staveniště, náklady na potřebný úklid v prostorách zařízení staveniště, náklady na nutnou údržbu a opravy na objektech zařízení staveniště a na přípojkách energií.</t>
  </si>
  <si>
    <t>005121030R</t>
  </si>
  <si>
    <t>Odstranění zařízení staveniště</t>
  </si>
  <si>
    <t>Odstranění objektů zařízení staveniště včetně přípojek energií a jejich odvoz. Položka zahrnuje i náklady na úpravu povrchů po odstranění zařízení staveniště a úklid ploch, na kterých bylo zařízení staveniště provozováno.</t>
  </si>
  <si>
    <t>005124010R</t>
  </si>
  <si>
    <t>Koordinační činnost</t>
  </si>
  <si>
    <t>Koordinace stavebních a technologických dodávek stavby.</t>
  </si>
  <si>
    <t>005211010R</t>
  </si>
  <si>
    <t>Předání a převzetí staveniště</t>
  </si>
  <si>
    <t>Náklady spojené s účastí zhotovitele na předání a převzetí staveniště.</t>
  </si>
  <si>
    <t>005211080R</t>
  </si>
  <si>
    <t xml:space="preserve">Bezpečnostní a hygienická opatření na staveništi </t>
  </si>
  <si>
    <t>Náklady na ochranu staveniště před vstupem nepovolaných osob,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</t>
  </si>
  <si>
    <t>00524 R</t>
  </si>
  <si>
    <t>Předání a převzetí díla</t>
  </si>
  <si>
    <t>Náklady zhotovitele, které vzniknou v souvislosti s povinnostmi zhotovitele při předání a převzetí díla.</t>
  </si>
  <si>
    <t>Město Žďár nad Sázavou</t>
  </si>
  <si>
    <t>00295841</t>
  </si>
  <si>
    <t>Žižkova 227/1</t>
  </si>
  <si>
    <t>CZ00295841</t>
  </si>
  <si>
    <t>591 01</t>
  </si>
  <si>
    <t xml:space="preserve"> Žďár nad Sázavou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</si>
</sst>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14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0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0" fillId="0" borderId="32" xfId="0" applyNumberFormat="1" applyBorder="1" applyAlignment="1">
      <alignment vertical="center" wrapText="1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wrapText="1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28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164" fontId="7" fillId="0" borderId="33" xfId="0" applyNumberFormat="1" applyFont="1" applyBorder="1" applyAlignment="1">
      <alignment vertical="center"/>
    </xf>
    <xf numFmtId="164" fontId="7" fillId="3" borderId="37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7" xfId="0" applyNumberFormat="1" applyFont="1" applyFill="1" applyBorder="1" applyAlignment="1">
      <alignment horizontal="center" vertical="center"/>
    </xf>
    <xf numFmtId="4" fontId="7" fillId="3" borderId="37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0" fontId="16" fillId="0" borderId="0" xfId="0" applyFont="1" applyBorder="1" applyAlignment="1">
      <alignment horizontal="center" vertical="top" shrinkToFit="1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165" fontId="17" fillId="0" borderId="0" xfId="0" applyNumberFormat="1" applyFont="1" applyBorder="1" applyAlignment="1">
      <alignment horizontal="center" vertical="top" wrapText="1" shrinkToFit="1"/>
    </xf>
    <xf numFmtId="165" fontId="17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5" fontId="16" fillId="0" borderId="40" xfId="0" applyNumberFormat="1" applyFont="1" applyBorder="1" applyAlignment="1">
      <alignment vertical="top" shrinkToFit="1"/>
    </xf>
    <xf numFmtId="4" fontId="16" fillId="4" borderId="40" xfId="0" applyNumberFormat="1" applyFont="1" applyFill="1" applyBorder="1" applyAlignment="1" applyProtection="1">
      <alignment vertical="top" shrinkToFit="1"/>
      <protection locked="0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18" xfId="0" applyNumberFormat="1" applyFont="1" applyBorder="1" applyAlignment="1">
      <alignment vertical="top" wrapText="1"/>
    </xf>
    <xf numFmtId="0" fontId="18" fillId="0" borderId="18" xfId="0" applyNumberFormat="1" applyFont="1" applyBorder="1" applyAlignment="1">
      <alignment vertical="top" wrapTex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5" fontId="16" fillId="0" borderId="43" xfId="0" applyNumberFormat="1" applyFont="1" applyBorder="1" applyAlignment="1">
      <alignment vertical="top" shrinkToFit="1"/>
    </xf>
    <xf numFmtId="4" fontId="16" fillId="4" borderId="43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0" fontId="16" fillId="0" borderId="18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165" fontId="19" fillId="0" borderId="0" xfId="0" applyNumberFormat="1" applyFont="1" applyBorder="1" applyAlignment="1">
      <alignment horizontal="center" vertical="top" wrapText="1" shrinkToFit="1"/>
    </xf>
    <xf numFmtId="165" fontId="19" fillId="0" borderId="0" xfId="0" applyNumberFormat="1" applyFont="1" applyBorder="1" applyAlignment="1">
      <alignment vertical="top" wrapText="1" shrinkToFit="1"/>
    </xf>
    <xf numFmtId="0" fontId="20" fillId="0" borderId="0" xfId="0" applyNumberFormat="1" applyFont="1" applyAlignment="1">
      <alignment wrapText="1"/>
    </xf>
    <xf numFmtId="165" fontId="16" fillId="4" borderId="0" xfId="0" applyNumberFormat="1" applyFont="1" applyFill="1" applyBorder="1" applyAlignment="1" applyProtection="1">
      <alignment vertical="top" shrinkToFit="1"/>
      <protection locked="0"/>
    </xf>
    <xf numFmtId="0" fontId="16" fillId="0" borderId="0" xfId="0" applyNumberFormat="1" applyFont="1" applyBorder="1" applyAlignment="1">
      <alignment vertical="top" wrapText="1"/>
    </xf>
    <xf numFmtId="165" fontId="19" fillId="0" borderId="0" xfId="0" quotePrefix="1" applyNumberFormat="1" applyFont="1" applyBorder="1" applyAlignment="1">
      <alignment horizontal="left" vertical="top" wrapText="1"/>
    </xf>
    <xf numFmtId="49" fontId="16" fillId="0" borderId="0" xfId="0" applyNumberFormat="1" applyFont="1" applyBorder="1" applyAlignment="1">
      <alignment horizontal="left" vertical="top" wrapText="1"/>
    </xf>
    <xf numFmtId="0" fontId="16" fillId="0" borderId="0" xfId="0" applyNumberFormat="1" applyFont="1" applyBorder="1" applyAlignment="1">
      <alignment horizontal="left" vertical="top" wrapText="1"/>
    </xf>
    <xf numFmtId="0" fontId="18" fillId="0" borderId="0" xfId="0" applyNumberFormat="1" applyFont="1" applyBorder="1" applyAlignment="1">
      <alignment vertical="top" wrapText="1"/>
    </xf>
    <xf numFmtId="0" fontId="18" fillId="0" borderId="0" xfId="0" applyNumberFormat="1" applyFont="1" applyBorder="1" applyAlignment="1">
      <alignment horizontal="left" vertical="top" wrapText="1"/>
    </xf>
    <xf numFmtId="0" fontId="0" fillId="0" borderId="0" xfId="0"/>
    <xf numFmtId="0" fontId="0" fillId="0" borderId="2" xfId="0" applyBorder="1"/>
    <xf numFmtId="0" fontId="0" fillId="0" borderId="0" xfId="0" applyAlignment="1">
      <alignment horizontal="right" vertical="center"/>
    </xf>
    <xf numFmtId="0" fontId="8" fillId="0" borderId="6" xfId="0" applyFont="1" applyBorder="1" applyAlignment="1">
      <alignment vertical="center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8" xfId="0" applyBorder="1"/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8" fillId="0" borderId="6" xfId="0" applyFont="1" applyBorder="1" applyAlignment="1">
      <alignment vertical="center" wrapText="1"/>
    </xf>
    <xf numFmtId="49" fontId="8" fillId="0" borderId="0" xfId="0" applyNumberFormat="1" applyFont="1" applyAlignment="1">
      <alignment horizontal="left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G36" sqref="G36:L41"/>
    </sheetView>
  </sheetViews>
  <sheetFormatPr defaultRowHeight="12.5" x14ac:dyDescent="0.25"/>
  <sheetData>
    <row r="1" spans="1:7" ht="13" x14ac:dyDescent="0.3">
      <c r="A1" s="21" t="s">
        <v>39</v>
      </c>
    </row>
    <row r="2" spans="1:7" ht="57.75" customHeight="1" x14ac:dyDescent="0.25">
      <c r="A2" s="76" t="s">
        <v>40</v>
      </c>
      <c r="B2" s="76"/>
      <c r="C2" s="76"/>
      <c r="D2" s="76"/>
      <c r="E2" s="76"/>
      <c r="F2" s="76"/>
      <c r="G2" s="76"/>
    </row>
  </sheetData>
  <sheetProtection algorithmName="SHA-512" hashValue="hNpu3fvuLShVIv2SmVeGkqItax/MJUwdx6w+L4Gf+Y6+h9aLkjg9Cu8YZsqxyy2+H4m9aC0EsUbUdIpyki8XjA==" saltValue="nxf/m2VMRGJsO4SKact7IA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81"/>
  <sheetViews>
    <sheetView showGridLines="0" tabSelected="1" topLeftCell="B1" zoomScaleNormal="100" zoomScaleSheetLayoutView="75" workbookViewId="0">
      <selection activeCell="Q7" sqref="Q7"/>
    </sheetView>
  </sheetViews>
  <sheetFormatPr defaultColWidth="9" defaultRowHeight="12.5" x14ac:dyDescent="0.25"/>
  <cols>
    <col min="1" max="1" width="8.453125" hidden="1" customWidth="1"/>
    <col min="2" max="2" width="13.453125" customWidth="1"/>
    <col min="3" max="3" width="7.453125" style="52" customWidth="1"/>
    <col min="4" max="4" width="13" style="52" customWidth="1"/>
    <col min="5" max="5" width="9.7265625" style="52" customWidth="1"/>
    <col min="6" max="6" width="11.7265625" customWidth="1"/>
    <col min="7" max="9" width="13" customWidth="1"/>
    <col min="10" max="10" width="5.54296875" customWidth="1"/>
    <col min="11" max="11" width="4.26953125" customWidth="1"/>
    <col min="12" max="15" width="10.7265625" customWidth="1"/>
  </cols>
  <sheetData>
    <row r="1" spans="1:15" ht="33.75" customHeight="1" x14ac:dyDescent="0.25">
      <c r="A1" s="47" t="s">
        <v>37</v>
      </c>
      <c r="B1" s="77" t="s">
        <v>42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5">
      <c r="A2" s="2"/>
      <c r="B2" s="110" t="s">
        <v>23</v>
      </c>
      <c r="C2" s="111"/>
      <c r="D2" s="112" t="s">
        <v>43</v>
      </c>
      <c r="E2" s="113" t="s">
        <v>44</v>
      </c>
      <c r="F2" s="114"/>
      <c r="G2" s="114"/>
      <c r="H2" s="114"/>
      <c r="I2" s="114"/>
      <c r="J2" s="115"/>
      <c r="O2" s="1"/>
    </row>
    <row r="3" spans="1:15" ht="27" hidden="1" customHeight="1" x14ac:dyDescent="0.25">
      <c r="A3" s="2"/>
      <c r="B3" s="116"/>
      <c r="C3" s="111"/>
      <c r="D3" s="117"/>
      <c r="E3" s="118"/>
      <c r="F3" s="119"/>
      <c r="G3" s="119"/>
      <c r="H3" s="119"/>
      <c r="I3" s="119"/>
      <c r="J3" s="120"/>
    </row>
    <row r="4" spans="1:15" ht="23.25" customHeight="1" x14ac:dyDescent="0.25">
      <c r="A4" s="2"/>
      <c r="B4" s="121"/>
      <c r="C4" s="122"/>
      <c r="D4" s="123"/>
      <c r="E4" s="124"/>
      <c r="F4" s="124"/>
      <c r="G4" s="124"/>
      <c r="H4" s="124"/>
      <c r="I4" s="124"/>
      <c r="J4" s="125"/>
    </row>
    <row r="5" spans="1:15" ht="24" customHeight="1" x14ac:dyDescent="0.25">
      <c r="A5" s="2"/>
      <c r="B5" s="273" t="s">
        <v>22</v>
      </c>
      <c r="C5" s="267"/>
      <c r="D5" s="93" t="s">
        <v>386</v>
      </c>
      <c r="E5" s="94"/>
      <c r="F5" s="94"/>
      <c r="G5" s="94"/>
      <c r="H5" s="269" t="s">
        <v>41</v>
      </c>
      <c r="I5" s="279" t="s">
        <v>387</v>
      </c>
      <c r="J5" s="268"/>
    </row>
    <row r="6" spans="1:15" ht="15.75" customHeight="1" x14ac:dyDescent="0.25">
      <c r="A6" s="2"/>
      <c r="B6" s="271"/>
      <c r="C6" s="276"/>
      <c r="D6" s="86" t="s">
        <v>388</v>
      </c>
      <c r="E6" s="95"/>
      <c r="F6" s="95"/>
      <c r="G6" s="95"/>
      <c r="H6" s="269" t="s">
        <v>35</v>
      </c>
      <c r="I6" s="279" t="s">
        <v>389</v>
      </c>
      <c r="J6" s="268"/>
    </row>
    <row r="7" spans="1:15" ht="15.75" customHeight="1" x14ac:dyDescent="0.25">
      <c r="A7" s="2"/>
      <c r="B7" s="272"/>
      <c r="C7" s="277"/>
      <c r="D7" s="275" t="s">
        <v>390</v>
      </c>
      <c r="E7" s="278"/>
      <c r="F7" s="92" t="s">
        <v>391</v>
      </c>
      <c r="G7" s="92"/>
      <c r="H7" s="92"/>
      <c r="I7" s="270"/>
      <c r="J7" s="274"/>
    </row>
    <row r="8" spans="1:15" ht="24" hidden="1" customHeight="1" x14ac:dyDescent="0.25">
      <c r="A8" s="2"/>
      <c r="B8" s="31" t="s">
        <v>20</v>
      </c>
      <c r="D8" s="51"/>
      <c r="H8" s="18" t="s">
        <v>41</v>
      </c>
      <c r="I8" s="22"/>
      <c r="J8" s="8"/>
    </row>
    <row r="9" spans="1:15" ht="15.75" hidden="1" customHeight="1" x14ac:dyDescent="0.25">
      <c r="A9" s="2"/>
      <c r="B9" s="2"/>
      <c r="D9" s="51"/>
      <c r="H9" s="18" t="s">
        <v>35</v>
      </c>
      <c r="I9" s="22"/>
      <c r="J9" s="8"/>
    </row>
    <row r="10" spans="1:15" ht="15.75" hidden="1" customHeight="1" x14ac:dyDescent="0.25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19</v>
      </c>
      <c r="D11" s="126"/>
      <c r="E11" s="126"/>
      <c r="F11" s="126"/>
      <c r="G11" s="126"/>
      <c r="H11" s="18" t="s">
        <v>41</v>
      </c>
      <c r="I11" s="131"/>
      <c r="J11" s="8"/>
    </row>
    <row r="12" spans="1:15" ht="15.75" customHeight="1" x14ac:dyDescent="0.25">
      <c r="A12" s="2"/>
      <c r="B12" s="28"/>
      <c r="C12" s="55"/>
      <c r="D12" s="127"/>
      <c r="E12" s="127"/>
      <c r="F12" s="127"/>
      <c r="G12" s="127"/>
      <c r="H12" s="18" t="s">
        <v>35</v>
      </c>
      <c r="I12" s="131"/>
      <c r="J12" s="8"/>
    </row>
    <row r="13" spans="1:15" ht="15.75" customHeight="1" x14ac:dyDescent="0.25">
      <c r="A13" s="2"/>
      <c r="B13" s="29"/>
      <c r="C13" s="56"/>
      <c r="D13" s="130"/>
      <c r="E13" s="128"/>
      <c r="F13" s="129"/>
      <c r="G13" s="129"/>
      <c r="H13" s="19"/>
      <c r="I13" s="23"/>
      <c r="J13" s="34"/>
    </row>
    <row r="14" spans="1:15" ht="24" customHeight="1" x14ac:dyDescent="0.25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33</v>
      </c>
      <c r="C15" s="61"/>
      <c r="D15" s="54"/>
      <c r="E15" s="87"/>
      <c r="F15" s="87"/>
      <c r="G15" s="88"/>
      <c r="H15" s="88"/>
      <c r="I15" s="88" t="s">
        <v>30</v>
      </c>
      <c r="J15" s="89"/>
    </row>
    <row r="16" spans="1:15" ht="23.25" customHeight="1" x14ac:dyDescent="0.25">
      <c r="A16" s="193" t="s">
        <v>25</v>
      </c>
      <c r="B16" s="38" t="s">
        <v>25</v>
      </c>
      <c r="C16" s="62"/>
      <c r="D16" s="63"/>
      <c r="E16" s="83"/>
      <c r="F16" s="84"/>
      <c r="G16" s="83"/>
      <c r="H16" s="84"/>
      <c r="I16" s="83">
        <f>SUMIF(F59:F77,A16,I59:I77)+SUMIF(F59:F77,"PSU",I59:I77)</f>
        <v>0</v>
      </c>
      <c r="J16" s="85"/>
    </row>
    <row r="17" spans="1:10" ht="23.25" customHeight="1" x14ac:dyDescent="0.25">
      <c r="A17" s="193" t="s">
        <v>26</v>
      </c>
      <c r="B17" s="38" t="s">
        <v>26</v>
      </c>
      <c r="C17" s="62"/>
      <c r="D17" s="63"/>
      <c r="E17" s="83"/>
      <c r="F17" s="84"/>
      <c r="G17" s="83"/>
      <c r="H17" s="84"/>
      <c r="I17" s="83">
        <f>SUMIF(F59:F77,A17,I59:I77)</f>
        <v>0</v>
      </c>
      <c r="J17" s="85"/>
    </row>
    <row r="18" spans="1:10" ht="23.25" customHeight="1" x14ac:dyDescent="0.25">
      <c r="A18" s="193" t="s">
        <v>27</v>
      </c>
      <c r="B18" s="38" t="s">
        <v>27</v>
      </c>
      <c r="C18" s="62"/>
      <c r="D18" s="63"/>
      <c r="E18" s="83"/>
      <c r="F18" s="84"/>
      <c r="G18" s="83"/>
      <c r="H18" s="84"/>
      <c r="I18" s="83">
        <f>SUMIF(F59:F77,A18,I59:I77)</f>
        <v>0</v>
      </c>
      <c r="J18" s="85"/>
    </row>
    <row r="19" spans="1:10" ht="23.25" customHeight="1" x14ac:dyDescent="0.25">
      <c r="A19" s="193" t="s">
        <v>55</v>
      </c>
      <c r="B19" s="38" t="s">
        <v>28</v>
      </c>
      <c r="C19" s="62"/>
      <c r="D19" s="63"/>
      <c r="E19" s="83"/>
      <c r="F19" s="84"/>
      <c r="G19" s="83"/>
      <c r="H19" s="84"/>
      <c r="I19" s="83">
        <f>SUMIF(F59:F77,A19,I59:I77)</f>
        <v>0</v>
      </c>
      <c r="J19" s="85"/>
    </row>
    <row r="20" spans="1:10" ht="23.25" customHeight="1" x14ac:dyDescent="0.25">
      <c r="A20" s="193" t="s">
        <v>105</v>
      </c>
      <c r="B20" s="38" t="s">
        <v>29</v>
      </c>
      <c r="C20" s="62"/>
      <c r="D20" s="63"/>
      <c r="E20" s="83"/>
      <c r="F20" s="84"/>
      <c r="G20" s="83"/>
      <c r="H20" s="84"/>
      <c r="I20" s="83">
        <f>SUMIF(F59:F77,A20,I59:I77)</f>
        <v>0</v>
      </c>
      <c r="J20" s="85"/>
    </row>
    <row r="21" spans="1:10" ht="23.25" customHeight="1" x14ac:dyDescent="0.3">
      <c r="A21" s="2"/>
      <c r="B21" s="48" t="s">
        <v>30</v>
      </c>
      <c r="C21" s="64"/>
      <c r="D21" s="65"/>
      <c r="E21" s="90"/>
      <c r="F21" s="91"/>
      <c r="G21" s="90"/>
      <c r="H21" s="91"/>
      <c r="I21" s="90">
        <f>SUM(I16:J20)</f>
        <v>0</v>
      </c>
      <c r="J21" s="101"/>
    </row>
    <row r="22" spans="1:10" ht="33" customHeight="1" x14ac:dyDescent="0.25">
      <c r="A22" s="2"/>
      <c r="B22" s="42" t="s">
        <v>34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5">
      <c r="A23" s="2">
        <f>ZakladDPHSni*SazbaDPH1/100</f>
        <v>0</v>
      </c>
      <c r="B23" s="38" t="s">
        <v>12</v>
      </c>
      <c r="C23" s="62"/>
      <c r="D23" s="63"/>
      <c r="E23" s="67">
        <v>12</v>
      </c>
      <c r="F23" s="39" t="s">
        <v>0</v>
      </c>
      <c r="G23" s="99">
        <f>ZakladDPHSniVypocet</f>
        <v>0</v>
      </c>
      <c r="H23" s="100"/>
      <c r="I23" s="100"/>
      <c r="J23" s="40" t="str">
        <f t="shared" ref="J23:J28" si="0">Mena</f>
        <v>CZK</v>
      </c>
    </row>
    <row r="24" spans="1:10" ht="23.25" customHeight="1" x14ac:dyDescent="0.25">
      <c r="A24" s="2">
        <f>(A23-INT(A23))*100</f>
        <v>0</v>
      </c>
      <c r="B24" s="38" t="s">
        <v>13</v>
      </c>
      <c r="C24" s="62"/>
      <c r="D24" s="63"/>
      <c r="E24" s="67">
        <f>SazbaDPH1</f>
        <v>12</v>
      </c>
      <c r="F24" s="39" t="s">
        <v>0</v>
      </c>
      <c r="G24" s="97">
        <f>A23</f>
        <v>0</v>
      </c>
      <c r="H24" s="98"/>
      <c r="I24" s="98"/>
      <c r="J24" s="40" t="str">
        <f t="shared" si="0"/>
        <v>CZK</v>
      </c>
    </row>
    <row r="25" spans="1:10" ht="23.25" customHeight="1" x14ac:dyDescent="0.25">
      <c r="A25" s="2">
        <f>ZakladDPHZakl*SazbaDPH2/100</f>
        <v>0</v>
      </c>
      <c r="B25" s="38" t="s">
        <v>14</v>
      </c>
      <c r="C25" s="62"/>
      <c r="D25" s="63"/>
      <c r="E25" s="67">
        <v>21</v>
      </c>
      <c r="F25" s="39" t="s">
        <v>0</v>
      </c>
      <c r="G25" s="99">
        <f>ZakladDPHZaklVypocet</f>
        <v>0</v>
      </c>
      <c r="H25" s="100"/>
      <c r="I25" s="100"/>
      <c r="J25" s="40" t="str">
        <f t="shared" si="0"/>
        <v>CZK</v>
      </c>
    </row>
    <row r="26" spans="1:10" ht="23.25" customHeight="1" x14ac:dyDescent="0.25">
      <c r="A26" s="2">
        <f>(A25-INT(A25))*100</f>
        <v>0</v>
      </c>
      <c r="B26" s="32" t="s">
        <v>15</v>
      </c>
      <c r="C26" s="68"/>
      <c r="D26" s="54"/>
      <c r="E26" s="69">
        <f>SazbaDPH2</f>
        <v>21</v>
      </c>
      <c r="F26" s="30" t="s">
        <v>0</v>
      </c>
      <c r="G26" s="80">
        <f>A25</f>
        <v>0</v>
      </c>
      <c r="H26" s="81"/>
      <c r="I26" s="81"/>
      <c r="J26" s="37" t="str">
        <f t="shared" si="0"/>
        <v>CZK</v>
      </c>
    </row>
    <row r="27" spans="1:10" ht="23.25" customHeight="1" thickBot="1" x14ac:dyDescent="0.3">
      <c r="A27" s="2">
        <f>ZakladDPHSni+DPHSni+ZakladDPHZakl+DPHZakl</f>
        <v>0</v>
      </c>
      <c r="B27" s="31" t="s">
        <v>4</v>
      </c>
      <c r="C27" s="70"/>
      <c r="D27" s="71"/>
      <c r="E27" s="70"/>
      <c r="F27" s="16"/>
      <c r="G27" s="82">
        <f>CenaCelkem-(ZakladDPHSni+DPHSni+ZakladDPHZakl+DPHZakl)</f>
        <v>0</v>
      </c>
      <c r="H27" s="82"/>
      <c r="I27" s="82"/>
      <c r="J27" s="41" t="str">
        <f t="shared" si="0"/>
        <v>CZK</v>
      </c>
    </row>
    <row r="28" spans="1:10" ht="27.75" hidden="1" customHeight="1" thickBot="1" x14ac:dyDescent="0.3">
      <c r="A28" s="2"/>
      <c r="B28" s="162" t="s">
        <v>24</v>
      </c>
      <c r="C28" s="163"/>
      <c r="D28" s="163"/>
      <c r="E28" s="164"/>
      <c r="F28" s="165"/>
      <c r="G28" s="166">
        <f>ZakladDPHSniVypocet+ZakladDPHZaklVypocet</f>
        <v>0</v>
      </c>
      <c r="H28" s="166"/>
      <c r="I28" s="166"/>
      <c r="J28" s="167" t="str">
        <f t="shared" si="0"/>
        <v>CZK</v>
      </c>
    </row>
    <row r="29" spans="1:10" ht="27.75" customHeight="1" thickBot="1" x14ac:dyDescent="0.3">
      <c r="A29" s="2">
        <f>(A27-INT(A27))*100</f>
        <v>0</v>
      </c>
      <c r="B29" s="162" t="s">
        <v>36</v>
      </c>
      <c r="C29" s="168"/>
      <c r="D29" s="168"/>
      <c r="E29" s="168"/>
      <c r="F29" s="169"/>
      <c r="G29" s="170">
        <f>A27</f>
        <v>0</v>
      </c>
      <c r="H29" s="170"/>
      <c r="I29" s="170"/>
      <c r="J29" s="171" t="s">
        <v>58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5">
      <c r="A33" s="2"/>
      <c r="B33" s="2"/>
      <c r="J33" s="9"/>
    </row>
    <row r="34" spans="1:10" s="21" customFormat="1" ht="18.75" customHeight="1" x14ac:dyDescent="0.3">
      <c r="A34" s="20"/>
      <c r="B34" s="20"/>
      <c r="C34" s="74"/>
      <c r="D34" s="102"/>
      <c r="E34" s="103"/>
      <c r="G34" s="104"/>
      <c r="H34" s="105"/>
      <c r="I34" s="105"/>
      <c r="J34" s="25"/>
    </row>
    <row r="35" spans="1:10" ht="12.75" customHeight="1" x14ac:dyDescent="0.25">
      <c r="A35" s="2"/>
      <c r="B35" s="2"/>
      <c r="D35" s="96" t="s">
        <v>2</v>
      </c>
      <c r="E35" s="96"/>
      <c r="H35" s="10" t="s">
        <v>3</v>
      </c>
      <c r="J35" s="9"/>
    </row>
    <row r="36" spans="1:10" ht="13.5" customHeight="1" thickBot="1" x14ac:dyDescent="0.3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customHeight="1" x14ac:dyDescent="0.25">
      <c r="B37" s="134" t="s">
        <v>16</v>
      </c>
      <c r="C37" s="135"/>
      <c r="D37" s="135"/>
      <c r="E37" s="135"/>
      <c r="F37" s="136"/>
      <c r="G37" s="136"/>
      <c r="H37" s="136"/>
      <c r="I37" s="136"/>
      <c r="J37" s="137"/>
    </row>
    <row r="38" spans="1:10" ht="25.5" customHeight="1" x14ac:dyDescent="0.25">
      <c r="A38" s="133" t="s">
        <v>38</v>
      </c>
      <c r="B38" s="138" t="s">
        <v>17</v>
      </c>
      <c r="C38" s="139" t="s">
        <v>5</v>
      </c>
      <c r="D38" s="139"/>
      <c r="E38" s="139"/>
      <c r="F38" s="140" t="str">
        <f>B23</f>
        <v>Základ pro sníženou DPH</v>
      </c>
      <c r="G38" s="140" t="str">
        <f>B25</f>
        <v>Základ pro základní DPH</v>
      </c>
      <c r="H38" s="141" t="s">
        <v>18</v>
      </c>
      <c r="I38" s="141" t="s">
        <v>1</v>
      </c>
      <c r="J38" s="142" t="s">
        <v>0</v>
      </c>
    </row>
    <row r="39" spans="1:10" ht="25.5" hidden="1" customHeight="1" x14ac:dyDescent="0.25">
      <c r="A39" s="133">
        <v>1</v>
      </c>
      <c r="B39" s="143" t="s">
        <v>45</v>
      </c>
      <c r="C39" s="144"/>
      <c r="D39" s="144"/>
      <c r="E39" s="144"/>
      <c r="F39" s="145">
        <f>'SO01 01 Pol'!AE77+'SO01 02 Pol'!AE95+'SO01 04 Pol'!AE40+'SO01 VN Pol'!AE25</f>
        <v>0</v>
      </c>
      <c r="G39" s="146">
        <f>'SO01 01 Pol'!AF77+'SO01 02 Pol'!AF95+'SO01 04 Pol'!AF40+'SO01 VN Pol'!AF25</f>
        <v>0</v>
      </c>
      <c r="H39" s="147">
        <f>(F39*SazbaDPH1/100)+(G39*SazbaDPH2/100)</f>
        <v>0</v>
      </c>
      <c r="I39" s="147">
        <f>F39+G39+H39</f>
        <v>0</v>
      </c>
      <c r="J39" s="148" t="str">
        <f>IF(_xlfn.SINGLE(CenaCelkemVypocet)=0,"",I39/_xlfn.SINGLE(CenaCelkemVypocet)*100)</f>
        <v/>
      </c>
    </row>
    <row r="40" spans="1:10" ht="25.5" customHeight="1" x14ac:dyDescent="0.25">
      <c r="A40" s="133">
        <v>2</v>
      </c>
      <c r="B40" s="149"/>
      <c r="C40" s="150" t="s">
        <v>46</v>
      </c>
      <c r="D40" s="150"/>
      <c r="E40" s="150"/>
      <c r="F40" s="151"/>
      <c r="G40" s="152"/>
      <c r="H40" s="152">
        <f>(F40*SazbaDPH1/100)+(G40*SazbaDPH2/100)</f>
        <v>0</v>
      </c>
      <c r="I40" s="152"/>
      <c r="J40" s="153"/>
    </row>
    <row r="41" spans="1:10" ht="25.5" customHeight="1" x14ac:dyDescent="0.25">
      <c r="A41" s="133">
        <v>2</v>
      </c>
      <c r="B41" s="149" t="s">
        <v>47</v>
      </c>
      <c r="C41" s="150" t="s">
        <v>48</v>
      </c>
      <c r="D41" s="150"/>
      <c r="E41" s="150"/>
      <c r="F41" s="151">
        <f>'SO01 01 Pol'!AE77+'SO01 02 Pol'!AE95+'SO01 04 Pol'!AE40+'SO01 VN Pol'!AE25</f>
        <v>0</v>
      </c>
      <c r="G41" s="152">
        <f>'SO01 01 Pol'!AF77+'SO01 02 Pol'!AF95+'SO01 04 Pol'!AF40+'SO01 VN Pol'!AF25</f>
        <v>0</v>
      </c>
      <c r="H41" s="152">
        <f>(F41*SazbaDPH1/100)+(G41*SazbaDPH2/100)</f>
        <v>0</v>
      </c>
      <c r="I41" s="152">
        <f>F41+G41+H41</f>
        <v>0</v>
      </c>
      <c r="J41" s="153" t="str">
        <f>IF(_xlfn.SINGLE(CenaCelkemVypocet)=0,"",I41/_xlfn.SINGLE(CenaCelkemVypocet)*100)</f>
        <v/>
      </c>
    </row>
    <row r="42" spans="1:10" ht="25.5" customHeight="1" x14ac:dyDescent="0.25">
      <c r="A42" s="133">
        <v>3</v>
      </c>
      <c r="B42" s="154" t="s">
        <v>49</v>
      </c>
      <c r="C42" s="144" t="s">
        <v>50</v>
      </c>
      <c r="D42" s="144"/>
      <c r="E42" s="144"/>
      <c r="F42" s="155">
        <f>'SO01 01 Pol'!AE77</f>
        <v>0</v>
      </c>
      <c r="G42" s="147">
        <f>'SO01 01 Pol'!AF77</f>
        <v>0</v>
      </c>
      <c r="H42" s="147">
        <f>(F42*SazbaDPH1/100)+(G42*SazbaDPH2/100)</f>
        <v>0</v>
      </c>
      <c r="I42" s="147">
        <f>F42+G42+H42</f>
        <v>0</v>
      </c>
      <c r="J42" s="148" t="str">
        <f>IF(_xlfn.SINGLE(CenaCelkemVypocet)=0,"",I42/_xlfn.SINGLE(CenaCelkemVypocet)*100)</f>
        <v/>
      </c>
    </row>
    <row r="43" spans="1:10" ht="25.5" customHeight="1" x14ac:dyDescent="0.25">
      <c r="A43" s="133">
        <v>3</v>
      </c>
      <c r="B43" s="154" t="s">
        <v>51</v>
      </c>
      <c r="C43" s="144" t="s">
        <v>52</v>
      </c>
      <c r="D43" s="144"/>
      <c r="E43" s="144"/>
      <c r="F43" s="155">
        <f>'SO01 02 Pol'!AE95</f>
        <v>0</v>
      </c>
      <c r="G43" s="147">
        <f>'SO01 02 Pol'!AF95</f>
        <v>0</v>
      </c>
      <c r="H43" s="147">
        <f>(F43*SazbaDPH1/100)+(G43*SazbaDPH2/100)</f>
        <v>0</v>
      </c>
      <c r="I43" s="147">
        <f>F43+G43+H43</f>
        <v>0</v>
      </c>
      <c r="J43" s="148" t="str">
        <f>IF(_xlfn.SINGLE(CenaCelkemVypocet)=0,"",I43/_xlfn.SINGLE(CenaCelkemVypocet)*100)</f>
        <v/>
      </c>
    </row>
    <row r="44" spans="1:10" ht="25.5" customHeight="1" x14ac:dyDescent="0.25">
      <c r="A44" s="133">
        <v>3</v>
      </c>
      <c r="B44" s="154" t="s">
        <v>53</v>
      </c>
      <c r="C44" s="144" t="s">
        <v>54</v>
      </c>
      <c r="D44" s="144"/>
      <c r="E44" s="144"/>
      <c r="F44" s="155">
        <f>'SO01 04 Pol'!AE40</f>
        <v>0</v>
      </c>
      <c r="G44" s="147">
        <f>'SO01 04 Pol'!AF40</f>
        <v>0</v>
      </c>
      <c r="H44" s="147">
        <f>(F44*SazbaDPH1/100)+(G44*SazbaDPH2/100)</f>
        <v>0</v>
      </c>
      <c r="I44" s="147">
        <f>F44+G44+H44</f>
        <v>0</v>
      </c>
      <c r="J44" s="148" t="str">
        <f>IF(_xlfn.SINGLE(CenaCelkemVypocet)=0,"",I44/_xlfn.SINGLE(CenaCelkemVypocet)*100)</f>
        <v/>
      </c>
    </row>
    <row r="45" spans="1:10" ht="25.5" customHeight="1" x14ac:dyDescent="0.25">
      <c r="A45" s="133">
        <v>3</v>
      </c>
      <c r="B45" s="154" t="s">
        <v>55</v>
      </c>
      <c r="C45" s="144" t="s">
        <v>56</v>
      </c>
      <c r="D45" s="144"/>
      <c r="E45" s="144"/>
      <c r="F45" s="155">
        <f>'SO01 VN Pol'!AE25</f>
        <v>0</v>
      </c>
      <c r="G45" s="147">
        <f>'SO01 VN Pol'!AF25</f>
        <v>0</v>
      </c>
      <c r="H45" s="147">
        <f>(F45*SazbaDPH1/100)+(G45*SazbaDPH2/100)</f>
        <v>0</v>
      </c>
      <c r="I45" s="147">
        <f>F45+G45+H45</f>
        <v>0</v>
      </c>
      <c r="J45" s="148" t="str">
        <f>IF(_xlfn.SINGLE(CenaCelkemVypocet)=0,"",I45/_xlfn.SINGLE(CenaCelkemVypocet)*100)</f>
        <v/>
      </c>
    </row>
    <row r="46" spans="1:10" ht="25.5" customHeight="1" x14ac:dyDescent="0.25">
      <c r="A46" s="133"/>
      <c r="B46" s="156" t="s">
        <v>57</v>
      </c>
      <c r="C46" s="157"/>
      <c r="D46" s="157"/>
      <c r="E46" s="158"/>
      <c r="F46" s="159">
        <f>SUMIF(A39:A45,"=1",F39:F45)</f>
        <v>0</v>
      </c>
      <c r="G46" s="160">
        <f>SUMIF(A39:A45,"=1",G39:G45)</f>
        <v>0</v>
      </c>
      <c r="H46" s="160">
        <f>SUMIF(A39:A45,"=1",H39:H45)</f>
        <v>0</v>
      </c>
      <c r="I46" s="160">
        <f>SUMIF(A39:A45,"=1",I39:I45)</f>
        <v>0</v>
      </c>
      <c r="J46" s="161">
        <f>SUMIF(A39:A45,"=1",J39:J45)</f>
        <v>0</v>
      </c>
    </row>
    <row r="48" spans="1:10" x14ac:dyDescent="0.25">
      <c r="A48" t="s">
        <v>59</v>
      </c>
      <c r="B48" t="s">
        <v>60</v>
      </c>
    </row>
    <row r="49" spans="1:10" x14ac:dyDescent="0.25">
      <c r="A49" t="s">
        <v>61</v>
      </c>
      <c r="B49" t="s">
        <v>62</v>
      </c>
    </row>
    <row r="50" spans="1:10" x14ac:dyDescent="0.25">
      <c r="A50" t="s">
        <v>63</v>
      </c>
      <c r="B50" t="s">
        <v>64</v>
      </c>
    </row>
    <row r="51" spans="1:10" x14ac:dyDescent="0.25">
      <c r="A51" t="s">
        <v>63</v>
      </c>
      <c r="B51" t="s">
        <v>65</v>
      </c>
    </row>
    <row r="52" spans="1:10" x14ac:dyDescent="0.25">
      <c r="A52" t="s">
        <v>63</v>
      </c>
      <c r="B52" t="s">
        <v>66</v>
      </c>
    </row>
    <row r="53" spans="1:10" x14ac:dyDescent="0.25">
      <c r="A53" t="s">
        <v>63</v>
      </c>
      <c r="B53" t="s">
        <v>67</v>
      </c>
    </row>
    <row r="56" spans="1:10" ht="15.5" x14ac:dyDescent="0.35">
      <c r="B56" s="172" t="s">
        <v>68</v>
      </c>
    </row>
    <row r="58" spans="1:10" ht="25.5" customHeight="1" x14ac:dyDescent="0.25">
      <c r="A58" s="174"/>
      <c r="B58" s="177" t="s">
        <v>17</v>
      </c>
      <c r="C58" s="177" t="s">
        <v>5</v>
      </c>
      <c r="D58" s="178"/>
      <c r="E58" s="178"/>
      <c r="F58" s="179" t="s">
        <v>69</v>
      </c>
      <c r="G58" s="179"/>
      <c r="H58" s="179"/>
      <c r="I58" s="179" t="s">
        <v>30</v>
      </c>
      <c r="J58" s="179" t="s">
        <v>0</v>
      </c>
    </row>
    <row r="59" spans="1:10" ht="36.75" customHeight="1" x14ac:dyDescent="0.25">
      <c r="A59" s="175"/>
      <c r="B59" s="180" t="s">
        <v>70</v>
      </c>
      <c r="C59" s="181" t="s">
        <v>71</v>
      </c>
      <c r="D59" s="182"/>
      <c r="E59" s="182"/>
      <c r="F59" s="189" t="s">
        <v>25</v>
      </c>
      <c r="G59" s="190"/>
      <c r="H59" s="190"/>
      <c r="I59" s="190">
        <f>'SO01 02 Pol'!G8</f>
        <v>0</v>
      </c>
      <c r="J59" s="186" t="str">
        <f>IF(I78=0,"",I59/I78*100)</f>
        <v/>
      </c>
    </row>
    <row r="60" spans="1:10" ht="36.75" customHeight="1" x14ac:dyDescent="0.25">
      <c r="A60" s="175"/>
      <c r="B60" s="180" t="s">
        <v>72</v>
      </c>
      <c r="C60" s="181" t="s">
        <v>73</v>
      </c>
      <c r="D60" s="182"/>
      <c r="E60" s="182"/>
      <c r="F60" s="189" t="s">
        <v>25</v>
      </c>
      <c r="G60" s="190"/>
      <c r="H60" s="190"/>
      <c r="I60" s="190">
        <f>'SO01 02 Pol'!G13</f>
        <v>0</v>
      </c>
      <c r="J60" s="186" t="str">
        <f>IF(I78=0,"",I60/I78*100)</f>
        <v/>
      </c>
    </row>
    <row r="61" spans="1:10" ht="36.75" customHeight="1" x14ac:dyDescent="0.25">
      <c r="A61" s="175"/>
      <c r="B61" s="180" t="s">
        <v>74</v>
      </c>
      <c r="C61" s="181" t="s">
        <v>75</v>
      </c>
      <c r="D61" s="182"/>
      <c r="E61" s="182"/>
      <c r="F61" s="189" t="s">
        <v>25</v>
      </c>
      <c r="G61" s="190"/>
      <c r="H61" s="190"/>
      <c r="I61" s="190">
        <f>'SO01 02 Pol'!G21</f>
        <v>0</v>
      </c>
      <c r="J61" s="186" t="str">
        <f>IF(I78=0,"",I61/I78*100)</f>
        <v/>
      </c>
    </row>
    <row r="62" spans="1:10" ht="36.75" customHeight="1" x14ac:dyDescent="0.25">
      <c r="A62" s="175"/>
      <c r="B62" s="180" t="s">
        <v>76</v>
      </c>
      <c r="C62" s="181" t="s">
        <v>77</v>
      </c>
      <c r="D62" s="182"/>
      <c r="E62" s="182"/>
      <c r="F62" s="189" t="s">
        <v>25</v>
      </c>
      <c r="G62" s="190"/>
      <c r="H62" s="190"/>
      <c r="I62" s="190">
        <f>'SO01 02 Pol'!G44</f>
        <v>0</v>
      </c>
      <c r="J62" s="186" t="str">
        <f>IF(I78=0,"",I62/I78*100)</f>
        <v/>
      </c>
    </row>
    <row r="63" spans="1:10" ht="36.75" customHeight="1" x14ac:dyDescent="0.25">
      <c r="A63" s="175"/>
      <c r="B63" s="180" t="s">
        <v>78</v>
      </c>
      <c r="C63" s="181" t="s">
        <v>79</v>
      </c>
      <c r="D63" s="182"/>
      <c r="E63" s="182"/>
      <c r="F63" s="189" t="s">
        <v>25</v>
      </c>
      <c r="G63" s="190"/>
      <c r="H63" s="190"/>
      <c r="I63" s="190">
        <f>'SO01 02 Pol'!G48</f>
        <v>0</v>
      </c>
      <c r="J63" s="186" t="str">
        <f>IF(I78=0,"",I63/I78*100)</f>
        <v/>
      </c>
    </row>
    <row r="64" spans="1:10" ht="36.75" customHeight="1" x14ac:dyDescent="0.25">
      <c r="A64" s="175"/>
      <c r="B64" s="180" t="s">
        <v>80</v>
      </c>
      <c r="C64" s="181" t="s">
        <v>81</v>
      </c>
      <c r="D64" s="182"/>
      <c r="E64" s="182"/>
      <c r="F64" s="189" t="s">
        <v>25</v>
      </c>
      <c r="G64" s="190"/>
      <c r="H64" s="190"/>
      <c r="I64" s="190">
        <f>'SO01 01 Pol'!G8</f>
        <v>0</v>
      </c>
      <c r="J64" s="186" t="str">
        <f>IF(I78=0,"",I64/I78*100)</f>
        <v/>
      </c>
    </row>
    <row r="65" spans="1:10" ht="36.75" customHeight="1" x14ac:dyDescent="0.25">
      <c r="A65" s="175"/>
      <c r="B65" s="180" t="s">
        <v>82</v>
      </c>
      <c r="C65" s="181" t="s">
        <v>83</v>
      </c>
      <c r="D65" s="182"/>
      <c r="E65" s="182"/>
      <c r="F65" s="189" t="s">
        <v>25</v>
      </c>
      <c r="G65" s="190"/>
      <c r="H65" s="190"/>
      <c r="I65" s="190">
        <f>'SO01 02 Pol'!G57</f>
        <v>0</v>
      </c>
      <c r="J65" s="186" t="str">
        <f>IF(I78=0,"",I65/I78*100)</f>
        <v/>
      </c>
    </row>
    <row r="66" spans="1:10" ht="36.75" customHeight="1" x14ac:dyDescent="0.25">
      <c r="A66" s="175"/>
      <c r="B66" s="180" t="s">
        <v>84</v>
      </c>
      <c r="C66" s="181" t="s">
        <v>85</v>
      </c>
      <c r="D66" s="182"/>
      <c r="E66" s="182"/>
      <c r="F66" s="189" t="s">
        <v>26</v>
      </c>
      <c r="G66" s="190"/>
      <c r="H66" s="190"/>
      <c r="I66" s="190">
        <f>'SO01 01 Pol'!G37</f>
        <v>0</v>
      </c>
      <c r="J66" s="186" t="str">
        <f>IF(I78=0,"",I66/I78*100)</f>
        <v/>
      </c>
    </row>
    <row r="67" spans="1:10" ht="36.75" customHeight="1" x14ac:dyDescent="0.25">
      <c r="A67" s="175"/>
      <c r="B67" s="180" t="s">
        <v>86</v>
      </c>
      <c r="C67" s="181" t="s">
        <v>87</v>
      </c>
      <c r="D67" s="182"/>
      <c r="E67" s="182"/>
      <c r="F67" s="189" t="s">
        <v>26</v>
      </c>
      <c r="G67" s="190"/>
      <c r="H67" s="190"/>
      <c r="I67" s="190">
        <f>'SO01 01 Pol'!G42</f>
        <v>0</v>
      </c>
      <c r="J67" s="186" t="str">
        <f>IF(I78=0,"",I67/I78*100)</f>
        <v/>
      </c>
    </row>
    <row r="68" spans="1:10" ht="36.75" customHeight="1" x14ac:dyDescent="0.25">
      <c r="A68" s="175"/>
      <c r="B68" s="180" t="s">
        <v>88</v>
      </c>
      <c r="C68" s="181" t="s">
        <v>89</v>
      </c>
      <c r="D68" s="182"/>
      <c r="E68" s="182"/>
      <c r="F68" s="189" t="s">
        <v>26</v>
      </c>
      <c r="G68" s="190"/>
      <c r="H68" s="190"/>
      <c r="I68" s="190">
        <f>'SO01 02 Pol'!G60</f>
        <v>0</v>
      </c>
      <c r="J68" s="186" t="str">
        <f>IF(I78=0,"",I68/I78*100)</f>
        <v/>
      </c>
    </row>
    <row r="69" spans="1:10" ht="36.75" customHeight="1" x14ac:dyDescent="0.25">
      <c r="A69" s="175"/>
      <c r="B69" s="180" t="s">
        <v>90</v>
      </c>
      <c r="C69" s="181" t="s">
        <v>91</v>
      </c>
      <c r="D69" s="182"/>
      <c r="E69" s="182"/>
      <c r="F69" s="189" t="s">
        <v>26</v>
      </c>
      <c r="G69" s="190"/>
      <c r="H69" s="190"/>
      <c r="I69" s="190">
        <f>'SO01 01 Pol'!G47+'SO01 02 Pol'!G71</f>
        <v>0</v>
      </c>
      <c r="J69" s="186" t="str">
        <f>IF(I78=0,"",I69/I78*100)</f>
        <v/>
      </c>
    </row>
    <row r="70" spans="1:10" ht="36.75" customHeight="1" x14ac:dyDescent="0.25">
      <c r="A70" s="175"/>
      <c r="B70" s="180" t="s">
        <v>92</v>
      </c>
      <c r="C70" s="181" t="s">
        <v>93</v>
      </c>
      <c r="D70" s="182"/>
      <c r="E70" s="182"/>
      <c r="F70" s="189" t="s">
        <v>26</v>
      </c>
      <c r="G70" s="190"/>
      <c r="H70" s="190"/>
      <c r="I70" s="190">
        <f>'SO01 01 Pol'!G51+'SO01 02 Pol'!G82</f>
        <v>0</v>
      </c>
      <c r="J70" s="186" t="str">
        <f>IF(I78=0,"",I70/I78*100)</f>
        <v/>
      </c>
    </row>
    <row r="71" spans="1:10" ht="36.75" customHeight="1" x14ac:dyDescent="0.25">
      <c r="A71" s="175"/>
      <c r="B71" s="180" t="s">
        <v>94</v>
      </c>
      <c r="C71" s="181" t="s">
        <v>95</v>
      </c>
      <c r="D71" s="182"/>
      <c r="E71" s="182"/>
      <c r="F71" s="189" t="s">
        <v>26</v>
      </c>
      <c r="G71" s="190"/>
      <c r="H71" s="190"/>
      <c r="I71" s="190">
        <f>'SO01 02 Pol'!G87</f>
        <v>0</v>
      </c>
      <c r="J71" s="186" t="str">
        <f>IF(I78=0,"",I71/I78*100)</f>
        <v/>
      </c>
    </row>
    <row r="72" spans="1:10" ht="36.75" customHeight="1" x14ac:dyDescent="0.25">
      <c r="A72" s="175"/>
      <c r="B72" s="180" t="s">
        <v>96</v>
      </c>
      <c r="C72" s="181" t="s">
        <v>97</v>
      </c>
      <c r="D72" s="182"/>
      <c r="E72" s="182"/>
      <c r="F72" s="189" t="s">
        <v>26</v>
      </c>
      <c r="G72" s="190"/>
      <c r="H72" s="190"/>
      <c r="I72" s="190">
        <f>'SO01 01 Pol'!G58</f>
        <v>0</v>
      </c>
      <c r="J72" s="186" t="str">
        <f>IF(I78=0,"",I72/I78*100)</f>
        <v/>
      </c>
    </row>
    <row r="73" spans="1:10" ht="36.75" customHeight="1" x14ac:dyDescent="0.25">
      <c r="A73" s="175"/>
      <c r="B73" s="180" t="s">
        <v>98</v>
      </c>
      <c r="C73" s="181" t="s">
        <v>99</v>
      </c>
      <c r="D73" s="182"/>
      <c r="E73" s="182"/>
      <c r="F73" s="189" t="s">
        <v>27</v>
      </c>
      <c r="G73" s="190"/>
      <c r="H73" s="190"/>
      <c r="I73" s="190">
        <f>'SO01 04 Pol'!G8</f>
        <v>0</v>
      </c>
      <c r="J73" s="186" t="str">
        <f>IF(I78=0,"",I73/I78*100)</f>
        <v/>
      </c>
    </row>
    <row r="74" spans="1:10" ht="36.75" customHeight="1" x14ac:dyDescent="0.25">
      <c r="A74" s="175"/>
      <c r="B74" s="180" t="s">
        <v>100</v>
      </c>
      <c r="C74" s="181" t="s">
        <v>101</v>
      </c>
      <c r="D74" s="182"/>
      <c r="E74" s="182"/>
      <c r="F74" s="189" t="s">
        <v>27</v>
      </c>
      <c r="G74" s="190"/>
      <c r="H74" s="190"/>
      <c r="I74" s="190">
        <f>'SO01 01 Pol'!G62</f>
        <v>0</v>
      </c>
      <c r="J74" s="186" t="str">
        <f>IF(I78=0,"",I74/I78*100)</f>
        <v/>
      </c>
    </row>
    <row r="75" spans="1:10" ht="36.75" customHeight="1" x14ac:dyDescent="0.25">
      <c r="A75" s="175"/>
      <c r="B75" s="180" t="s">
        <v>102</v>
      </c>
      <c r="C75" s="181" t="s">
        <v>103</v>
      </c>
      <c r="D75" s="182"/>
      <c r="E75" s="182"/>
      <c r="F75" s="189" t="s">
        <v>104</v>
      </c>
      <c r="G75" s="190"/>
      <c r="H75" s="190"/>
      <c r="I75" s="190">
        <f>'SO01 01 Pol'!G67</f>
        <v>0</v>
      </c>
      <c r="J75" s="186" t="str">
        <f>IF(I78=0,"",I75/I78*100)</f>
        <v/>
      </c>
    </row>
    <row r="76" spans="1:10" ht="36.75" customHeight="1" x14ac:dyDescent="0.25">
      <c r="A76" s="175"/>
      <c r="B76" s="180" t="s">
        <v>55</v>
      </c>
      <c r="C76" s="181" t="s">
        <v>28</v>
      </c>
      <c r="D76" s="182"/>
      <c r="E76" s="182"/>
      <c r="F76" s="189" t="s">
        <v>55</v>
      </c>
      <c r="G76" s="190"/>
      <c r="H76" s="190"/>
      <c r="I76" s="190">
        <f>'SO01 VN Pol'!G8</f>
        <v>0</v>
      </c>
      <c r="J76" s="186" t="str">
        <f>IF(I78=0,"",I76/I78*100)</f>
        <v/>
      </c>
    </row>
    <row r="77" spans="1:10" ht="36.75" customHeight="1" x14ac:dyDescent="0.25">
      <c r="A77" s="175"/>
      <c r="B77" s="180" t="s">
        <v>105</v>
      </c>
      <c r="C77" s="181" t="s">
        <v>29</v>
      </c>
      <c r="D77" s="182"/>
      <c r="E77" s="182"/>
      <c r="F77" s="189" t="s">
        <v>105</v>
      </c>
      <c r="G77" s="190"/>
      <c r="H77" s="190"/>
      <c r="I77" s="190">
        <f>'SO01 04 Pol'!G32+'SO01 VN Pol'!G17</f>
        <v>0</v>
      </c>
      <c r="J77" s="186" t="str">
        <f>IF(I78=0,"",I77/I78*100)</f>
        <v/>
      </c>
    </row>
    <row r="78" spans="1:10" ht="25.5" customHeight="1" x14ac:dyDescent="0.25">
      <c r="A78" s="176"/>
      <c r="B78" s="183" t="s">
        <v>1</v>
      </c>
      <c r="C78" s="184"/>
      <c r="D78" s="185"/>
      <c r="E78" s="185"/>
      <c r="F78" s="191"/>
      <c r="G78" s="192"/>
      <c r="H78" s="192"/>
      <c r="I78" s="192">
        <f>SUM(I59:I77)</f>
        <v>0</v>
      </c>
      <c r="J78" s="187">
        <f>SUM(J59:J77)</f>
        <v>0</v>
      </c>
    </row>
    <row r="79" spans="1:10" x14ac:dyDescent="0.25">
      <c r="F79" s="132"/>
      <c r="G79" s="132"/>
      <c r="H79" s="132"/>
      <c r="I79" s="132"/>
      <c r="J79" s="188"/>
    </row>
    <row r="80" spans="1:10" x14ac:dyDescent="0.25">
      <c r="F80" s="132"/>
      <c r="G80" s="132"/>
      <c r="H80" s="132"/>
      <c r="I80" s="132"/>
      <c r="J80" s="188"/>
    </row>
    <row r="81" spans="6:10" x14ac:dyDescent="0.25">
      <c r="F81" s="132"/>
      <c r="G81" s="132"/>
      <c r="H81" s="132"/>
      <c r="I81" s="132"/>
      <c r="J81" s="188"/>
    </row>
  </sheetData>
  <sheetProtection algorithmName="SHA-512" hashValue="tGVnax3VDAcl1pOfJVmCqkufHRHAfftdxLhw5t/m+lWClTZuUG1zEhUe+/wAV0ZMlqJFXouA/8viL/FuJCqT4A==" saltValue="mXiPgulgFuc2lAMZgLWsWQ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8">
    <mergeCell ref="C76:E76"/>
    <mergeCell ref="C77:E77"/>
    <mergeCell ref="F7:H7"/>
    <mergeCell ref="D5:G5"/>
    <mergeCell ref="D6:G6"/>
    <mergeCell ref="C71:E71"/>
    <mergeCell ref="C72:E72"/>
    <mergeCell ref="C73:E73"/>
    <mergeCell ref="C74:E74"/>
    <mergeCell ref="C75:E75"/>
    <mergeCell ref="C66:E66"/>
    <mergeCell ref="C67:E67"/>
    <mergeCell ref="C68:E68"/>
    <mergeCell ref="C69:E69"/>
    <mergeCell ref="C70:E70"/>
    <mergeCell ref="C61:E61"/>
    <mergeCell ref="C62:E62"/>
    <mergeCell ref="C63:E63"/>
    <mergeCell ref="C64:E64"/>
    <mergeCell ref="C65:E65"/>
    <mergeCell ref="C44:E44"/>
    <mergeCell ref="C45:E45"/>
    <mergeCell ref="B46:E46"/>
    <mergeCell ref="C59:E59"/>
    <mergeCell ref="C60:E60"/>
    <mergeCell ref="C39:E39"/>
    <mergeCell ref="C40:E40"/>
    <mergeCell ref="C41:E41"/>
    <mergeCell ref="C42:E42"/>
    <mergeCell ref="C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53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796875" defaultRowHeight="12.5" x14ac:dyDescent="0.25"/>
  <cols>
    <col min="1" max="1" width="4.26953125" style="3" customWidth="1"/>
    <col min="2" max="2" width="14.453125" style="3" customWidth="1"/>
    <col min="3" max="3" width="38.26953125" style="7" customWidth="1"/>
    <col min="4" max="4" width="4.54296875" style="3" customWidth="1"/>
    <col min="5" max="5" width="10.54296875" style="3" customWidth="1"/>
    <col min="6" max="6" width="9.81640625" style="3" customWidth="1"/>
    <col min="7" max="7" width="12.7265625" style="3" customWidth="1"/>
    <col min="8" max="16384" width="9.1796875" style="3"/>
  </cols>
  <sheetData>
    <row r="1" spans="1:7" ht="15.5" x14ac:dyDescent="0.25">
      <c r="A1" s="106" t="s">
        <v>6</v>
      </c>
      <c r="B1" s="106"/>
      <c r="C1" s="107"/>
      <c r="D1" s="106"/>
      <c r="E1" s="106"/>
      <c r="F1" s="106"/>
      <c r="G1" s="106"/>
    </row>
    <row r="2" spans="1:7" ht="25" customHeight="1" x14ac:dyDescent="0.25">
      <c r="A2" s="50" t="s">
        <v>7</v>
      </c>
      <c r="B2" s="49"/>
      <c r="C2" s="108"/>
      <c r="D2" s="108"/>
      <c r="E2" s="108"/>
      <c r="F2" s="108"/>
      <c r="G2" s="109"/>
    </row>
    <row r="3" spans="1:7" ht="25" customHeight="1" x14ac:dyDescent="0.25">
      <c r="A3" s="50" t="s">
        <v>8</v>
      </c>
      <c r="B3" s="49"/>
      <c r="C3" s="108"/>
      <c r="D3" s="108"/>
      <c r="E3" s="108"/>
      <c r="F3" s="108"/>
      <c r="G3" s="109"/>
    </row>
    <row r="4" spans="1:7" ht="25" customHeight="1" x14ac:dyDescent="0.25">
      <c r="A4" s="50" t="s">
        <v>9</v>
      </c>
      <c r="B4" s="49"/>
      <c r="C4" s="108"/>
      <c r="D4" s="108"/>
      <c r="E4" s="108"/>
      <c r="F4" s="108"/>
      <c r="G4" s="109"/>
    </row>
    <row r="5" spans="1:7" x14ac:dyDescent="0.25">
      <c r="B5" s="4"/>
      <c r="C5" s="5"/>
      <c r="D5" s="6"/>
    </row>
  </sheetData>
  <sheetProtection algorithmName="SHA-512" hashValue="g0W9FDlzQ6ChlFvpkueF1fAKIiQ/872Y7hhUwCiol89F2eonJ1c0yW8cRb4LYeE4dSkdpmKVrDdBdXk7AKUTpQ==" saltValue="AKat994aj5tOUckQkcsS1g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62240-2E63-49C7-8DCC-11A2F28BB37D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5" outlineLevelRow="3" x14ac:dyDescent="0.25"/>
  <cols>
    <col min="1" max="1" width="3.36328125" customWidth="1"/>
    <col min="2" max="2" width="12.453125" style="173" customWidth="1"/>
    <col min="3" max="3" width="63.1796875" style="173" customWidth="1"/>
    <col min="4" max="4" width="4.81640625" customWidth="1"/>
    <col min="5" max="5" width="10.453125" customWidth="1"/>
    <col min="6" max="6" width="9.81640625" customWidth="1"/>
    <col min="7" max="7" width="12.6328125" customWidth="1"/>
    <col min="8" max="17" width="0" hidden="1" customWidth="1"/>
    <col min="18" max="18" width="6.81640625" customWidth="1"/>
    <col min="20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35">
      <c r="A1" s="194" t="s">
        <v>106</v>
      </c>
      <c r="B1" s="194"/>
      <c r="C1" s="194"/>
      <c r="D1" s="194"/>
      <c r="E1" s="194"/>
      <c r="F1" s="194"/>
      <c r="G1" s="194"/>
      <c r="AG1" t="s">
        <v>107</v>
      </c>
    </row>
    <row r="2" spans="1:60" ht="25" customHeight="1" x14ac:dyDescent="0.25">
      <c r="A2" s="195" t="s">
        <v>7</v>
      </c>
      <c r="B2" s="49" t="s">
        <v>43</v>
      </c>
      <c r="C2" s="198" t="s">
        <v>44</v>
      </c>
      <c r="D2" s="196"/>
      <c r="E2" s="196"/>
      <c r="F2" s="196"/>
      <c r="G2" s="197"/>
      <c r="AG2" t="s">
        <v>108</v>
      </c>
    </row>
    <row r="3" spans="1:60" ht="25" customHeight="1" x14ac:dyDescent="0.25">
      <c r="A3" s="195" t="s">
        <v>8</v>
      </c>
      <c r="B3" s="49" t="s">
        <v>47</v>
      </c>
      <c r="C3" s="198" t="s">
        <v>48</v>
      </c>
      <c r="D3" s="196"/>
      <c r="E3" s="196"/>
      <c r="F3" s="196"/>
      <c r="G3" s="197"/>
      <c r="AC3" s="173" t="s">
        <v>108</v>
      </c>
      <c r="AG3" t="s">
        <v>109</v>
      </c>
    </row>
    <row r="4" spans="1:60" ht="25" customHeight="1" x14ac:dyDescent="0.25">
      <c r="A4" s="199" t="s">
        <v>9</v>
      </c>
      <c r="B4" s="200" t="s">
        <v>49</v>
      </c>
      <c r="C4" s="201" t="s">
        <v>50</v>
      </c>
      <c r="D4" s="202"/>
      <c r="E4" s="202"/>
      <c r="F4" s="202"/>
      <c r="G4" s="203"/>
      <c r="AG4" t="s">
        <v>110</v>
      </c>
    </row>
    <row r="5" spans="1:60" x14ac:dyDescent="0.25">
      <c r="D5" s="10"/>
    </row>
    <row r="6" spans="1:60" ht="37.5" x14ac:dyDescent="0.25">
      <c r="A6" s="205" t="s">
        <v>111</v>
      </c>
      <c r="B6" s="207" t="s">
        <v>112</v>
      </c>
      <c r="C6" s="207" t="s">
        <v>113</v>
      </c>
      <c r="D6" s="206" t="s">
        <v>114</v>
      </c>
      <c r="E6" s="205" t="s">
        <v>115</v>
      </c>
      <c r="F6" s="204" t="s">
        <v>116</v>
      </c>
      <c r="G6" s="205" t="s">
        <v>30</v>
      </c>
      <c r="H6" s="208" t="s">
        <v>31</v>
      </c>
      <c r="I6" s="208" t="s">
        <v>117</v>
      </c>
      <c r="J6" s="208" t="s">
        <v>32</v>
      </c>
      <c r="K6" s="208" t="s">
        <v>118</v>
      </c>
      <c r="L6" s="208" t="s">
        <v>119</v>
      </c>
      <c r="M6" s="208" t="s">
        <v>120</v>
      </c>
      <c r="N6" s="208" t="s">
        <v>121</v>
      </c>
      <c r="O6" s="208" t="s">
        <v>122</v>
      </c>
      <c r="P6" s="208" t="s">
        <v>123</v>
      </c>
      <c r="Q6" s="208" t="s">
        <v>124</v>
      </c>
      <c r="R6" s="208" t="s">
        <v>125</v>
      </c>
      <c r="S6" s="208" t="s">
        <v>126</v>
      </c>
      <c r="T6" s="208" t="s">
        <v>127</v>
      </c>
      <c r="U6" s="208" t="s">
        <v>128</v>
      </c>
      <c r="V6" s="208" t="s">
        <v>129</v>
      </c>
      <c r="W6" s="208" t="s">
        <v>130</v>
      </c>
      <c r="X6" s="208" t="s">
        <v>131</v>
      </c>
      <c r="Y6" s="208" t="s">
        <v>132</v>
      </c>
    </row>
    <row r="7" spans="1:60" hidden="1" x14ac:dyDescent="0.25">
      <c r="A7" s="3"/>
      <c r="B7" s="4"/>
      <c r="C7" s="4"/>
      <c r="D7" s="6"/>
      <c r="E7" s="210"/>
      <c r="F7" s="211"/>
      <c r="G7" s="211"/>
      <c r="H7" s="211"/>
      <c r="I7" s="211"/>
      <c r="J7" s="211"/>
      <c r="K7" s="211"/>
      <c r="L7" s="211"/>
      <c r="M7" s="211"/>
      <c r="N7" s="210"/>
      <c r="O7" s="210"/>
      <c r="P7" s="210"/>
      <c r="Q7" s="210"/>
      <c r="R7" s="211"/>
      <c r="S7" s="211"/>
      <c r="T7" s="211"/>
      <c r="U7" s="211"/>
      <c r="V7" s="211"/>
      <c r="W7" s="211"/>
      <c r="X7" s="211"/>
      <c r="Y7" s="211"/>
    </row>
    <row r="8" spans="1:60" ht="13" x14ac:dyDescent="0.25">
      <c r="A8" s="225" t="s">
        <v>133</v>
      </c>
      <c r="B8" s="226" t="s">
        <v>80</v>
      </c>
      <c r="C8" s="248" t="s">
        <v>81</v>
      </c>
      <c r="D8" s="227"/>
      <c r="E8" s="228"/>
      <c r="F8" s="229"/>
      <c r="G8" s="229">
        <f>SUMIF(AG9:AG36,"&lt;&gt;NOR",G9:G36)</f>
        <v>0</v>
      </c>
      <c r="H8" s="229"/>
      <c r="I8" s="229">
        <f>SUM(I9:I36)</f>
        <v>0</v>
      </c>
      <c r="J8" s="229"/>
      <c r="K8" s="229">
        <f>SUM(K9:K36)</f>
        <v>0</v>
      </c>
      <c r="L8" s="229"/>
      <c r="M8" s="229">
        <f>SUM(M9:M36)</f>
        <v>0</v>
      </c>
      <c r="N8" s="228"/>
      <c r="O8" s="228">
        <f>SUM(O9:O36)</f>
        <v>0</v>
      </c>
      <c r="P8" s="228"/>
      <c r="Q8" s="228">
        <f>SUM(Q9:Q36)</f>
        <v>3.49</v>
      </c>
      <c r="R8" s="229"/>
      <c r="S8" s="229"/>
      <c r="T8" s="230"/>
      <c r="U8" s="224"/>
      <c r="V8" s="224">
        <f>SUM(V9:V36)</f>
        <v>48.29</v>
      </c>
      <c r="W8" s="224"/>
      <c r="X8" s="224"/>
      <c r="Y8" s="224"/>
      <c r="AG8" t="s">
        <v>134</v>
      </c>
    </row>
    <row r="9" spans="1:60" outlineLevel="1" x14ac:dyDescent="0.25">
      <c r="A9" s="232">
        <v>1</v>
      </c>
      <c r="B9" s="233" t="s">
        <v>135</v>
      </c>
      <c r="C9" s="249" t="s">
        <v>136</v>
      </c>
      <c r="D9" s="234" t="s">
        <v>137</v>
      </c>
      <c r="E9" s="235">
        <v>1</v>
      </c>
      <c r="F9" s="236"/>
      <c r="G9" s="237">
        <f>ROUND(E9*F9,2)</f>
        <v>0</v>
      </c>
      <c r="H9" s="236"/>
      <c r="I9" s="237">
        <f>ROUND(E9*H9,2)</f>
        <v>0</v>
      </c>
      <c r="J9" s="236"/>
      <c r="K9" s="237">
        <f>ROUND(E9*J9,2)</f>
        <v>0</v>
      </c>
      <c r="L9" s="237">
        <v>21</v>
      </c>
      <c r="M9" s="237">
        <f>G9*(1+L9/100)</f>
        <v>0</v>
      </c>
      <c r="N9" s="235">
        <v>0</v>
      </c>
      <c r="O9" s="235">
        <f>ROUND(E9*N9,2)</f>
        <v>0</v>
      </c>
      <c r="P9" s="235">
        <v>0</v>
      </c>
      <c r="Q9" s="235">
        <f>ROUND(E9*P9,2)</f>
        <v>0</v>
      </c>
      <c r="R9" s="237" t="s">
        <v>138</v>
      </c>
      <c r="S9" s="237" t="s">
        <v>139</v>
      </c>
      <c r="T9" s="238" t="s">
        <v>139</v>
      </c>
      <c r="U9" s="220">
        <v>0.03</v>
      </c>
      <c r="V9" s="220">
        <f>ROUND(E9*U9,2)</f>
        <v>0.03</v>
      </c>
      <c r="W9" s="220"/>
      <c r="X9" s="220" t="s">
        <v>140</v>
      </c>
      <c r="Y9" s="220" t="s">
        <v>141</v>
      </c>
      <c r="Z9" s="209"/>
      <c r="AA9" s="209"/>
      <c r="AB9" s="209"/>
      <c r="AC9" s="209"/>
      <c r="AD9" s="209"/>
      <c r="AE9" s="209"/>
      <c r="AF9" s="209"/>
      <c r="AG9" s="209" t="s">
        <v>142</v>
      </c>
      <c r="AH9" s="209"/>
      <c r="AI9" s="209"/>
      <c r="AJ9" s="209"/>
      <c r="AK9" s="209"/>
      <c r="AL9" s="209"/>
      <c r="AM9" s="209"/>
      <c r="AN9" s="209"/>
      <c r="AO9" s="209"/>
      <c r="AP9" s="209"/>
      <c r="AQ9" s="209"/>
      <c r="AR9" s="209"/>
      <c r="AS9" s="209"/>
      <c r="AT9" s="209"/>
      <c r="AU9" s="209"/>
      <c r="AV9" s="209"/>
      <c r="AW9" s="209"/>
      <c r="AX9" s="209"/>
      <c r="AY9" s="209"/>
      <c r="AZ9" s="209"/>
      <c r="BA9" s="209"/>
      <c r="BB9" s="209"/>
      <c r="BC9" s="209"/>
      <c r="BD9" s="209"/>
      <c r="BE9" s="209"/>
      <c r="BF9" s="209"/>
      <c r="BG9" s="209"/>
      <c r="BH9" s="209"/>
    </row>
    <row r="10" spans="1:60" outlineLevel="2" x14ac:dyDescent="0.25">
      <c r="A10" s="216"/>
      <c r="B10" s="217"/>
      <c r="C10" s="250" t="s">
        <v>143</v>
      </c>
      <c r="D10" s="239"/>
      <c r="E10" s="239"/>
      <c r="F10" s="239"/>
      <c r="G10" s="239"/>
      <c r="H10" s="220"/>
      <c r="I10" s="220"/>
      <c r="J10" s="220"/>
      <c r="K10" s="220"/>
      <c r="L10" s="220"/>
      <c r="M10" s="220"/>
      <c r="N10" s="219"/>
      <c r="O10" s="219"/>
      <c r="P10" s="219"/>
      <c r="Q10" s="219"/>
      <c r="R10" s="220"/>
      <c r="S10" s="220"/>
      <c r="T10" s="220"/>
      <c r="U10" s="220"/>
      <c r="V10" s="220"/>
      <c r="W10" s="220"/>
      <c r="X10" s="220"/>
      <c r="Y10" s="220"/>
      <c r="Z10" s="209"/>
      <c r="AA10" s="209"/>
      <c r="AB10" s="209"/>
      <c r="AC10" s="209"/>
      <c r="AD10" s="209"/>
      <c r="AE10" s="209"/>
      <c r="AF10" s="209"/>
      <c r="AG10" s="209" t="s">
        <v>144</v>
      </c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09"/>
      <c r="BF10" s="209"/>
      <c r="BG10" s="209"/>
      <c r="BH10" s="209"/>
    </row>
    <row r="11" spans="1:60" outlineLevel="2" x14ac:dyDescent="0.25">
      <c r="A11" s="216"/>
      <c r="B11" s="217"/>
      <c r="C11" s="251" t="s">
        <v>145</v>
      </c>
      <c r="D11" s="222"/>
      <c r="E11" s="223">
        <v>1</v>
      </c>
      <c r="F11" s="220"/>
      <c r="G11" s="220"/>
      <c r="H11" s="220"/>
      <c r="I11" s="220"/>
      <c r="J11" s="220"/>
      <c r="K11" s="220"/>
      <c r="L11" s="220"/>
      <c r="M11" s="220"/>
      <c r="N11" s="219"/>
      <c r="O11" s="219"/>
      <c r="P11" s="219"/>
      <c r="Q11" s="219"/>
      <c r="R11" s="220"/>
      <c r="S11" s="220"/>
      <c r="T11" s="220"/>
      <c r="U11" s="220"/>
      <c r="V11" s="220"/>
      <c r="W11" s="220"/>
      <c r="X11" s="220"/>
      <c r="Y11" s="220"/>
      <c r="Z11" s="209"/>
      <c r="AA11" s="209"/>
      <c r="AB11" s="209"/>
      <c r="AC11" s="209"/>
      <c r="AD11" s="209"/>
      <c r="AE11" s="209"/>
      <c r="AF11" s="209"/>
      <c r="AG11" s="209" t="s">
        <v>146</v>
      </c>
      <c r="AH11" s="209">
        <v>0</v>
      </c>
      <c r="AI11" s="209"/>
      <c r="AJ11" s="209"/>
      <c r="AK11" s="209"/>
      <c r="AL11" s="209"/>
      <c r="AM11" s="209"/>
      <c r="AN11" s="209"/>
      <c r="AO11" s="209"/>
      <c r="AP11" s="209"/>
      <c r="AQ11" s="209"/>
      <c r="AR11" s="209"/>
      <c r="AS11" s="209"/>
      <c r="AT11" s="209"/>
      <c r="AU11" s="209"/>
      <c r="AV11" s="209"/>
      <c r="AW11" s="209"/>
      <c r="AX11" s="209"/>
      <c r="AY11" s="209"/>
      <c r="AZ11" s="209"/>
      <c r="BA11" s="209"/>
      <c r="BB11" s="209"/>
      <c r="BC11" s="209"/>
      <c r="BD11" s="209"/>
      <c r="BE11" s="209"/>
      <c r="BF11" s="209"/>
      <c r="BG11" s="209"/>
      <c r="BH11" s="209"/>
    </row>
    <row r="12" spans="1:60" outlineLevel="1" x14ac:dyDescent="0.25">
      <c r="A12" s="232">
        <v>2</v>
      </c>
      <c r="B12" s="233" t="s">
        <v>147</v>
      </c>
      <c r="C12" s="249" t="s">
        <v>148</v>
      </c>
      <c r="D12" s="234" t="s">
        <v>149</v>
      </c>
      <c r="E12" s="235">
        <v>0.32</v>
      </c>
      <c r="F12" s="236"/>
      <c r="G12" s="237">
        <f>ROUND(E12*F12,2)</f>
        <v>0</v>
      </c>
      <c r="H12" s="236"/>
      <c r="I12" s="237">
        <f>ROUND(E12*H12,2)</f>
        <v>0</v>
      </c>
      <c r="J12" s="236"/>
      <c r="K12" s="237">
        <f>ROUND(E12*J12,2)</f>
        <v>0</v>
      </c>
      <c r="L12" s="237">
        <v>21</v>
      </c>
      <c r="M12" s="237">
        <f>G12*(1+L12/100)</f>
        <v>0</v>
      </c>
      <c r="N12" s="235">
        <v>2.1900000000000001E-3</v>
      </c>
      <c r="O12" s="235">
        <f>ROUND(E12*N12,2)</f>
        <v>0</v>
      </c>
      <c r="P12" s="235">
        <v>4.1000000000000002E-2</v>
      </c>
      <c r="Q12" s="235">
        <f>ROUND(E12*P12,2)</f>
        <v>0.01</v>
      </c>
      <c r="R12" s="237" t="s">
        <v>138</v>
      </c>
      <c r="S12" s="237" t="s">
        <v>139</v>
      </c>
      <c r="T12" s="238" t="s">
        <v>139</v>
      </c>
      <c r="U12" s="220">
        <v>0.52</v>
      </c>
      <c r="V12" s="220">
        <f>ROUND(E12*U12,2)</f>
        <v>0.17</v>
      </c>
      <c r="W12" s="220"/>
      <c r="X12" s="220" t="s">
        <v>140</v>
      </c>
      <c r="Y12" s="220" t="s">
        <v>141</v>
      </c>
      <c r="Z12" s="209"/>
      <c r="AA12" s="209"/>
      <c r="AB12" s="209"/>
      <c r="AC12" s="209"/>
      <c r="AD12" s="209"/>
      <c r="AE12" s="209"/>
      <c r="AF12" s="209"/>
      <c r="AG12" s="209" t="s">
        <v>142</v>
      </c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9"/>
      <c r="BB12" s="209"/>
      <c r="BC12" s="209"/>
      <c r="BD12" s="209"/>
      <c r="BE12" s="209"/>
      <c r="BF12" s="209"/>
      <c r="BG12" s="209"/>
      <c r="BH12" s="209"/>
    </row>
    <row r="13" spans="1:60" outlineLevel="2" x14ac:dyDescent="0.25">
      <c r="A13" s="216"/>
      <c r="B13" s="217"/>
      <c r="C13" s="250" t="s">
        <v>150</v>
      </c>
      <c r="D13" s="239"/>
      <c r="E13" s="239"/>
      <c r="F13" s="239"/>
      <c r="G13" s="239"/>
      <c r="H13" s="220"/>
      <c r="I13" s="220"/>
      <c r="J13" s="220"/>
      <c r="K13" s="220"/>
      <c r="L13" s="220"/>
      <c r="M13" s="220"/>
      <c r="N13" s="219"/>
      <c r="O13" s="219"/>
      <c r="P13" s="219"/>
      <c r="Q13" s="219"/>
      <c r="R13" s="220"/>
      <c r="S13" s="220"/>
      <c r="T13" s="220"/>
      <c r="U13" s="220"/>
      <c r="V13" s="220"/>
      <c r="W13" s="220"/>
      <c r="X13" s="220"/>
      <c r="Y13" s="220"/>
      <c r="Z13" s="209"/>
      <c r="AA13" s="209"/>
      <c r="AB13" s="209"/>
      <c r="AC13" s="209"/>
      <c r="AD13" s="209"/>
      <c r="AE13" s="209"/>
      <c r="AF13" s="209"/>
      <c r="AG13" s="209" t="s">
        <v>144</v>
      </c>
      <c r="AH13" s="209"/>
      <c r="AI13" s="209"/>
      <c r="AJ13" s="209"/>
      <c r="AK13" s="209"/>
      <c r="AL13" s="209"/>
      <c r="AM13" s="209"/>
      <c r="AN13" s="209"/>
      <c r="AO13" s="209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09"/>
      <c r="BA13" s="209"/>
      <c r="BB13" s="209"/>
      <c r="BC13" s="209"/>
      <c r="BD13" s="209"/>
      <c r="BE13" s="209"/>
      <c r="BF13" s="209"/>
      <c r="BG13" s="209"/>
      <c r="BH13" s="209"/>
    </row>
    <row r="14" spans="1:60" outlineLevel="2" x14ac:dyDescent="0.25">
      <c r="A14" s="216"/>
      <c r="B14" s="217"/>
      <c r="C14" s="251" t="s">
        <v>151</v>
      </c>
      <c r="D14" s="222"/>
      <c r="E14" s="223"/>
      <c r="F14" s="220"/>
      <c r="G14" s="220"/>
      <c r="H14" s="220"/>
      <c r="I14" s="220"/>
      <c r="J14" s="220"/>
      <c r="K14" s="220"/>
      <c r="L14" s="220"/>
      <c r="M14" s="220"/>
      <c r="N14" s="219"/>
      <c r="O14" s="219"/>
      <c r="P14" s="219"/>
      <c r="Q14" s="219"/>
      <c r="R14" s="220"/>
      <c r="S14" s="220"/>
      <c r="T14" s="220"/>
      <c r="U14" s="220"/>
      <c r="V14" s="220"/>
      <c r="W14" s="220"/>
      <c r="X14" s="220"/>
      <c r="Y14" s="220"/>
      <c r="Z14" s="209"/>
      <c r="AA14" s="209"/>
      <c r="AB14" s="209"/>
      <c r="AC14" s="209"/>
      <c r="AD14" s="209"/>
      <c r="AE14" s="209"/>
      <c r="AF14" s="209"/>
      <c r="AG14" s="209" t="s">
        <v>146</v>
      </c>
      <c r="AH14" s="209">
        <v>0</v>
      </c>
      <c r="AI14" s="209"/>
      <c r="AJ14" s="209"/>
      <c r="AK14" s="209"/>
      <c r="AL14" s="209"/>
      <c r="AM14" s="209"/>
      <c r="AN14" s="209"/>
      <c r="AO14" s="209"/>
      <c r="AP14" s="209"/>
      <c r="AQ14" s="209"/>
      <c r="AR14" s="209"/>
      <c r="AS14" s="209"/>
      <c r="AT14" s="209"/>
      <c r="AU14" s="209"/>
      <c r="AV14" s="209"/>
      <c r="AW14" s="209"/>
      <c r="AX14" s="209"/>
      <c r="AY14" s="209"/>
      <c r="AZ14" s="209"/>
      <c r="BA14" s="209"/>
      <c r="BB14" s="209"/>
      <c r="BC14" s="209"/>
      <c r="BD14" s="209"/>
      <c r="BE14" s="209"/>
      <c r="BF14" s="209"/>
      <c r="BG14" s="209"/>
      <c r="BH14" s="209"/>
    </row>
    <row r="15" spans="1:60" outlineLevel="3" x14ac:dyDescent="0.25">
      <c r="A15" s="216"/>
      <c r="B15" s="217"/>
      <c r="C15" s="251" t="s">
        <v>152</v>
      </c>
      <c r="D15" s="222"/>
      <c r="E15" s="223">
        <v>0.32</v>
      </c>
      <c r="F15" s="220"/>
      <c r="G15" s="220"/>
      <c r="H15" s="220"/>
      <c r="I15" s="220"/>
      <c r="J15" s="220"/>
      <c r="K15" s="220"/>
      <c r="L15" s="220"/>
      <c r="M15" s="220"/>
      <c r="N15" s="219"/>
      <c r="O15" s="219"/>
      <c r="P15" s="219"/>
      <c r="Q15" s="219"/>
      <c r="R15" s="220"/>
      <c r="S15" s="220"/>
      <c r="T15" s="220"/>
      <c r="U15" s="220"/>
      <c r="V15" s="220"/>
      <c r="W15" s="220"/>
      <c r="X15" s="220"/>
      <c r="Y15" s="220"/>
      <c r="Z15" s="209"/>
      <c r="AA15" s="209"/>
      <c r="AB15" s="209"/>
      <c r="AC15" s="209"/>
      <c r="AD15" s="209"/>
      <c r="AE15" s="209"/>
      <c r="AF15" s="209"/>
      <c r="AG15" s="209" t="s">
        <v>146</v>
      </c>
      <c r="AH15" s="209">
        <v>0</v>
      </c>
      <c r="AI15" s="209"/>
      <c r="AJ15" s="209"/>
      <c r="AK15" s="209"/>
      <c r="AL15" s="209"/>
      <c r="AM15" s="209"/>
      <c r="AN15" s="209"/>
      <c r="AO15" s="209"/>
      <c r="AP15" s="209"/>
      <c r="AQ15" s="209"/>
      <c r="AR15" s="209"/>
      <c r="AS15" s="209"/>
      <c r="AT15" s="209"/>
      <c r="AU15" s="209"/>
      <c r="AV15" s="209"/>
      <c r="AW15" s="209"/>
      <c r="AX15" s="209"/>
      <c r="AY15" s="209"/>
      <c r="AZ15" s="209"/>
      <c r="BA15" s="209"/>
      <c r="BB15" s="209"/>
      <c r="BC15" s="209"/>
      <c r="BD15" s="209"/>
      <c r="BE15" s="209"/>
      <c r="BF15" s="209"/>
      <c r="BG15" s="209"/>
      <c r="BH15" s="209"/>
    </row>
    <row r="16" spans="1:60" outlineLevel="1" x14ac:dyDescent="0.25">
      <c r="A16" s="232">
        <v>3</v>
      </c>
      <c r="B16" s="233" t="s">
        <v>153</v>
      </c>
      <c r="C16" s="249" t="s">
        <v>154</v>
      </c>
      <c r="D16" s="234" t="s">
        <v>155</v>
      </c>
      <c r="E16" s="235">
        <v>2.5</v>
      </c>
      <c r="F16" s="236"/>
      <c r="G16" s="237">
        <f>ROUND(E16*F16,2)</f>
        <v>0</v>
      </c>
      <c r="H16" s="236"/>
      <c r="I16" s="237">
        <f>ROUND(E16*H16,2)</f>
        <v>0</v>
      </c>
      <c r="J16" s="236"/>
      <c r="K16" s="237">
        <f>ROUND(E16*J16,2)</f>
        <v>0</v>
      </c>
      <c r="L16" s="237">
        <v>21</v>
      </c>
      <c r="M16" s="237">
        <f>G16*(1+L16/100)</f>
        <v>0</v>
      </c>
      <c r="N16" s="235">
        <v>4.8999999999999998E-4</v>
      </c>
      <c r="O16" s="235">
        <f>ROUND(E16*N16,2)</f>
        <v>0</v>
      </c>
      <c r="P16" s="235">
        <v>1.7999999999999999E-2</v>
      </c>
      <c r="Q16" s="235">
        <f>ROUND(E16*P16,2)</f>
        <v>0.05</v>
      </c>
      <c r="R16" s="237" t="s">
        <v>138</v>
      </c>
      <c r="S16" s="237" t="s">
        <v>139</v>
      </c>
      <c r="T16" s="238" t="s">
        <v>139</v>
      </c>
      <c r="U16" s="220">
        <v>0.40899999999999997</v>
      </c>
      <c r="V16" s="220">
        <f>ROUND(E16*U16,2)</f>
        <v>1.02</v>
      </c>
      <c r="W16" s="220"/>
      <c r="X16" s="220" t="s">
        <v>140</v>
      </c>
      <c r="Y16" s="220" t="s">
        <v>141</v>
      </c>
      <c r="Z16" s="209"/>
      <c r="AA16" s="209"/>
      <c r="AB16" s="209"/>
      <c r="AC16" s="209"/>
      <c r="AD16" s="209"/>
      <c r="AE16" s="209"/>
      <c r="AF16" s="209"/>
      <c r="AG16" s="209" t="s">
        <v>142</v>
      </c>
      <c r="AH16" s="209"/>
      <c r="AI16" s="209"/>
      <c r="AJ16" s="209"/>
      <c r="AK16" s="209"/>
      <c r="AL16" s="209"/>
      <c r="AM16" s="209"/>
      <c r="AN16" s="209"/>
      <c r="AO16" s="209"/>
      <c r="AP16" s="209"/>
      <c r="AQ16" s="209"/>
      <c r="AR16" s="209"/>
      <c r="AS16" s="209"/>
      <c r="AT16" s="209"/>
      <c r="AU16" s="209"/>
      <c r="AV16" s="209"/>
      <c r="AW16" s="209"/>
      <c r="AX16" s="209"/>
      <c r="AY16" s="209"/>
      <c r="AZ16" s="209"/>
      <c r="BA16" s="209"/>
      <c r="BB16" s="209"/>
      <c r="BC16" s="209"/>
      <c r="BD16" s="209"/>
      <c r="BE16" s="209"/>
      <c r="BF16" s="209"/>
      <c r="BG16" s="209"/>
      <c r="BH16" s="209"/>
    </row>
    <row r="17" spans="1:60" outlineLevel="2" x14ac:dyDescent="0.25">
      <c r="A17" s="216"/>
      <c r="B17" s="217"/>
      <c r="C17" s="252" t="s">
        <v>156</v>
      </c>
      <c r="D17" s="240"/>
      <c r="E17" s="240"/>
      <c r="F17" s="240"/>
      <c r="G17" s="240"/>
      <c r="H17" s="220"/>
      <c r="I17" s="220"/>
      <c r="J17" s="220"/>
      <c r="K17" s="220"/>
      <c r="L17" s="220"/>
      <c r="M17" s="220"/>
      <c r="N17" s="219"/>
      <c r="O17" s="219"/>
      <c r="P17" s="219"/>
      <c r="Q17" s="219"/>
      <c r="R17" s="220"/>
      <c r="S17" s="220"/>
      <c r="T17" s="220"/>
      <c r="U17" s="220"/>
      <c r="V17" s="220"/>
      <c r="W17" s="220"/>
      <c r="X17" s="220"/>
      <c r="Y17" s="220"/>
      <c r="Z17" s="209"/>
      <c r="AA17" s="209"/>
      <c r="AB17" s="209"/>
      <c r="AC17" s="209"/>
      <c r="AD17" s="209"/>
      <c r="AE17" s="209"/>
      <c r="AF17" s="209"/>
      <c r="AG17" s="209" t="s">
        <v>157</v>
      </c>
      <c r="AH17" s="209"/>
      <c r="AI17" s="209"/>
      <c r="AJ17" s="209"/>
      <c r="AK17" s="209"/>
      <c r="AL17" s="209"/>
      <c r="AM17" s="209"/>
      <c r="AN17" s="209"/>
      <c r="AO17" s="209"/>
      <c r="AP17" s="209"/>
      <c r="AQ17" s="209"/>
      <c r="AR17" s="209"/>
      <c r="AS17" s="209"/>
      <c r="AT17" s="209"/>
      <c r="AU17" s="209"/>
      <c r="AV17" s="209"/>
      <c r="AW17" s="209"/>
      <c r="AX17" s="209"/>
      <c r="AY17" s="209"/>
      <c r="AZ17" s="209"/>
      <c r="BA17" s="209"/>
      <c r="BB17" s="209"/>
      <c r="BC17" s="209"/>
      <c r="BD17" s="209"/>
      <c r="BE17" s="209"/>
      <c r="BF17" s="209"/>
      <c r="BG17" s="209"/>
      <c r="BH17" s="209"/>
    </row>
    <row r="18" spans="1:60" outlineLevel="2" x14ac:dyDescent="0.25">
      <c r="A18" s="216"/>
      <c r="B18" s="217"/>
      <c r="C18" s="251" t="s">
        <v>158</v>
      </c>
      <c r="D18" s="222"/>
      <c r="E18" s="223"/>
      <c r="F18" s="220"/>
      <c r="G18" s="220"/>
      <c r="H18" s="220"/>
      <c r="I18" s="220"/>
      <c r="J18" s="220"/>
      <c r="K18" s="220"/>
      <c r="L18" s="220"/>
      <c r="M18" s="220"/>
      <c r="N18" s="219"/>
      <c r="O18" s="219"/>
      <c r="P18" s="219"/>
      <c r="Q18" s="219"/>
      <c r="R18" s="220"/>
      <c r="S18" s="220"/>
      <c r="T18" s="220"/>
      <c r="U18" s="220"/>
      <c r="V18" s="220"/>
      <c r="W18" s="220"/>
      <c r="X18" s="220"/>
      <c r="Y18" s="220"/>
      <c r="Z18" s="209"/>
      <c r="AA18" s="209"/>
      <c r="AB18" s="209"/>
      <c r="AC18" s="209"/>
      <c r="AD18" s="209"/>
      <c r="AE18" s="209"/>
      <c r="AF18" s="209"/>
      <c r="AG18" s="209" t="s">
        <v>146</v>
      </c>
      <c r="AH18" s="209">
        <v>0</v>
      </c>
      <c r="AI18" s="209"/>
      <c r="AJ18" s="209"/>
      <c r="AK18" s="209"/>
      <c r="AL18" s="209"/>
      <c r="AM18" s="209"/>
      <c r="AN18" s="209"/>
      <c r="AO18" s="209"/>
      <c r="AP18" s="209"/>
      <c r="AQ18" s="209"/>
      <c r="AR18" s="209"/>
      <c r="AS18" s="209"/>
      <c r="AT18" s="209"/>
      <c r="AU18" s="209"/>
      <c r="AV18" s="209"/>
      <c r="AW18" s="209"/>
      <c r="AX18" s="209"/>
      <c r="AY18" s="209"/>
      <c r="AZ18" s="209"/>
      <c r="BA18" s="209"/>
      <c r="BB18" s="209"/>
      <c r="BC18" s="209"/>
      <c r="BD18" s="209"/>
      <c r="BE18" s="209"/>
      <c r="BF18" s="209"/>
      <c r="BG18" s="209"/>
      <c r="BH18" s="209"/>
    </row>
    <row r="19" spans="1:60" outlineLevel="3" x14ac:dyDescent="0.25">
      <c r="A19" s="216"/>
      <c r="B19" s="217"/>
      <c r="C19" s="251" t="s">
        <v>159</v>
      </c>
      <c r="D19" s="222"/>
      <c r="E19" s="223">
        <v>2.5</v>
      </c>
      <c r="F19" s="220"/>
      <c r="G19" s="220"/>
      <c r="H19" s="220"/>
      <c r="I19" s="220"/>
      <c r="J19" s="220"/>
      <c r="K19" s="220"/>
      <c r="L19" s="220"/>
      <c r="M19" s="220"/>
      <c r="N19" s="219"/>
      <c r="O19" s="219"/>
      <c r="P19" s="219"/>
      <c r="Q19" s="219"/>
      <c r="R19" s="220"/>
      <c r="S19" s="220"/>
      <c r="T19" s="220"/>
      <c r="U19" s="220"/>
      <c r="V19" s="220"/>
      <c r="W19" s="220"/>
      <c r="X19" s="220"/>
      <c r="Y19" s="220"/>
      <c r="Z19" s="209"/>
      <c r="AA19" s="209"/>
      <c r="AB19" s="209"/>
      <c r="AC19" s="209"/>
      <c r="AD19" s="209"/>
      <c r="AE19" s="209"/>
      <c r="AF19" s="209"/>
      <c r="AG19" s="209" t="s">
        <v>146</v>
      </c>
      <c r="AH19" s="209">
        <v>0</v>
      </c>
      <c r="AI19" s="209"/>
      <c r="AJ19" s="209"/>
      <c r="AK19" s="209"/>
      <c r="AL19" s="209"/>
      <c r="AM19" s="209"/>
      <c r="AN19" s="209"/>
      <c r="AO19" s="209"/>
      <c r="AP19" s="209"/>
      <c r="AQ19" s="209"/>
      <c r="AR19" s="209"/>
      <c r="AS19" s="209"/>
      <c r="AT19" s="209"/>
      <c r="AU19" s="209"/>
      <c r="AV19" s="209"/>
      <c r="AW19" s="209"/>
      <c r="AX19" s="209"/>
      <c r="AY19" s="209"/>
      <c r="AZ19" s="209"/>
      <c r="BA19" s="209"/>
      <c r="BB19" s="209"/>
      <c r="BC19" s="209"/>
      <c r="BD19" s="209"/>
      <c r="BE19" s="209"/>
      <c r="BF19" s="209"/>
      <c r="BG19" s="209"/>
      <c r="BH19" s="209"/>
    </row>
    <row r="20" spans="1:60" outlineLevel="1" x14ac:dyDescent="0.25">
      <c r="A20" s="232">
        <v>4</v>
      </c>
      <c r="B20" s="233" t="s">
        <v>160</v>
      </c>
      <c r="C20" s="249" t="s">
        <v>161</v>
      </c>
      <c r="D20" s="234" t="s">
        <v>155</v>
      </c>
      <c r="E20" s="235">
        <v>20.65</v>
      </c>
      <c r="F20" s="236"/>
      <c r="G20" s="237">
        <f>ROUND(E20*F20,2)</f>
        <v>0</v>
      </c>
      <c r="H20" s="236"/>
      <c r="I20" s="237">
        <f>ROUND(E20*H20,2)</f>
        <v>0</v>
      </c>
      <c r="J20" s="236"/>
      <c r="K20" s="237">
        <f>ROUND(E20*J20,2)</f>
        <v>0</v>
      </c>
      <c r="L20" s="237">
        <v>21</v>
      </c>
      <c r="M20" s="237">
        <f>G20*(1+L20/100)</f>
        <v>0</v>
      </c>
      <c r="N20" s="235">
        <v>0</v>
      </c>
      <c r="O20" s="235">
        <f>ROUND(E20*N20,2)</f>
        <v>0</v>
      </c>
      <c r="P20" s="235">
        <v>0.11</v>
      </c>
      <c r="Q20" s="235">
        <f>ROUND(E20*P20,2)</f>
        <v>2.27</v>
      </c>
      <c r="R20" s="237" t="s">
        <v>138</v>
      </c>
      <c r="S20" s="237" t="s">
        <v>139</v>
      </c>
      <c r="T20" s="238" t="s">
        <v>139</v>
      </c>
      <c r="U20" s="220">
        <v>1.88</v>
      </c>
      <c r="V20" s="220">
        <f>ROUND(E20*U20,2)</f>
        <v>38.82</v>
      </c>
      <c r="W20" s="220"/>
      <c r="X20" s="220" t="s">
        <v>140</v>
      </c>
      <c r="Y20" s="220" t="s">
        <v>141</v>
      </c>
      <c r="Z20" s="209"/>
      <c r="AA20" s="209"/>
      <c r="AB20" s="209"/>
      <c r="AC20" s="209"/>
      <c r="AD20" s="209"/>
      <c r="AE20" s="209"/>
      <c r="AF20" s="209"/>
      <c r="AG20" s="209" t="s">
        <v>142</v>
      </c>
      <c r="AH20" s="209"/>
      <c r="AI20" s="209"/>
      <c r="AJ20" s="209"/>
      <c r="AK20" s="209"/>
      <c r="AL20" s="209"/>
      <c r="AM20" s="209"/>
      <c r="AN20" s="209"/>
      <c r="AO20" s="209"/>
      <c r="AP20" s="209"/>
      <c r="AQ20" s="209"/>
      <c r="AR20" s="209"/>
      <c r="AS20" s="209"/>
      <c r="AT20" s="209"/>
      <c r="AU20" s="209"/>
      <c r="AV20" s="209"/>
      <c r="AW20" s="209"/>
      <c r="AX20" s="209"/>
      <c r="AY20" s="209"/>
      <c r="AZ20" s="209"/>
      <c r="BA20" s="209"/>
      <c r="BB20" s="209"/>
      <c r="BC20" s="209"/>
      <c r="BD20" s="209"/>
      <c r="BE20" s="209"/>
      <c r="BF20" s="209"/>
      <c r="BG20" s="209"/>
      <c r="BH20" s="209"/>
    </row>
    <row r="21" spans="1:60" outlineLevel="2" x14ac:dyDescent="0.25">
      <c r="A21" s="216"/>
      <c r="B21" s="217"/>
      <c r="C21" s="250" t="s">
        <v>162</v>
      </c>
      <c r="D21" s="239"/>
      <c r="E21" s="239"/>
      <c r="F21" s="239"/>
      <c r="G21" s="239"/>
      <c r="H21" s="220"/>
      <c r="I21" s="220"/>
      <c r="J21" s="220"/>
      <c r="K21" s="220"/>
      <c r="L21" s="220"/>
      <c r="M21" s="220"/>
      <c r="N21" s="219"/>
      <c r="O21" s="219"/>
      <c r="P21" s="219"/>
      <c r="Q21" s="219"/>
      <c r="R21" s="220"/>
      <c r="S21" s="220"/>
      <c r="T21" s="220"/>
      <c r="U21" s="220"/>
      <c r="V21" s="220"/>
      <c r="W21" s="220"/>
      <c r="X21" s="220"/>
      <c r="Y21" s="220"/>
      <c r="Z21" s="209"/>
      <c r="AA21" s="209"/>
      <c r="AB21" s="209"/>
      <c r="AC21" s="209"/>
      <c r="AD21" s="209"/>
      <c r="AE21" s="209"/>
      <c r="AF21" s="209"/>
      <c r="AG21" s="209" t="s">
        <v>144</v>
      </c>
      <c r="AH21" s="209"/>
      <c r="AI21" s="209"/>
      <c r="AJ21" s="209"/>
      <c r="AK21" s="209"/>
      <c r="AL21" s="209"/>
      <c r="AM21" s="209"/>
      <c r="AN21" s="209"/>
      <c r="AO21" s="209"/>
      <c r="AP21" s="209"/>
      <c r="AQ21" s="209"/>
      <c r="AR21" s="209"/>
      <c r="AS21" s="209"/>
      <c r="AT21" s="209"/>
      <c r="AU21" s="209"/>
      <c r="AV21" s="209"/>
      <c r="AW21" s="209"/>
      <c r="AX21" s="209"/>
      <c r="AY21" s="209"/>
      <c r="AZ21" s="209"/>
      <c r="BA21" s="209"/>
      <c r="BB21" s="209"/>
      <c r="BC21" s="209"/>
      <c r="BD21" s="209"/>
      <c r="BE21" s="209"/>
      <c r="BF21" s="209"/>
      <c r="BG21" s="209"/>
      <c r="BH21" s="209"/>
    </row>
    <row r="22" spans="1:60" outlineLevel="2" x14ac:dyDescent="0.25">
      <c r="A22" s="216"/>
      <c r="B22" s="217"/>
      <c r="C22" s="251" t="s">
        <v>163</v>
      </c>
      <c r="D22" s="222"/>
      <c r="E22" s="223"/>
      <c r="F22" s="220"/>
      <c r="G22" s="220"/>
      <c r="H22" s="220"/>
      <c r="I22" s="220"/>
      <c r="J22" s="220"/>
      <c r="K22" s="220"/>
      <c r="L22" s="220"/>
      <c r="M22" s="220"/>
      <c r="N22" s="219"/>
      <c r="O22" s="219"/>
      <c r="P22" s="219"/>
      <c r="Q22" s="219"/>
      <c r="R22" s="220"/>
      <c r="S22" s="220"/>
      <c r="T22" s="220"/>
      <c r="U22" s="220"/>
      <c r="V22" s="220"/>
      <c r="W22" s="220"/>
      <c r="X22" s="220"/>
      <c r="Y22" s="220"/>
      <c r="Z22" s="209"/>
      <c r="AA22" s="209"/>
      <c r="AB22" s="209"/>
      <c r="AC22" s="209"/>
      <c r="AD22" s="209"/>
      <c r="AE22" s="209"/>
      <c r="AF22" s="209"/>
      <c r="AG22" s="209" t="s">
        <v>146</v>
      </c>
      <c r="AH22" s="209">
        <v>0</v>
      </c>
      <c r="AI22" s="209"/>
      <c r="AJ22" s="209"/>
      <c r="AK22" s="209"/>
      <c r="AL22" s="209"/>
      <c r="AM22" s="209"/>
      <c r="AN22" s="209"/>
      <c r="AO22" s="209"/>
      <c r="AP22" s="209"/>
      <c r="AQ22" s="209"/>
      <c r="AR22" s="209"/>
      <c r="AS22" s="209"/>
      <c r="AT22" s="209"/>
      <c r="AU22" s="209"/>
      <c r="AV22" s="209"/>
      <c r="AW22" s="209"/>
      <c r="AX22" s="209"/>
      <c r="AY22" s="209"/>
      <c r="AZ22" s="209"/>
      <c r="BA22" s="209"/>
      <c r="BB22" s="209"/>
      <c r="BC22" s="209"/>
      <c r="BD22" s="209"/>
      <c r="BE22" s="209"/>
      <c r="BF22" s="209"/>
      <c r="BG22" s="209"/>
      <c r="BH22" s="209"/>
    </row>
    <row r="23" spans="1:60" outlineLevel="3" x14ac:dyDescent="0.25">
      <c r="A23" s="216"/>
      <c r="B23" s="217"/>
      <c r="C23" s="251" t="s">
        <v>164</v>
      </c>
      <c r="D23" s="222"/>
      <c r="E23" s="223"/>
      <c r="F23" s="220"/>
      <c r="G23" s="220"/>
      <c r="H23" s="220"/>
      <c r="I23" s="220"/>
      <c r="J23" s="220"/>
      <c r="K23" s="220"/>
      <c r="L23" s="220"/>
      <c r="M23" s="220"/>
      <c r="N23" s="219"/>
      <c r="O23" s="219"/>
      <c r="P23" s="219"/>
      <c r="Q23" s="219"/>
      <c r="R23" s="220"/>
      <c r="S23" s="220"/>
      <c r="T23" s="220"/>
      <c r="U23" s="220"/>
      <c r="V23" s="220"/>
      <c r="W23" s="220"/>
      <c r="X23" s="220"/>
      <c r="Y23" s="220"/>
      <c r="Z23" s="209"/>
      <c r="AA23" s="209"/>
      <c r="AB23" s="209"/>
      <c r="AC23" s="209"/>
      <c r="AD23" s="209"/>
      <c r="AE23" s="209"/>
      <c r="AF23" s="209"/>
      <c r="AG23" s="209" t="s">
        <v>146</v>
      </c>
      <c r="AH23" s="209">
        <v>0</v>
      </c>
      <c r="AI23" s="209"/>
      <c r="AJ23" s="209"/>
      <c r="AK23" s="209"/>
      <c r="AL23" s="209"/>
      <c r="AM23" s="209"/>
      <c r="AN23" s="209"/>
      <c r="AO23" s="209"/>
      <c r="AP23" s="209"/>
      <c r="AQ23" s="209"/>
      <c r="AR23" s="209"/>
      <c r="AS23" s="209"/>
      <c r="AT23" s="209"/>
      <c r="AU23" s="209"/>
      <c r="AV23" s="209"/>
      <c r="AW23" s="209"/>
      <c r="AX23" s="209"/>
      <c r="AY23" s="209"/>
      <c r="AZ23" s="209"/>
      <c r="BA23" s="209"/>
      <c r="BB23" s="209"/>
      <c r="BC23" s="209"/>
      <c r="BD23" s="209"/>
      <c r="BE23" s="209"/>
      <c r="BF23" s="209"/>
      <c r="BG23" s="209"/>
      <c r="BH23" s="209"/>
    </row>
    <row r="24" spans="1:60" outlineLevel="3" x14ac:dyDescent="0.25">
      <c r="A24" s="216"/>
      <c r="B24" s="217"/>
      <c r="C24" s="251" t="s">
        <v>165</v>
      </c>
      <c r="D24" s="222"/>
      <c r="E24" s="223">
        <v>5.67</v>
      </c>
      <c r="F24" s="220"/>
      <c r="G24" s="220"/>
      <c r="H24" s="220"/>
      <c r="I24" s="220"/>
      <c r="J24" s="220"/>
      <c r="K24" s="220"/>
      <c r="L24" s="220"/>
      <c r="M24" s="220"/>
      <c r="N24" s="219"/>
      <c r="O24" s="219"/>
      <c r="P24" s="219"/>
      <c r="Q24" s="219"/>
      <c r="R24" s="220"/>
      <c r="S24" s="220"/>
      <c r="T24" s="220"/>
      <c r="U24" s="220"/>
      <c r="V24" s="220"/>
      <c r="W24" s="220"/>
      <c r="X24" s="220"/>
      <c r="Y24" s="220"/>
      <c r="Z24" s="209"/>
      <c r="AA24" s="209"/>
      <c r="AB24" s="209"/>
      <c r="AC24" s="209"/>
      <c r="AD24" s="209"/>
      <c r="AE24" s="209"/>
      <c r="AF24" s="209"/>
      <c r="AG24" s="209" t="s">
        <v>146</v>
      </c>
      <c r="AH24" s="209">
        <v>0</v>
      </c>
      <c r="AI24" s="209"/>
      <c r="AJ24" s="209"/>
      <c r="AK24" s="209"/>
      <c r="AL24" s="209"/>
      <c r="AM24" s="209"/>
      <c r="AN24" s="209"/>
      <c r="AO24" s="209"/>
      <c r="AP24" s="209"/>
      <c r="AQ24" s="209"/>
      <c r="AR24" s="209"/>
      <c r="AS24" s="209"/>
      <c r="AT24" s="209"/>
      <c r="AU24" s="209"/>
      <c r="AV24" s="209"/>
      <c r="AW24" s="209"/>
      <c r="AX24" s="209"/>
      <c r="AY24" s="209"/>
      <c r="AZ24" s="209"/>
      <c r="BA24" s="209"/>
      <c r="BB24" s="209"/>
      <c r="BC24" s="209"/>
      <c r="BD24" s="209"/>
      <c r="BE24" s="209"/>
      <c r="BF24" s="209"/>
      <c r="BG24" s="209"/>
      <c r="BH24" s="209"/>
    </row>
    <row r="25" spans="1:60" outlineLevel="3" x14ac:dyDescent="0.25">
      <c r="A25" s="216"/>
      <c r="B25" s="217"/>
      <c r="C25" s="251" t="s">
        <v>166</v>
      </c>
      <c r="D25" s="222"/>
      <c r="E25" s="223">
        <v>5.67</v>
      </c>
      <c r="F25" s="220"/>
      <c r="G25" s="220"/>
      <c r="H25" s="220"/>
      <c r="I25" s="220"/>
      <c r="J25" s="220"/>
      <c r="K25" s="220"/>
      <c r="L25" s="220"/>
      <c r="M25" s="220"/>
      <c r="N25" s="219"/>
      <c r="O25" s="219"/>
      <c r="P25" s="219"/>
      <c r="Q25" s="219"/>
      <c r="R25" s="220"/>
      <c r="S25" s="220"/>
      <c r="T25" s="220"/>
      <c r="U25" s="220"/>
      <c r="V25" s="220"/>
      <c r="W25" s="220"/>
      <c r="X25" s="220"/>
      <c r="Y25" s="220"/>
      <c r="Z25" s="209"/>
      <c r="AA25" s="209"/>
      <c r="AB25" s="209"/>
      <c r="AC25" s="209"/>
      <c r="AD25" s="209"/>
      <c r="AE25" s="209"/>
      <c r="AF25" s="209"/>
      <c r="AG25" s="209" t="s">
        <v>146</v>
      </c>
      <c r="AH25" s="209">
        <v>0</v>
      </c>
      <c r="AI25" s="209"/>
      <c r="AJ25" s="209"/>
      <c r="AK25" s="209"/>
      <c r="AL25" s="209"/>
      <c r="AM25" s="209"/>
      <c r="AN25" s="209"/>
      <c r="AO25" s="209"/>
      <c r="AP25" s="209"/>
      <c r="AQ25" s="209"/>
      <c r="AR25" s="209"/>
      <c r="AS25" s="209"/>
      <c r="AT25" s="209"/>
      <c r="AU25" s="209"/>
      <c r="AV25" s="209"/>
      <c r="AW25" s="209"/>
      <c r="AX25" s="209"/>
      <c r="AY25" s="209"/>
      <c r="AZ25" s="209"/>
      <c r="BA25" s="209"/>
      <c r="BB25" s="209"/>
      <c r="BC25" s="209"/>
      <c r="BD25" s="209"/>
      <c r="BE25" s="209"/>
      <c r="BF25" s="209"/>
      <c r="BG25" s="209"/>
      <c r="BH25" s="209"/>
    </row>
    <row r="26" spans="1:60" outlineLevel="3" x14ac:dyDescent="0.25">
      <c r="A26" s="216"/>
      <c r="B26" s="217"/>
      <c r="C26" s="251" t="s">
        <v>167</v>
      </c>
      <c r="D26" s="222"/>
      <c r="E26" s="223">
        <v>9.31</v>
      </c>
      <c r="F26" s="220"/>
      <c r="G26" s="220"/>
      <c r="H26" s="220"/>
      <c r="I26" s="220"/>
      <c r="J26" s="220"/>
      <c r="K26" s="220"/>
      <c r="L26" s="220"/>
      <c r="M26" s="220"/>
      <c r="N26" s="219"/>
      <c r="O26" s="219"/>
      <c r="P26" s="219"/>
      <c r="Q26" s="219"/>
      <c r="R26" s="220"/>
      <c r="S26" s="220"/>
      <c r="T26" s="220"/>
      <c r="U26" s="220"/>
      <c r="V26" s="220"/>
      <c r="W26" s="220"/>
      <c r="X26" s="220"/>
      <c r="Y26" s="220"/>
      <c r="Z26" s="209"/>
      <c r="AA26" s="209"/>
      <c r="AB26" s="209"/>
      <c r="AC26" s="209"/>
      <c r="AD26" s="209"/>
      <c r="AE26" s="209"/>
      <c r="AF26" s="209"/>
      <c r="AG26" s="209" t="s">
        <v>146</v>
      </c>
      <c r="AH26" s="209">
        <v>0</v>
      </c>
      <c r="AI26" s="209"/>
      <c r="AJ26" s="209"/>
      <c r="AK26" s="209"/>
      <c r="AL26" s="209"/>
      <c r="AM26" s="209"/>
      <c r="AN26" s="209"/>
      <c r="AO26" s="209"/>
      <c r="AP26" s="209"/>
      <c r="AQ26" s="209"/>
      <c r="AR26" s="209"/>
      <c r="AS26" s="209"/>
      <c r="AT26" s="209"/>
      <c r="AU26" s="209"/>
      <c r="AV26" s="209"/>
      <c r="AW26" s="209"/>
      <c r="AX26" s="209"/>
      <c r="AY26" s="209"/>
      <c r="AZ26" s="209"/>
      <c r="BA26" s="209"/>
      <c r="BB26" s="209"/>
      <c r="BC26" s="209"/>
      <c r="BD26" s="209"/>
      <c r="BE26" s="209"/>
      <c r="BF26" s="209"/>
      <c r="BG26" s="209"/>
      <c r="BH26" s="209"/>
    </row>
    <row r="27" spans="1:60" ht="20" outlineLevel="1" x14ac:dyDescent="0.25">
      <c r="A27" s="232">
        <v>5</v>
      </c>
      <c r="B27" s="233" t="s">
        <v>168</v>
      </c>
      <c r="C27" s="249" t="s">
        <v>169</v>
      </c>
      <c r="D27" s="234" t="s">
        <v>149</v>
      </c>
      <c r="E27" s="235">
        <v>87.793049999999994</v>
      </c>
      <c r="F27" s="236"/>
      <c r="G27" s="237">
        <f>ROUND(E27*F27,2)</f>
        <v>0</v>
      </c>
      <c r="H27" s="236"/>
      <c r="I27" s="237">
        <f>ROUND(E27*H27,2)</f>
        <v>0</v>
      </c>
      <c r="J27" s="236"/>
      <c r="K27" s="237">
        <f>ROUND(E27*J27,2)</f>
        <v>0</v>
      </c>
      <c r="L27" s="237">
        <v>21</v>
      </c>
      <c r="M27" s="237">
        <f>G27*(1+L27/100)</f>
        <v>0</v>
      </c>
      <c r="N27" s="235">
        <v>0</v>
      </c>
      <c r="O27" s="235">
        <f>ROUND(E27*N27,2)</f>
        <v>0</v>
      </c>
      <c r="P27" s="235">
        <v>0.01</v>
      </c>
      <c r="Q27" s="235">
        <f>ROUND(E27*P27,2)</f>
        <v>0.88</v>
      </c>
      <c r="R27" s="237" t="s">
        <v>138</v>
      </c>
      <c r="S27" s="237" t="s">
        <v>139</v>
      </c>
      <c r="T27" s="238" t="s">
        <v>139</v>
      </c>
      <c r="U27" s="220">
        <v>0.08</v>
      </c>
      <c r="V27" s="220">
        <f>ROUND(E27*U27,2)</f>
        <v>7.02</v>
      </c>
      <c r="W27" s="220"/>
      <c r="X27" s="220" t="s">
        <v>140</v>
      </c>
      <c r="Y27" s="220" t="s">
        <v>141</v>
      </c>
      <c r="Z27" s="209"/>
      <c r="AA27" s="209"/>
      <c r="AB27" s="209"/>
      <c r="AC27" s="209"/>
      <c r="AD27" s="209"/>
      <c r="AE27" s="209"/>
      <c r="AF27" s="209"/>
      <c r="AG27" s="209" t="s">
        <v>142</v>
      </c>
      <c r="AH27" s="209"/>
      <c r="AI27" s="209"/>
      <c r="AJ27" s="209"/>
      <c r="AK27" s="209"/>
      <c r="AL27" s="209"/>
      <c r="AM27" s="209"/>
      <c r="AN27" s="209"/>
      <c r="AO27" s="209"/>
      <c r="AP27" s="209"/>
      <c r="AQ27" s="209"/>
      <c r="AR27" s="209"/>
      <c r="AS27" s="209"/>
      <c r="AT27" s="209"/>
      <c r="AU27" s="209"/>
      <c r="AV27" s="209"/>
      <c r="AW27" s="209"/>
      <c r="AX27" s="209"/>
      <c r="AY27" s="209"/>
      <c r="AZ27" s="209"/>
      <c r="BA27" s="209"/>
      <c r="BB27" s="209"/>
      <c r="BC27" s="209"/>
      <c r="BD27" s="209"/>
      <c r="BE27" s="209"/>
      <c r="BF27" s="209"/>
      <c r="BG27" s="209"/>
      <c r="BH27" s="209"/>
    </row>
    <row r="28" spans="1:60" outlineLevel="2" x14ac:dyDescent="0.25">
      <c r="A28" s="216"/>
      <c r="B28" s="217"/>
      <c r="C28" s="251" t="s">
        <v>170</v>
      </c>
      <c r="D28" s="222"/>
      <c r="E28" s="223"/>
      <c r="F28" s="220"/>
      <c r="G28" s="220"/>
      <c r="H28" s="220"/>
      <c r="I28" s="220"/>
      <c r="J28" s="220"/>
      <c r="K28" s="220"/>
      <c r="L28" s="220"/>
      <c r="M28" s="220"/>
      <c r="N28" s="219"/>
      <c r="O28" s="219"/>
      <c r="P28" s="219"/>
      <c r="Q28" s="219"/>
      <c r="R28" s="220"/>
      <c r="S28" s="220"/>
      <c r="T28" s="220"/>
      <c r="U28" s="220"/>
      <c r="V28" s="220"/>
      <c r="W28" s="220"/>
      <c r="X28" s="220"/>
      <c r="Y28" s="220"/>
      <c r="Z28" s="209"/>
      <c r="AA28" s="209"/>
      <c r="AB28" s="209"/>
      <c r="AC28" s="209"/>
      <c r="AD28" s="209"/>
      <c r="AE28" s="209"/>
      <c r="AF28" s="209"/>
      <c r="AG28" s="209" t="s">
        <v>146</v>
      </c>
      <c r="AH28" s="209">
        <v>0</v>
      </c>
      <c r="AI28" s="209"/>
      <c r="AJ28" s="209"/>
      <c r="AK28" s="209"/>
      <c r="AL28" s="209"/>
      <c r="AM28" s="209"/>
      <c r="AN28" s="209"/>
      <c r="AO28" s="209"/>
      <c r="AP28" s="209"/>
      <c r="AQ28" s="209"/>
      <c r="AR28" s="209"/>
      <c r="AS28" s="209"/>
      <c r="AT28" s="209"/>
      <c r="AU28" s="209"/>
      <c r="AV28" s="209"/>
      <c r="AW28" s="209"/>
      <c r="AX28" s="209"/>
      <c r="AY28" s="209"/>
      <c r="AZ28" s="209"/>
      <c r="BA28" s="209"/>
      <c r="BB28" s="209"/>
      <c r="BC28" s="209"/>
      <c r="BD28" s="209"/>
      <c r="BE28" s="209"/>
      <c r="BF28" s="209"/>
      <c r="BG28" s="209"/>
      <c r="BH28" s="209"/>
    </row>
    <row r="29" spans="1:60" outlineLevel="3" x14ac:dyDescent="0.25">
      <c r="A29" s="216"/>
      <c r="B29" s="217"/>
      <c r="C29" s="251" t="s">
        <v>171</v>
      </c>
      <c r="D29" s="222"/>
      <c r="E29" s="223">
        <v>100.33725</v>
      </c>
      <c r="F29" s="220"/>
      <c r="G29" s="220"/>
      <c r="H29" s="220"/>
      <c r="I29" s="220"/>
      <c r="J29" s="220"/>
      <c r="K29" s="220"/>
      <c r="L29" s="220"/>
      <c r="M29" s="220"/>
      <c r="N29" s="219"/>
      <c r="O29" s="219"/>
      <c r="P29" s="219"/>
      <c r="Q29" s="219"/>
      <c r="R29" s="220"/>
      <c r="S29" s="220"/>
      <c r="T29" s="220"/>
      <c r="U29" s="220"/>
      <c r="V29" s="220"/>
      <c r="W29" s="220"/>
      <c r="X29" s="220"/>
      <c r="Y29" s="220"/>
      <c r="Z29" s="209"/>
      <c r="AA29" s="209"/>
      <c r="AB29" s="209"/>
      <c r="AC29" s="209"/>
      <c r="AD29" s="209"/>
      <c r="AE29" s="209"/>
      <c r="AF29" s="209"/>
      <c r="AG29" s="209" t="s">
        <v>146</v>
      </c>
      <c r="AH29" s="209">
        <v>0</v>
      </c>
      <c r="AI29" s="209"/>
      <c r="AJ29" s="209"/>
      <c r="AK29" s="209"/>
      <c r="AL29" s="209"/>
      <c r="AM29" s="209"/>
      <c r="AN29" s="209"/>
      <c r="AO29" s="209"/>
      <c r="AP29" s="209"/>
      <c r="AQ29" s="209"/>
      <c r="AR29" s="209"/>
      <c r="AS29" s="209"/>
      <c r="AT29" s="209"/>
      <c r="AU29" s="209"/>
      <c r="AV29" s="209"/>
      <c r="AW29" s="209"/>
      <c r="AX29" s="209"/>
      <c r="AY29" s="209"/>
      <c r="AZ29" s="209"/>
      <c r="BA29" s="209"/>
      <c r="BB29" s="209"/>
      <c r="BC29" s="209"/>
      <c r="BD29" s="209"/>
      <c r="BE29" s="209"/>
      <c r="BF29" s="209"/>
      <c r="BG29" s="209"/>
      <c r="BH29" s="209"/>
    </row>
    <row r="30" spans="1:60" outlineLevel="3" x14ac:dyDescent="0.25">
      <c r="A30" s="216"/>
      <c r="B30" s="217"/>
      <c r="C30" s="251" t="s">
        <v>172</v>
      </c>
      <c r="D30" s="222"/>
      <c r="E30" s="223">
        <v>11.131500000000001</v>
      </c>
      <c r="F30" s="220"/>
      <c r="G30" s="220"/>
      <c r="H30" s="220"/>
      <c r="I30" s="220"/>
      <c r="J30" s="220"/>
      <c r="K30" s="220"/>
      <c r="L30" s="220"/>
      <c r="M30" s="220"/>
      <c r="N30" s="219"/>
      <c r="O30" s="219"/>
      <c r="P30" s="219"/>
      <c r="Q30" s="219"/>
      <c r="R30" s="220"/>
      <c r="S30" s="220"/>
      <c r="T30" s="220"/>
      <c r="U30" s="220"/>
      <c r="V30" s="220"/>
      <c r="W30" s="220"/>
      <c r="X30" s="220"/>
      <c r="Y30" s="220"/>
      <c r="Z30" s="209"/>
      <c r="AA30" s="209"/>
      <c r="AB30" s="209"/>
      <c r="AC30" s="209"/>
      <c r="AD30" s="209"/>
      <c r="AE30" s="209"/>
      <c r="AF30" s="209"/>
      <c r="AG30" s="209" t="s">
        <v>146</v>
      </c>
      <c r="AH30" s="209">
        <v>0</v>
      </c>
      <c r="AI30" s="209"/>
      <c r="AJ30" s="209"/>
      <c r="AK30" s="209"/>
      <c r="AL30" s="209"/>
      <c r="AM30" s="209"/>
      <c r="AN30" s="209"/>
      <c r="AO30" s="209"/>
      <c r="AP30" s="209"/>
      <c r="AQ30" s="209"/>
      <c r="AR30" s="209"/>
      <c r="AS30" s="209"/>
      <c r="AT30" s="209"/>
      <c r="AU30" s="209"/>
      <c r="AV30" s="209"/>
      <c r="AW30" s="209"/>
      <c r="AX30" s="209"/>
      <c r="AY30" s="209"/>
      <c r="AZ30" s="209"/>
      <c r="BA30" s="209"/>
      <c r="BB30" s="209"/>
      <c r="BC30" s="209"/>
      <c r="BD30" s="209"/>
      <c r="BE30" s="209"/>
      <c r="BF30" s="209"/>
      <c r="BG30" s="209"/>
      <c r="BH30" s="209"/>
    </row>
    <row r="31" spans="1:60" outlineLevel="3" x14ac:dyDescent="0.25">
      <c r="A31" s="216"/>
      <c r="B31" s="217"/>
      <c r="C31" s="251" t="s">
        <v>173</v>
      </c>
      <c r="D31" s="222"/>
      <c r="E31" s="223">
        <v>-15.451700000000001</v>
      </c>
      <c r="F31" s="220"/>
      <c r="G31" s="220"/>
      <c r="H31" s="220"/>
      <c r="I31" s="220"/>
      <c r="J31" s="220"/>
      <c r="K31" s="220"/>
      <c r="L31" s="220"/>
      <c r="M31" s="220"/>
      <c r="N31" s="219"/>
      <c r="O31" s="219"/>
      <c r="P31" s="219"/>
      <c r="Q31" s="219"/>
      <c r="R31" s="220"/>
      <c r="S31" s="220"/>
      <c r="T31" s="220"/>
      <c r="U31" s="220"/>
      <c r="V31" s="220"/>
      <c r="W31" s="220"/>
      <c r="X31" s="220"/>
      <c r="Y31" s="220"/>
      <c r="Z31" s="209"/>
      <c r="AA31" s="209"/>
      <c r="AB31" s="209"/>
      <c r="AC31" s="209"/>
      <c r="AD31" s="209"/>
      <c r="AE31" s="209"/>
      <c r="AF31" s="209"/>
      <c r="AG31" s="209" t="s">
        <v>146</v>
      </c>
      <c r="AH31" s="209">
        <v>0</v>
      </c>
      <c r="AI31" s="209"/>
      <c r="AJ31" s="209"/>
      <c r="AK31" s="209"/>
      <c r="AL31" s="209"/>
      <c r="AM31" s="209"/>
      <c r="AN31" s="209"/>
      <c r="AO31" s="209"/>
      <c r="AP31" s="209"/>
      <c r="AQ31" s="209"/>
      <c r="AR31" s="209"/>
      <c r="AS31" s="209"/>
      <c r="AT31" s="209"/>
      <c r="AU31" s="209"/>
      <c r="AV31" s="209"/>
      <c r="AW31" s="209"/>
      <c r="AX31" s="209"/>
      <c r="AY31" s="209"/>
      <c r="AZ31" s="209"/>
      <c r="BA31" s="209"/>
      <c r="BB31" s="209"/>
      <c r="BC31" s="209"/>
      <c r="BD31" s="209"/>
      <c r="BE31" s="209"/>
      <c r="BF31" s="209"/>
      <c r="BG31" s="209"/>
      <c r="BH31" s="209"/>
    </row>
    <row r="32" spans="1:60" outlineLevel="3" x14ac:dyDescent="0.25">
      <c r="A32" s="216"/>
      <c r="B32" s="217"/>
      <c r="C32" s="251" t="s">
        <v>174</v>
      </c>
      <c r="D32" s="222"/>
      <c r="E32" s="223">
        <v>-8.2240000000000002</v>
      </c>
      <c r="F32" s="220"/>
      <c r="G32" s="220"/>
      <c r="H32" s="220"/>
      <c r="I32" s="220"/>
      <c r="J32" s="220"/>
      <c r="K32" s="220"/>
      <c r="L32" s="220"/>
      <c r="M32" s="220"/>
      <c r="N32" s="219"/>
      <c r="O32" s="219"/>
      <c r="P32" s="219"/>
      <c r="Q32" s="219"/>
      <c r="R32" s="220"/>
      <c r="S32" s="220"/>
      <c r="T32" s="220"/>
      <c r="U32" s="220"/>
      <c r="V32" s="220"/>
      <c r="W32" s="220"/>
      <c r="X32" s="220"/>
      <c r="Y32" s="220"/>
      <c r="Z32" s="209"/>
      <c r="AA32" s="209"/>
      <c r="AB32" s="209"/>
      <c r="AC32" s="209"/>
      <c r="AD32" s="209"/>
      <c r="AE32" s="209"/>
      <c r="AF32" s="209"/>
      <c r="AG32" s="209" t="s">
        <v>146</v>
      </c>
      <c r="AH32" s="209">
        <v>0</v>
      </c>
      <c r="AI32" s="209"/>
      <c r="AJ32" s="209"/>
      <c r="AK32" s="209"/>
      <c r="AL32" s="209"/>
      <c r="AM32" s="209"/>
      <c r="AN32" s="209"/>
      <c r="AO32" s="209"/>
      <c r="AP32" s="209"/>
      <c r="AQ32" s="209"/>
      <c r="AR32" s="209"/>
      <c r="AS32" s="209"/>
      <c r="AT32" s="209"/>
      <c r="AU32" s="209"/>
      <c r="AV32" s="209"/>
      <c r="AW32" s="209"/>
      <c r="AX32" s="209"/>
      <c r="AY32" s="209"/>
      <c r="AZ32" s="209"/>
      <c r="BA32" s="209"/>
      <c r="BB32" s="209"/>
      <c r="BC32" s="209"/>
      <c r="BD32" s="209"/>
      <c r="BE32" s="209"/>
      <c r="BF32" s="209"/>
      <c r="BG32" s="209"/>
      <c r="BH32" s="209"/>
    </row>
    <row r="33" spans="1:60" ht="20" outlineLevel="1" x14ac:dyDescent="0.25">
      <c r="A33" s="232">
        <v>6</v>
      </c>
      <c r="B33" s="233" t="s">
        <v>175</v>
      </c>
      <c r="C33" s="249" t="s">
        <v>176</v>
      </c>
      <c r="D33" s="234" t="s">
        <v>149</v>
      </c>
      <c r="E33" s="235">
        <v>4.1120000000000001</v>
      </c>
      <c r="F33" s="236"/>
      <c r="G33" s="237">
        <f>ROUND(E33*F33,2)</f>
        <v>0</v>
      </c>
      <c r="H33" s="236"/>
      <c r="I33" s="237">
        <f>ROUND(E33*H33,2)</f>
        <v>0</v>
      </c>
      <c r="J33" s="236"/>
      <c r="K33" s="237">
        <f>ROUND(E33*J33,2)</f>
        <v>0</v>
      </c>
      <c r="L33" s="237">
        <v>21</v>
      </c>
      <c r="M33" s="237">
        <f>G33*(1+L33/100)</f>
        <v>0</v>
      </c>
      <c r="N33" s="235">
        <v>0</v>
      </c>
      <c r="O33" s="235">
        <f>ROUND(E33*N33,2)</f>
        <v>0</v>
      </c>
      <c r="P33" s="235">
        <v>6.8000000000000005E-2</v>
      </c>
      <c r="Q33" s="235">
        <f>ROUND(E33*P33,2)</f>
        <v>0.28000000000000003</v>
      </c>
      <c r="R33" s="237" t="s">
        <v>138</v>
      </c>
      <c r="S33" s="237" t="s">
        <v>139</v>
      </c>
      <c r="T33" s="238" t="s">
        <v>139</v>
      </c>
      <c r="U33" s="220">
        <v>0.3</v>
      </c>
      <c r="V33" s="220">
        <f>ROUND(E33*U33,2)</f>
        <v>1.23</v>
      </c>
      <c r="W33" s="220"/>
      <c r="X33" s="220" t="s">
        <v>140</v>
      </c>
      <c r="Y33" s="220" t="s">
        <v>141</v>
      </c>
      <c r="Z33" s="209"/>
      <c r="AA33" s="209"/>
      <c r="AB33" s="209"/>
      <c r="AC33" s="209"/>
      <c r="AD33" s="209"/>
      <c r="AE33" s="209"/>
      <c r="AF33" s="209"/>
      <c r="AG33" s="209" t="s">
        <v>142</v>
      </c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209"/>
      <c r="BD33" s="209"/>
      <c r="BE33" s="209"/>
      <c r="BF33" s="209"/>
      <c r="BG33" s="209"/>
      <c r="BH33" s="209"/>
    </row>
    <row r="34" spans="1:60" outlineLevel="2" x14ac:dyDescent="0.25">
      <c r="A34" s="216"/>
      <c r="B34" s="217"/>
      <c r="C34" s="250" t="s">
        <v>177</v>
      </c>
      <c r="D34" s="239"/>
      <c r="E34" s="239"/>
      <c r="F34" s="239"/>
      <c r="G34" s="239"/>
      <c r="H34" s="220"/>
      <c r="I34" s="220"/>
      <c r="J34" s="220"/>
      <c r="K34" s="220"/>
      <c r="L34" s="220"/>
      <c r="M34" s="220"/>
      <c r="N34" s="219"/>
      <c r="O34" s="219"/>
      <c r="P34" s="219"/>
      <c r="Q34" s="219"/>
      <c r="R34" s="220"/>
      <c r="S34" s="220"/>
      <c r="T34" s="220"/>
      <c r="U34" s="220"/>
      <c r="V34" s="220"/>
      <c r="W34" s="220"/>
      <c r="X34" s="220"/>
      <c r="Y34" s="220"/>
      <c r="Z34" s="209"/>
      <c r="AA34" s="209"/>
      <c r="AB34" s="209"/>
      <c r="AC34" s="209"/>
      <c r="AD34" s="209"/>
      <c r="AE34" s="209"/>
      <c r="AF34" s="209"/>
      <c r="AG34" s="209" t="s">
        <v>144</v>
      </c>
      <c r="AH34" s="209"/>
      <c r="AI34" s="209"/>
      <c r="AJ34" s="209"/>
      <c r="AK34" s="209"/>
      <c r="AL34" s="209"/>
      <c r="AM34" s="209"/>
      <c r="AN34" s="209"/>
      <c r="AO34" s="209"/>
      <c r="AP34" s="209"/>
      <c r="AQ34" s="209"/>
      <c r="AR34" s="209"/>
      <c r="AS34" s="209"/>
      <c r="AT34" s="209"/>
      <c r="AU34" s="209"/>
      <c r="AV34" s="209"/>
      <c r="AW34" s="209"/>
      <c r="AX34" s="209"/>
      <c r="AY34" s="209"/>
      <c r="AZ34" s="209"/>
      <c r="BA34" s="209"/>
      <c r="BB34" s="209"/>
      <c r="BC34" s="209"/>
      <c r="BD34" s="209"/>
      <c r="BE34" s="209"/>
      <c r="BF34" s="209"/>
      <c r="BG34" s="209"/>
      <c r="BH34" s="209"/>
    </row>
    <row r="35" spans="1:60" outlineLevel="2" x14ac:dyDescent="0.25">
      <c r="A35" s="216"/>
      <c r="B35" s="217"/>
      <c r="C35" s="251" t="s">
        <v>178</v>
      </c>
      <c r="D35" s="222"/>
      <c r="E35" s="223"/>
      <c r="F35" s="220"/>
      <c r="G35" s="220"/>
      <c r="H35" s="220"/>
      <c r="I35" s="220"/>
      <c r="J35" s="220"/>
      <c r="K35" s="220"/>
      <c r="L35" s="220"/>
      <c r="M35" s="220"/>
      <c r="N35" s="219"/>
      <c r="O35" s="219"/>
      <c r="P35" s="219"/>
      <c r="Q35" s="219"/>
      <c r="R35" s="220"/>
      <c r="S35" s="220"/>
      <c r="T35" s="220"/>
      <c r="U35" s="220"/>
      <c r="V35" s="220"/>
      <c r="W35" s="220"/>
      <c r="X35" s="220"/>
      <c r="Y35" s="220"/>
      <c r="Z35" s="209"/>
      <c r="AA35" s="209"/>
      <c r="AB35" s="209"/>
      <c r="AC35" s="209"/>
      <c r="AD35" s="209"/>
      <c r="AE35" s="209"/>
      <c r="AF35" s="209"/>
      <c r="AG35" s="209" t="s">
        <v>146</v>
      </c>
      <c r="AH35" s="209">
        <v>0</v>
      </c>
      <c r="AI35" s="209"/>
      <c r="AJ35" s="209"/>
      <c r="AK35" s="209"/>
      <c r="AL35" s="209"/>
      <c r="AM35" s="209"/>
      <c r="AN35" s="209"/>
      <c r="AO35" s="209"/>
      <c r="AP35" s="209"/>
      <c r="AQ35" s="209"/>
      <c r="AR35" s="209"/>
      <c r="AS35" s="209"/>
      <c r="AT35" s="209"/>
      <c r="AU35" s="209"/>
      <c r="AV35" s="209"/>
      <c r="AW35" s="209"/>
      <c r="AX35" s="209"/>
      <c r="AY35" s="209"/>
      <c r="AZ35" s="209"/>
      <c r="BA35" s="209"/>
      <c r="BB35" s="209"/>
      <c r="BC35" s="209"/>
      <c r="BD35" s="209"/>
      <c r="BE35" s="209"/>
      <c r="BF35" s="209"/>
      <c r="BG35" s="209"/>
      <c r="BH35" s="209"/>
    </row>
    <row r="36" spans="1:60" outlineLevel="3" x14ac:dyDescent="0.25">
      <c r="A36" s="216"/>
      <c r="B36" s="217"/>
      <c r="C36" s="251" t="s">
        <v>179</v>
      </c>
      <c r="D36" s="222"/>
      <c r="E36" s="223">
        <v>4.1120000000000001</v>
      </c>
      <c r="F36" s="220"/>
      <c r="G36" s="220"/>
      <c r="H36" s="220"/>
      <c r="I36" s="220"/>
      <c r="J36" s="220"/>
      <c r="K36" s="220"/>
      <c r="L36" s="220"/>
      <c r="M36" s="220"/>
      <c r="N36" s="219"/>
      <c r="O36" s="219"/>
      <c r="P36" s="219"/>
      <c r="Q36" s="219"/>
      <c r="R36" s="220"/>
      <c r="S36" s="220"/>
      <c r="T36" s="220"/>
      <c r="U36" s="220"/>
      <c r="V36" s="220"/>
      <c r="W36" s="220"/>
      <c r="X36" s="220"/>
      <c r="Y36" s="220"/>
      <c r="Z36" s="209"/>
      <c r="AA36" s="209"/>
      <c r="AB36" s="209"/>
      <c r="AC36" s="209"/>
      <c r="AD36" s="209"/>
      <c r="AE36" s="209"/>
      <c r="AF36" s="209"/>
      <c r="AG36" s="209" t="s">
        <v>146</v>
      </c>
      <c r="AH36" s="209">
        <v>0</v>
      </c>
      <c r="AI36" s="209"/>
      <c r="AJ36" s="209"/>
      <c r="AK36" s="209"/>
      <c r="AL36" s="209"/>
      <c r="AM36" s="209"/>
      <c r="AN36" s="209"/>
      <c r="AO36" s="209"/>
      <c r="AP36" s="209"/>
      <c r="AQ36" s="209"/>
      <c r="AR36" s="209"/>
      <c r="AS36" s="209"/>
      <c r="AT36" s="209"/>
      <c r="AU36" s="209"/>
      <c r="AV36" s="209"/>
      <c r="AW36" s="209"/>
      <c r="AX36" s="209"/>
      <c r="AY36" s="209"/>
      <c r="AZ36" s="209"/>
      <c r="BA36" s="209"/>
      <c r="BB36" s="209"/>
      <c r="BC36" s="209"/>
      <c r="BD36" s="209"/>
      <c r="BE36" s="209"/>
      <c r="BF36" s="209"/>
      <c r="BG36" s="209"/>
      <c r="BH36" s="209"/>
    </row>
    <row r="37" spans="1:60" ht="13" x14ac:dyDescent="0.25">
      <c r="A37" s="225" t="s">
        <v>133</v>
      </c>
      <c r="B37" s="226" t="s">
        <v>84</v>
      </c>
      <c r="C37" s="248" t="s">
        <v>85</v>
      </c>
      <c r="D37" s="227"/>
      <c r="E37" s="228"/>
      <c r="F37" s="229"/>
      <c r="G37" s="229">
        <f>SUMIF(AG38:AG41,"&lt;&gt;NOR",G38:G41)</f>
        <v>0</v>
      </c>
      <c r="H37" s="229"/>
      <c r="I37" s="229">
        <f>SUM(I38:I41)</f>
        <v>0</v>
      </c>
      <c r="J37" s="229"/>
      <c r="K37" s="229">
        <f>SUM(K38:K41)</f>
        <v>0</v>
      </c>
      <c r="L37" s="229"/>
      <c r="M37" s="229">
        <f>SUM(M38:M41)</f>
        <v>0</v>
      </c>
      <c r="N37" s="228"/>
      <c r="O37" s="228">
        <f>SUM(O38:O41)</f>
        <v>0</v>
      </c>
      <c r="P37" s="228"/>
      <c r="Q37" s="228">
        <f>SUM(Q38:Q41)</f>
        <v>0.06</v>
      </c>
      <c r="R37" s="229"/>
      <c r="S37" s="229"/>
      <c r="T37" s="230"/>
      <c r="U37" s="224"/>
      <c r="V37" s="224">
        <f>SUM(V38:V41)</f>
        <v>1.7999999999999998</v>
      </c>
      <c r="W37" s="224"/>
      <c r="X37" s="224"/>
      <c r="Y37" s="224"/>
      <c r="AG37" t="s">
        <v>134</v>
      </c>
    </row>
    <row r="38" spans="1:60" outlineLevel="1" x14ac:dyDescent="0.25">
      <c r="A38" s="232">
        <v>7</v>
      </c>
      <c r="B38" s="233" t="s">
        <v>180</v>
      </c>
      <c r="C38" s="249" t="s">
        <v>181</v>
      </c>
      <c r="D38" s="234" t="s">
        <v>182</v>
      </c>
      <c r="E38" s="235">
        <v>3</v>
      </c>
      <c r="F38" s="236"/>
      <c r="G38" s="237">
        <f>ROUND(E38*F38,2)</f>
        <v>0</v>
      </c>
      <c r="H38" s="236"/>
      <c r="I38" s="237">
        <f>ROUND(E38*H38,2)</f>
        <v>0</v>
      </c>
      <c r="J38" s="236"/>
      <c r="K38" s="237">
        <f>ROUND(E38*J38,2)</f>
        <v>0</v>
      </c>
      <c r="L38" s="237">
        <v>21</v>
      </c>
      <c r="M38" s="237">
        <f>G38*(1+L38/100)</f>
        <v>0</v>
      </c>
      <c r="N38" s="235">
        <v>0</v>
      </c>
      <c r="O38" s="235">
        <f>ROUND(E38*N38,2)</f>
        <v>0</v>
      </c>
      <c r="P38" s="235">
        <v>1.9460000000000002E-2</v>
      </c>
      <c r="Q38" s="235">
        <f>ROUND(E38*P38,2)</f>
        <v>0.06</v>
      </c>
      <c r="R38" s="237" t="s">
        <v>183</v>
      </c>
      <c r="S38" s="237" t="s">
        <v>139</v>
      </c>
      <c r="T38" s="238" t="s">
        <v>139</v>
      </c>
      <c r="U38" s="220">
        <v>0.38</v>
      </c>
      <c r="V38" s="220">
        <f>ROUND(E38*U38,2)</f>
        <v>1.1399999999999999</v>
      </c>
      <c r="W38" s="220"/>
      <c r="X38" s="220" t="s">
        <v>140</v>
      </c>
      <c r="Y38" s="220" t="s">
        <v>141</v>
      </c>
      <c r="Z38" s="209"/>
      <c r="AA38" s="209"/>
      <c r="AB38" s="209"/>
      <c r="AC38" s="209"/>
      <c r="AD38" s="209"/>
      <c r="AE38" s="209"/>
      <c r="AF38" s="209"/>
      <c r="AG38" s="209" t="s">
        <v>142</v>
      </c>
      <c r="AH38" s="209"/>
      <c r="AI38" s="209"/>
      <c r="AJ38" s="209"/>
      <c r="AK38" s="209"/>
      <c r="AL38" s="209"/>
      <c r="AM38" s="209"/>
      <c r="AN38" s="209"/>
      <c r="AO38" s="209"/>
      <c r="AP38" s="209"/>
      <c r="AQ38" s="209"/>
      <c r="AR38" s="209"/>
      <c r="AS38" s="209"/>
      <c r="AT38" s="209"/>
      <c r="AU38" s="209"/>
      <c r="AV38" s="209"/>
      <c r="AW38" s="209"/>
      <c r="AX38" s="209"/>
      <c r="AY38" s="209"/>
      <c r="AZ38" s="209"/>
      <c r="BA38" s="209"/>
      <c r="BB38" s="209"/>
      <c r="BC38" s="209"/>
      <c r="BD38" s="209"/>
      <c r="BE38" s="209"/>
      <c r="BF38" s="209"/>
      <c r="BG38" s="209"/>
      <c r="BH38" s="209"/>
    </row>
    <row r="39" spans="1:60" outlineLevel="2" x14ac:dyDescent="0.25">
      <c r="A39" s="216"/>
      <c r="B39" s="217"/>
      <c r="C39" s="251" t="s">
        <v>184</v>
      </c>
      <c r="D39" s="222"/>
      <c r="E39" s="223">
        <v>3</v>
      </c>
      <c r="F39" s="220"/>
      <c r="G39" s="220"/>
      <c r="H39" s="220"/>
      <c r="I39" s="220"/>
      <c r="J39" s="220"/>
      <c r="K39" s="220"/>
      <c r="L39" s="220"/>
      <c r="M39" s="220"/>
      <c r="N39" s="219"/>
      <c r="O39" s="219"/>
      <c r="P39" s="219"/>
      <c r="Q39" s="219"/>
      <c r="R39" s="220"/>
      <c r="S39" s="220"/>
      <c r="T39" s="220"/>
      <c r="U39" s="220"/>
      <c r="V39" s="220"/>
      <c r="W39" s="220"/>
      <c r="X39" s="220"/>
      <c r="Y39" s="220"/>
      <c r="Z39" s="209"/>
      <c r="AA39" s="209"/>
      <c r="AB39" s="209"/>
      <c r="AC39" s="209"/>
      <c r="AD39" s="209"/>
      <c r="AE39" s="209"/>
      <c r="AF39" s="209"/>
      <c r="AG39" s="209" t="s">
        <v>146</v>
      </c>
      <c r="AH39" s="209">
        <v>0</v>
      </c>
      <c r="AI39" s="209"/>
      <c r="AJ39" s="209"/>
      <c r="AK39" s="209"/>
      <c r="AL39" s="209"/>
      <c r="AM39" s="209"/>
      <c r="AN39" s="209"/>
      <c r="AO39" s="209"/>
      <c r="AP39" s="209"/>
      <c r="AQ39" s="209"/>
      <c r="AR39" s="209"/>
      <c r="AS39" s="209"/>
      <c r="AT39" s="209"/>
      <c r="AU39" s="209"/>
      <c r="AV39" s="209"/>
      <c r="AW39" s="209"/>
      <c r="AX39" s="209"/>
      <c r="AY39" s="209"/>
      <c r="AZ39" s="209"/>
      <c r="BA39" s="209"/>
      <c r="BB39" s="209"/>
      <c r="BC39" s="209"/>
      <c r="BD39" s="209"/>
      <c r="BE39" s="209"/>
      <c r="BF39" s="209"/>
      <c r="BG39" s="209"/>
      <c r="BH39" s="209"/>
    </row>
    <row r="40" spans="1:60" outlineLevel="1" x14ac:dyDescent="0.25">
      <c r="A40" s="232">
        <v>8</v>
      </c>
      <c r="B40" s="233" t="s">
        <v>185</v>
      </c>
      <c r="C40" s="249" t="s">
        <v>186</v>
      </c>
      <c r="D40" s="234" t="s">
        <v>182</v>
      </c>
      <c r="E40" s="235">
        <v>3</v>
      </c>
      <c r="F40" s="236"/>
      <c r="G40" s="237">
        <f>ROUND(E40*F40,2)</f>
        <v>0</v>
      </c>
      <c r="H40" s="236"/>
      <c r="I40" s="237">
        <f>ROUND(E40*H40,2)</f>
        <v>0</v>
      </c>
      <c r="J40" s="236"/>
      <c r="K40" s="237">
        <f>ROUND(E40*J40,2)</f>
        <v>0</v>
      </c>
      <c r="L40" s="237">
        <v>21</v>
      </c>
      <c r="M40" s="237">
        <f>G40*(1+L40/100)</f>
        <v>0</v>
      </c>
      <c r="N40" s="235">
        <v>0</v>
      </c>
      <c r="O40" s="235">
        <f>ROUND(E40*N40,2)</f>
        <v>0</v>
      </c>
      <c r="P40" s="235">
        <v>8.5999999999999998E-4</v>
      </c>
      <c r="Q40" s="235">
        <f>ROUND(E40*P40,2)</f>
        <v>0</v>
      </c>
      <c r="R40" s="237" t="s">
        <v>183</v>
      </c>
      <c r="S40" s="237" t="s">
        <v>139</v>
      </c>
      <c r="T40" s="238" t="s">
        <v>139</v>
      </c>
      <c r="U40" s="220">
        <v>0.22</v>
      </c>
      <c r="V40" s="220">
        <f>ROUND(E40*U40,2)</f>
        <v>0.66</v>
      </c>
      <c r="W40" s="220"/>
      <c r="X40" s="220" t="s">
        <v>140</v>
      </c>
      <c r="Y40" s="220" t="s">
        <v>141</v>
      </c>
      <c r="Z40" s="209"/>
      <c r="AA40" s="209"/>
      <c r="AB40" s="209"/>
      <c r="AC40" s="209"/>
      <c r="AD40" s="209"/>
      <c r="AE40" s="209"/>
      <c r="AF40" s="209"/>
      <c r="AG40" s="209" t="s">
        <v>142</v>
      </c>
      <c r="AH40" s="209"/>
      <c r="AI40" s="209"/>
      <c r="AJ40" s="209"/>
      <c r="AK40" s="209"/>
      <c r="AL40" s="209"/>
      <c r="AM40" s="209"/>
      <c r="AN40" s="209"/>
      <c r="AO40" s="209"/>
      <c r="AP40" s="209"/>
      <c r="AQ40" s="209"/>
      <c r="AR40" s="209"/>
      <c r="AS40" s="209"/>
      <c r="AT40" s="209"/>
      <c r="AU40" s="209"/>
      <c r="AV40" s="209"/>
      <c r="AW40" s="209"/>
      <c r="AX40" s="209"/>
      <c r="AY40" s="209"/>
      <c r="AZ40" s="209"/>
      <c r="BA40" s="209"/>
      <c r="BB40" s="209"/>
      <c r="BC40" s="209"/>
      <c r="BD40" s="209"/>
      <c r="BE40" s="209"/>
      <c r="BF40" s="209"/>
      <c r="BG40" s="209"/>
      <c r="BH40" s="209"/>
    </row>
    <row r="41" spans="1:60" outlineLevel="2" x14ac:dyDescent="0.25">
      <c r="A41" s="216"/>
      <c r="B41" s="217"/>
      <c r="C41" s="251" t="s">
        <v>187</v>
      </c>
      <c r="D41" s="222"/>
      <c r="E41" s="223">
        <v>3</v>
      </c>
      <c r="F41" s="220"/>
      <c r="G41" s="220"/>
      <c r="H41" s="220"/>
      <c r="I41" s="220"/>
      <c r="J41" s="220"/>
      <c r="K41" s="220"/>
      <c r="L41" s="220"/>
      <c r="M41" s="220"/>
      <c r="N41" s="219"/>
      <c r="O41" s="219"/>
      <c r="P41" s="219"/>
      <c r="Q41" s="219"/>
      <c r="R41" s="220"/>
      <c r="S41" s="220"/>
      <c r="T41" s="220"/>
      <c r="U41" s="220"/>
      <c r="V41" s="220"/>
      <c r="W41" s="220"/>
      <c r="X41" s="220"/>
      <c r="Y41" s="220"/>
      <c r="Z41" s="209"/>
      <c r="AA41" s="209"/>
      <c r="AB41" s="209"/>
      <c r="AC41" s="209"/>
      <c r="AD41" s="209"/>
      <c r="AE41" s="209"/>
      <c r="AF41" s="209"/>
      <c r="AG41" s="209" t="s">
        <v>146</v>
      </c>
      <c r="AH41" s="209">
        <v>0</v>
      </c>
      <c r="AI41" s="209"/>
      <c r="AJ41" s="209"/>
      <c r="AK41" s="209"/>
      <c r="AL41" s="209"/>
      <c r="AM41" s="209"/>
      <c r="AN41" s="209"/>
      <c r="AO41" s="209"/>
      <c r="AP41" s="209"/>
      <c r="AQ41" s="209"/>
      <c r="AR41" s="209"/>
      <c r="AS41" s="209"/>
      <c r="AT41" s="209"/>
      <c r="AU41" s="209"/>
      <c r="AV41" s="209"/>
      <c r="AW41" s="209"/>
      <c r="AX41" s="209"/>
      <c r="AY41" s="209"/>
      <c r="AZ41" s="209"/>
      <c r="BA41" s="209"/>
      <c r="BB41" s="209"/>
      <c r="BC41" s="209"/>
      <c r="BD41" s="209"/>
      <c r="BE41" s="209"/>
      <c r="BF41" s="209"/>
      <c r="BG41" s="209"/>
      <c r="BH41" s="209"/>
    </row>
    <row r="42" spans="1:60" ht="13" x14ac:dyDescent="0.25">
      <c r="A42" s="225" t="s">
        <v>133</v>
      </c>
      <c r="B42" s="226" t="s">
        <v>86</v>
      </c>
      <c r="C42" s="248" t="s">
        <v>87</v>
      </c>
      <c r="D42" s="227"/>
      <c r="E42" s="228"/>
      <c r="F42" s="229"/>
      <c r="G42" s="229">
        <f>SUMIF(AG43:AG46,"&lt;&gt;NOR",G43:G46)</f>
        <v>0</v>
      </c>
      <c r="H42" s="229"/>
      <c r="I42" s="229">
        <f>SUM(I43:I46)</f>
        <v>0</v>
      </c>
      <c r="J42" s="229"/>
      <c r="K42" s="229">
        <f>SUM(K43:K46)</f>
        <v>0</v>
      </c>
      <c r="L42" s="229"/>
      <c r="M42" s="229">
        <f>SUM(M43:M46)</f>
        <v>0</v>
      </c>
      <c r="N42" s="228"/>
      <c r="O42" s="228">
        <f>SUM(O43:O46)</f>
        <v>0</v>
      </c>
      <c r="P42" s="228"/>
      <c r="Q42" s="228">
        <f>SUM(Q43:Q46)</f>
        <v>0.23</v>
      </c>
      <c r="R42" s="229"/>
      <c r="S42" s="229"/>
      <c r="T42" s="230"/>
      <c r="U42" s="224"/>
      <c r="V42" s="224">
        <f>SUM(V43:V46)</f>
        <v>0.59</v>
      </c>
      <c r="W42" s="224"/>
      <c r="X42" s="224"/>
      <c r="Y42" s="224"/>
      <c r="AG42" t="s">
        <v>134</v>
      </c>
    </row>
    <row r="43" spans="1:60" ht="20" outlineLevel="1" x14ac:dyDescent="0.25">
      <c r="A43" s="232">
        <v>9</v>
      </c>
      <c r="B43" s="233" t="s">
        <v>188</v>
      </c>
      <c r="C43" s="249" t="s">
        <v>189</v>
      </c>
      <c r="D43" s="234" t="s">
        <v>149</v>
      </c>
      <c r="E43" s="235">
        <v>6.5089399999999999</v>
      </c>
      <c r="F43" s="236"/>
      <c r="G43" s="237">
        <f>ROUND(E43*F43,2)</f>
        <v>0</v>
      </c>
      <c r="H43" s="236"/>
      <c r="I43" s="237">
        <f>ROUND(E43*H43,2)</f>
        <v>0</v>
      </c>
      <c r="J43" s="236"/>
      <c r="K43" s="237">
        <f>ROUND(E43*J43,2)</f>
        <v>0</v>
      </c>
      <c r="L43" s="237">
        <v>21</v>
      </c>
      <c r="M43" s="237">
        <f>G43*(1+L43/100)</f>
        <v>0</v>
      </c>
      <c r="N43" s="235">
        <v>0</v>
      </c>
      <c r="O43" s="235">
        <f>ROUND(E43*N43,2)</f>
        <v>0</v>
      </c>
      <c r="P43" s="235">
        <v>3.5000000000000003E-2</v>
      </c>
      <c r="Q43" s="235">
        <f>ROUND(E43*P43,2)</f>
        <v>0.23</v>
      </c>
      <c r="R43" s="237" t="s">
        <v>190</v>
      </c>
      <c r="S43" s="237" t="s">
        <v>139</v>
      </c>
      <c r="T43" s="238" t="s">
        <v>139</v>
      </c>
      <c r="U43" s="220">
        <v>0.09</v>
      </c>
      <c r="V43" s="220">
        <f>ROUND(E43*U43,2)</f>
        <v>0.59</v>
      </c>
      <c r="W43" s="220"/>
      <c r="X43" s="220" t="s">
        <v>140</v>
      </c>
      <c r="Y43" s="220" t="s">
        <v>141</v>
      </c>
      <c r="Z43" s="209"/>
      <c r="AA43" s="209"/>
      <c r="AB43" s="209"/>
      <c r="AC43" s="209"/>
      <c r="AD43" s="209"/>
      <c r="AE43" s="209"/>
      <c r="AF43" s="209"/>
      <c r="AG43" s="209" t="s">
        <v>142</v>
      </c>
      <c r="AH43" s="209"/>
      <c r="AI43" s="209"/>
      <c r="AJ43" s="209"/>
      <c r="AK43" s="209"/>
      <c r="AL43" s="209"/>
      <c r="AM43" s="209"/>
      <c r="AN43" s="209"/>
      <c r="AO43" s="209"/>
      <c r="AP43" s="209"/>
      <c r="AQ43" s="209"/>
      <c r="AR43" s="209"/>
      <c r="AS43" s="209"/>
      <c r="AT43" s="209"/>
      <c r="AU43" s="209"/>
      <c r="AV43" s="209"/>
      <c r="AW43" s="209"/>
      <c r="AX43" s="209"/>
      <c r="AY43" s="209"/>
      <c r="AZ43" s="209"/>
      <c r="BA43" s="209"/>
      <c r="BB43" s="209"/>
      <c r="BC43" s="209"/>
      <c r="BD43" s="209"/>
      <c r="BE43" s="209"/>
      <c r="BF43" s="209"/>
      <c r="BG43" s="209"/>
      <c r="BH43" s="209"/>
    </row>
    <row r="44" spans="1:60" outlineLevel="2" x14ac:dyDescent="0.25">
      <c r="A44" s="216"/>
      <c r="B44" s="217"/>
      <c r="C44" s="251" t="s">
        <v>191</v>
      </c>
      <c r="D44" s="222"/>
      <c r="E44" s="223"/>
      <c r="F44" s="220"/>
      <c r="G44" s="220"/>
      <c r="H44" s="220"/>
      <c r="I44" s="220"/>
      <c r="J44" s="220"/>
      <c r="K44" s="220"/>
      <c r="L44" s="220"/>
      <c r="M44" s="220"/>
      <c r="N44" s="219"/>
      <c r="O44" s="219"/>
      <c r="P44" s="219"/>
      <c r="Q44" s="219"/>
      <c r="R44" s="220"/>
      <c r="S44" s="220"/>
      <c r="T44" s="220"/>
      <c r="U44" s="220"/>
      <c r="V44" s="220"/>
      <c r="W44" s="220"/>
      <c r="X44" s="220"/>
      <c r="Y44" s="220"/>
      <c r="Z44" s="209"/>
      <c r="AA44" s="209"/>
      <c r="AB44" s="209"/>
      <c r="AC44" s="209"/>
      <c r="AD44" s="209"/>
      <c r="AE44" s="209"/>
      <c r="AF44" s="209"/>
      <c r="AG44" s="209" t="s">
        <v>146</v>
      </c>
      <c r="AH44" s="209">
        <v>0</v>
      </c>
      <c r="AI44" s="209"/>
      <c r="AJ44" s="209"/>
      <c r="AK44" s="209"/>
      <c r="AL44" s="209"/>
      <c r="AM44" s="209"/>
      <c r="AN44" s="209"/>
      <c r="AO44" s="209"/>
      <c r="AP44" s="209"/>
      <c r="AQ44" s="209"/>
      <c r="AR44" s="209"/>
      <c r="AS44" s="209"/>
      <c r="AT44" s="209"/>
      <c r="AU44" s="209"/>
      <c r="AV44" s="209"/>
      <c r="AW44" s="209"/>
      <c r="AX44" s="209"/>
      <c r="AY44" s="209"/>
      <c r="AZ44" s="209"/>
      <c r="BA44" s="209"/>
      <c r="BB44" s="209"/>
      <c r="BC44" s="209"/>
      <c r="BD44" s="209"/>
      <c r="BE44" s="209"/>
      <c r="BF44" s="209"/>
      <c r="BG44" s="209"/>
      <c r="BH44" s="209"/>
    </row>
    <row r="45" spans="1:60" outlineLevel="3" x14ac:dyDescent="0.25">
      <c r="A45" s="216"/>
      <c r="B45" s="217"/>
      <c r="C45" s="251" t="s">
        <v>192</v>
      </c>
      <c r="D45" s="222"/>
      <c r="E45" s="223"/>
      <c r="F45" s="220"/>
      <c r="G45" s="220"/>
      <c r="H45" s="220"/>
      <c r="I45" s="220"/>
      <c r="J45" s="220"/>
      <c r="K45" s="220"/>
      <c r="L45" s="220"/>
      <c r="M45" s="220"/>
      <c r="N45" s="219"/>
      <c r="O45" s="219"/>
      <c r="P45" s="219"/>
      <c r="Q45" s="219"/>
      <c r="R45" s="220"/>
      <c r="S45" s="220"/>
      <c r="T45" s="220"/>
      <c r="U45" s="220"/>
      <c r="V45" s="220"/>
      <c r="W45" s="220"/>
      <c r="X45" s="220"/>
      <c r="Y45" s="220"/>
      <c r="Z45" s="209"/>
      <c r="AA45" s="209"/>
      <c r="AB45" s="209"/>
      <c r="AC45" s="209"/>
      <c r="AD45" s="209"/>
      <c r="AE45" s="209"/>
      <c r="AF45" s="209"/>
      <c r="AG45" s="209" t="s">
        <v>146</v>
      </c>
      <c r="AH45" s="209">
        <v>0</v>
      </c>
      <c r="AI45" s="209"/>
      <c r="AJ45" s="209"/>
      <c r="AK45" s="209"/>
      <c r="AL45" s="209"/>
      <c r="AM45" s="209"/>
      <c r="AN45" s="209"/>
      <c r="AO45" s="209"/>
      <c r="AP45" s="209"/>
      <c r="AQ45" s="209"/>
      <c r="AR45" s="209"/>
      <c r="AS45" s="209"/>
      <c r="AT45" s="209"/>
      <c r="AU45" s="209"/>
      <c r="AV45" s="209"/>
      <c r="AW45" s="209"/>
      <c r="AX45" s="209"/>
      <c r="AY45" s="209"/>
      <c r="AZ45" s="209"/>
      <c r="BA45" s="209"/>
      <c r="BB45" s="209"/>
      <c r="BC45" s="209"/>
      <c r="BD45" s="209"/>
      <c r="BE45" s="209"/>
      <c r="BF45" s="209"/>
      <c r="BG45" s="209"/>
      <c r="BH45" s="209"/>
    </row>
    <row r="46" spans="1:60" outlineLevel="3" x14ac:dyDescent="0.25">
      <c r="A46" s="216"/>
      <c r="B46" s="217"/>
      <c r="C46" s="251" t="s">
        <v>193</v>
      </c>
      <c r="D46" s="222"/>
      <c r="E46" s="223">
        <v>6.5089399999999999</v>
      </c>
      <c r="F46" s="220"/>
      <c r="G46" s="220"/>
      <c r="H46" s="220"/>
      <c r="I46" s="220"/>
      <c r="J46" s="220"/>
      <c r="K46" s="220"/>
      <c r="L46" s="220"/>
      <c r="M46" s="220"/>
      <c r="N46" s="219"/>
      <c r="O46" s="219"/>
      <c r="P46" s="219"/>
      <c r="Q46" s="219"/>
      <c r="R46" s="220"/>
      <c r="S46" s="220"/>
      <c r="T46" s="220"/>
      <c r="U46" s="220"/>
      <c r="V46" s="220"/>
      <c r="W46" s="220"/>
      <c r="X46" s="220"/>
      <c r="Y46" s="220"/>
      <c r="Z46" s="209"/>
      <c r="AA46" s="209"/>
      <c r="AB46" s="209"/>
      <c r="AC46" s="209"/>
      <c r="AD46" s="209"/>
      <c r="AE46" s="209"/>
      <c r="AF46" s="209"/>
      <c r="AG46" s="209" t="s">
        <v>146</v>
      </c>
      <c r="AH46" s="209">
        <v>5</v>
      </c>
      <c r="AI46" s="209"/>
      <c r="AJ46" s="209"/>
      <c r="AK46" s="209"/>
      <c r="AL46" s="209"/>
      <c r="AM46" s="209"/>
      <c r="AN46" s="209"/>
      <c r="AO46" s="209"/>
      <c r="AP46" s="209"/>
      <c r="AQ46" s="209"/>
      <c r="AR46" s="209"/>
      <c r="AS46" s="209"/>
      <c r="AT46" s="209"/>
      <c r="AU46" s="209"/>
      <c r="AV46" s="209"/>
      <c r="AW46" s="209"/>
      <c r="AX46" s="209"/>
      <c r="AY46" s="209"/>
      <c r="AZ46" s="209"/>
      <c r="BA46" s="209"/>
      <c r="BB46" s="209"/>
      <c r="BC46" s="209"/>
      <c r="BD46" s="209"/>
      <c r="BE46" s="209"/>
      <c r="BF46" s="209"/>
      <c r="BG46" s="209"/>
      <c r="BH46" s="209"/>
    </row>
    <row r="47" spans="1:60" ht="13" x14ac:dyDescent="0.25">
      <c r="A47" s="225" t="s">
        <v>133</v>
      </c>
      <c r="B47" s="226" t="s">
        <v>90</v>
      </c>
      <c r="C47" s="248" t="s">
        <v>91</v>
      </c>
      <c r="D47" s="227"/>
      <c r="E47" s="228"/>
      <c r="F47" s="229"/>
      <c r="G47" s="229">
        <f>SUMIF(AG48:AG50,"&lt;&gt;NOR",G48:G50)</f>
        <v>0</v>
      </c>
      <c r="H47" s="229"/>
      <c r="I47" s="229">
        <f>SUM(I48:I50)</f>
        <v>0</v>
      </c>
      <c r="J47" s="229"/>
      <c r="K47" s="229">
        <f>SUM(K48:K50)</f>
        <v>0</v>
      </c>
      <c r="L47" s="229"/>
      <c r="M47" s="229">
        <f>SUM(M48:M50)</f>
        <v>0</v>
      </c>
      <c r="N47" s="228"/>
      <c r="O47" s="228">
        <f>SUM(O48:O50)</f>
        <v>0</v>
      </c>
      <c r="P47" s="228"/>
      <c r="Q47" s="228">
        <f>SUM(Q48:Q50)</f>
        <v>0.23</v>
      </c>
      <c r="R47" s="229"/>
      <c r="S47" s="229"/>
      <c r="T47" s="230"/>
      <c r="U47" s="224"/>
      <c r="V47" s="224">
        <f>SUM(V48:V50)</f>
        <v>7.16</v>
      </c>
      <c r="W47" s="224"/>
      <c r="X47" s="224"/>
      <c r="Y47" s="224"/>
      <c r="AG47" t="s">
        <v>134</v>
      </c>
    </row>
    <row r="48" spans="1:60" outlineLevel="1" x14ac:dyDescent="0.25">
      <c r="A48" s="232">
        <v>10</v>
      </c>
      <c r="B48" s="233" t="s">
        <v>194</v>
      </c>
      <c r="C48" s="249" t="s">
        <v>195</v>
      </c>
      <c r="D48" s="234" t="s">
        <v>149</v>
      </c>
      <c r="E48" s="235">
        <v>65.089399999999998</v>
      </c>
      <c r="F48" s="236"/>
      <c r="G48" s="237">
        <f>ROUND(E48*F48,2)</f>
        <v>0</v>
      </c>
      <c r="H48" s="236"/>
      <c r="I48" s="237">
        <f>ROUND(E48*H48,2)</f>
        <v>0</v>
      </c>
      <c r="J48" s="236"/>
      <c r="K48" s="237">
        <f>ROUND(E48*J48,2)</f>
        <v>0</v>
      </c>
      <c r="L48" s="237">
        <v>21</v>
      </c>
      <c r="M48" s="237">
        <f>G48*(1+L48/100)</f>
        <v>0</v>
      </c>
      <c r="N48" s="235">
        <v>0</v>
      </c>
      <c r="O48" s="235">
        <f>ROUND(E48*N48,2)</f>
        <v>0</v>
      </c>
      <c r="P48" s="235">
        <v>3.5000000000000001E-3</v>
      </c>
      <c r="Q48" s="235">
        <f>ROUND(E48*P48,2)</f>
        <v>0.23</v>
      </c>
      <c r="R48" s="237" t="s">
        <v>196</v>
      </c>
      <c r="S48" s="237" t="s">
        <v>139</v>
      </c>
      <c r="T48" s="238" t="s">
        <v>139</v>
      </c>
      <c r="U48" s="220">
        <v>0.11</v>
      </c>
      <c r="V48" s="220">
        <f>ROUND(E48*U48,2)</f>
        <v>7.16</v>
      </c>
      <c r="W48" s="220"/>
      <c r="X48" s="220" t="s">
        <v>140</v>
      </c>
      <c r="Y48" s="220" t="s">
        <v>141</v>
      </c>
      <c r="Z48" s="209"/>
      <c r="AA48" s="209"/>
      <c r="AB48" s="209"/>
      <c r="AC48" s="209"/>
      <c r="AD48" s="209"/>
      <c r="AE48" s="209"/>
      <c r="AF48" s="209"/>
      <c r="AG48" s="209" t="s">
        <v>142</v>
      </c>
      <c r="AH48" s="209"/>
      <c r="AI48" s="209"/>
      <c r="AJ48" s="209"/>
      <c r="AK48" s="209"/>
      <c r="AL48" s="209"/>
      <c r="AM48" s="209"/>
      <c r="AN48" s="209"/>
      <c r="AO48" s="209"/>
      <c r="AP48" s="209"/>
      <c r="AQ48" s="209"/>
      <c r="AR48" s="209"/>
      <c r="AS48" s="209"/>
      <c r="AT48" s="209"/>
      <c r="AU48" s="209"/>
      <c r="AV48" s="209"/>
      <c r="AW48" s="209"/>
      <c r="AX48" s="209"/>
      <c r="AY48" s="209"/>
      <c r="AZ48" s="209"/>
      <c r="BA48" s="209"/>
      <c r="BB48" s="209"/>
      <c r="BC48" s="209"/>
      <c r="BD48" s="209"/>
      <c r="BE48" s="209"/>
      <c r="BF48" s="209"/>
      <c r="BG48" s="209"/>
      <c r="BH48" s="209"/>
    </row>
    <row r="49" spans="1:60" outlineLevel="2" x14ac:dyDescent="0.25">
      <c r="A49" s="216"/>
      <c r="B49" s="217"/>
      <c r="C49" s="251" t="s">
        <v>197</v>
      </c>
      <c r="D49" s="222"/>
      <c r="E49" s="223"/>
      <c r="F49" s="220"/>
      <c r="G49" s="220"/>
      <c r="H49" s="220"/>
      <c r="I49" s="220"/>
      <c r="J49" s="220"/>
      <c r="K49" s="220"/>
      <c r="L49" s="220"/>
      <c r="M49" s="220"/>
      <c r="N49" s="219"/>
      <c r="O49" s="219"/>
      <c r="P49" s="219"/>
      <c r="Q49" s="219"/>
      <c r="R49" s="220"/>
      <c r="S49" s="220"/>
      <c r="T49" s="220"/>
      <c r="U49" s="220"/>
      <c r="V49" s="220"/>
      <c r="W49" s="220"/>
      <c r="X49" s="220"/>
      <c r="Y49" s="220"/>
      <c r="Z49" s="209"/>
      <c r="AA49" s="209"/>
      <c r="AB49" s="209"/>
      <c r="AC49" s="209"/>
      <c r="AD49" s="209"/>
      <c r="AE49" s="209"/>
      <c r="AF49" s="209"/>
      <c r="AG49" s="209" t="s">
        <v>146</v>
      </c>
      <c r="AH49" s="209">
        <v>0</v>
      </c>
      <c r="AI49" s="209"/>
      <c r="AJ49" s="209"/>
      <c r="AK49" s="209"/>
      <c r="AL49" s="209"/>
      <c r="AM49" s="209"/>
      <c r="AN49" s="209"/>
      <c r="AO49" s="209"/>
      <c r="AP49" s="209"/>
      <c r="AQ49" s="209"/>
      <c r="AR49" s="209"/>
      <c r="AS49" s="209"/>
      <c r="AT49" s="209"/>
      <c r="AU49" s="209"/>
      <c r="AV49" s="209"/>
      <c r="AW49" s="209"/>
      <c r="AX49" s="209"/>
      <c r="AY49" s="209"/>
      <c r="AZ49" s="209"/>
      <c r="BA49" s="209"/>
      <c r="BB49" s="209"/>
      <c r="BC49" s="209"/>
      <c r="BD49" s="209"/>
      <c r="BE49" s="209"/>
      <c r="BF49" s="209"/>
      <c r="BG49" s="209"/>
      <c r="BH49" s="209"/>
    </row>
    <row r="50" spans="1:60" outlineLevel="3" x14ac:dyDescent="0.25">
      <c r="A50" s="216"/>
      <c r="B50" s="217"/>
      <c r="C50" s="251" t="s">
        <v>198</v>
      </c>
      <c r="D50" s="222"/>
      <c r="E50" s="223">
        <v>65.089399999999998</v>
      </c>
      <c r="F50" s="220"/>
      <c r="G50" s="220"/>
      <c r="H50" s="220"/>
      <c r="I50" s="220"/>
      <c r="J50" s="220"/>
      <c r="K50" s="220"/>
      <c r="L50" s="220"/>
      <c r="M50" s="220"/>
      <c r="N50" s="219"/>
      <c r="O50" s="219"/>
      <c r="P50" s="219"/>
      <c r="Q50" s="219"/>
      <c r="R50" s="220"/>
      <c r="S50" s="220"/>
      <c r="T50" s="220"/>
      <c r="U50" s="220"/>
      <c r="V50" s="220"/>
      <c r="W50" s="220"/>
      <c r="X50" s="220"/>
      <c r="Y50" s="220"/>
      <c r="Z50" s="209"/>
      <c r="AA50" s="209"/>
      <c r="AB50" s="209"/>
      <c r="AC50" s="209"/>
      <c r="AD50" s="209"/>
      <c r="AE50" s="209"/>
      <c r="AF50" s="209"/>
      <c r="AG50" s="209" t="s">
        <v>146</v>
      </c>
      <c r="AH50" s="209">
        <v>0</v>
      </c>
      <c r="AI50" s="209"/>
      <c r="AJ50" s="209"/>
      <c r="AK50" s="209"/>
      <c r="AL50" s="209"/>
      <c r="AM50" s="209"/>
      <c r="AN50" s="209"/>
      <c r="AO50" s="209"/>
      <c r="AP50" s="209"/>
      <c r="AQ50" s="209"/>
      <c r="AR50" s="209"/>
      <c r="AS50" s="209"/>
      <c r="AT50" s="209"/>
      <c r="AU50" s="209"/>
      <c r="AV50" s="209"/>
      <c r="AW50" s="209"/>
      <c r="AX50" s="209"/>
      <c r="AY50" s="209"/>
      <c r="AZ50" s="209"/>
      <c r="BA50" s="209"/>
      <c r="BB50" s="209"/>
      <c r="BC50" s="209"/>
      <c r="BD50" s="209"/>
      <c r="BE50" s="209"/>
      <c r="BF50" s="209"/>
      <c r="BG50" s="209"/>
      <c r="BH50" s="209"/>
    </row>
    <row r="51" spans="1:60" ht="13" x14ac:dyDescent="0.25">
      <c r="A51" s="225" t="s">
        <v>133</v>
      </c>
      <c r="B51" s="226" t="s">
        <v>92</v>
      </c>
      <c r="C51" s="248" t="s">
        <v>93</v>
      </c>
      <c r="D51" s="227"/>
      <c r="E51" s="228"/>
      <c r="F51" s="229"/>
      <c r="G51" s="229">
        <f>SUMIF(AG52:AG57,"&lt;&gt;NOR",G52:G57)</f>
        <v>0</v>
      </c>
      <c r="H51" s="229"/>
      <c r="I51" s="229">
        <f>SUM(I52:I57)</f>
        <v>0</v>
      </c>
      <c r="J51" s="229"/>
      <c r="K51" s="229">
        <f>SUM(K52:K57)</f>
        <v>0</v>
      </c>
      <c r="L51" s="229"/>
      <c r="M51" s="229">
        <f>SUM(M52:M57)</f>
        <v>0</v>
      </c>
      <c r="N51" s="228"/>
      <c r="O51" s="228">
        <f>SUM(O52:O57)</f>
        <v>0</v>
      </c>
      <c r="P51" s="228"/>
      <c r="Q51" s="228">
        <f>SUM(Q52:Q57)</f>
        <v>0</v>
      </c>
      <c r="R51" s="229"/>
      <c r="S51" s="229"/>
      <c r="T51" s="230"/>
      <c r="U51" s="224"/>
      <c r="V51" s="224">
        <f>SUM(V52:V57)</f>
        <v>6.15</v>
      </c>
      <c r="W51" s="224"/>
      <c r="X51" s="224"/>
      <c r="Y51" s="224"/>
      <c r="AG51" t="s">
        <v>134</v>
      </c>
    </row>
    <row r="52" spans="1:60" outlineLevel="1" x14ac:dyDescent="0.25">
      <c r="A52" s="232">
        <v>11</v>
      </c>
      <c r="B52" s="233" t="s">
        <v>199</v>
      </c>
      <c r="C52" s="249" t="s">
        <v>200</v>
      </c>
      <c r="D52" s="234" t="s">
        <v>149</v>
      </c>
      <c r="E52" s="235">
        <v>87.793049999999994</v>
      </c>
      <c r="F52" s="236"/>
      <c r="G52" s="237">
        <f>ROUND(E52*F52,2)</f>
        <v>0</v>
      </c>
      <c r="H52" s="236"/>
      <c r="I52" s="237">
        <f>ROUND(E52*H52,2)</f>
        <v>0</v>
      </c>
      <c r="J52" s="236"/>
      <c r="K52" s="237">
        <f>ROUND(E52*J52,2)</f>
        <v>0</v>
      </c>
      <c r="L52" s="237">
        <v>21</v>
      </c>
      <c r="M52" s="237">
        <f>G52*(1+L52/100)</f>
        <v>0</v>
      </c>
      <c r="N52" s="235">
        <v>1.0000000000000001E-5</v>
      </c>
      <c r="O52" s="235">
        <f>ROUND(E52*N52,2)</f>
        <v>0</v>
      </c>
      <c r="P52" s="235">
        <v>0</v>
      </c>
      <c r="Q52" s="235">
        <f>ROUND(E52*P52,2)</f>
        <v>0</v>
      </c>
      <c r="R52" s="237" t="s">
        <v>201</v>
      </c>
      <c r="S52" s="237" t="s">
        <v>139</v>
      </c>
      <c r="T52" s="238" t="s">
        <v>139</v>
      </c>
      <c r="U52" s="220">
        <v>7.0000000000000007E-2</v>
      </c>
      <c r="V52" s="220">
        <f>ROUND(E52*U52,2)</f>
        <v>6.15</v>
      </c>
      <c r="W52" s="220"/>
      <c r="X52" s="220" t="s">
        <v>140</v>
      </c>
      <c r="Y52" s="220" t="s">
        <v>141</v>
      </c>
      <c r="Z52" s="209"/>
      <c r="AA52" s="209"/>
      <c r="AB52" s="209"/>
      <c r="AC52" s="209"/>
      <c r="AD52" s="209"/>
      <c r="AE52" s="209"/>
      <c r="AF52" s="209"/>
      <c r="AG52" s="209" t="s">
        <v>142</v>
      </c>
      <c r="AH52" s="209"/>
      <c r="AI52" s="209"/>
      <c r="AJ52" s="209"/>
      <c r="AK52" s="209"/>
      <c r="AL52" s="209"/>
      <c r="AM52" s="209"/>
      <c r="AN52" s="209"/>
      <c r="AO52" s="209"/>
      <c r="AP52" s="209"/>
      <c r="AQ52" s="209"/>
      <c r="AR52" s="209"/>
      <c r="AS52" s="209"/>
      <c r="AT52" s="209"/>
      <c r="AU52" s="209"/>
      <c r="AV52" s="209"/>
      <c r="AW52" s="209"/>
      <c r="AX52" s="209"/>
      <c r="AY52" s="209"/>
      <c r="AZ52" s="209"/>
      <c r="BA52" s="209"/>
      <c r="BB52" s="209"/>
      <c r="BC52" s="209"/>
      <c r="BD52" s="209"/>
      <c r="BE52" s="209"/>
      <c r="BF52" s="209"/>
      <c r="BG52" s="209"/>
      <c r="BH52" s="209"/>
    </row>
    <row r="53" spans="1:60" outlineLevel="2" x14ac:dyDescent="0.25">
      <c r="A53" s="216"/>
      <c r="B53" s="217"/>
      <c r="C53" s="251" t="s">
        <v>202</v>
      </c>
      <c r="D53" s="222"/>
      <c r="E53" s="223"/>
      <c r="F53" s="220"/>
      <c r="G53" s="220"/>
      <c r="H53" s="220"/>
      <c r="I53" s="220"/>
      <c r="J53" s="220"/>
      <c r="K53" s="220"/>
      <c r="L53" s="220"/>
      <c r="M53" s="220"/>
      <c r="N53" s="219"/>
      <c r="O53" s="219"/>
      <c r="P53" s="219"/>
      <c r="Q53" s="219"/>
      <c r="R53" s="220"/>
      <c r="S53" s="220"/>
      <c r="T53" s="220"/>
      <c r="U53" s="220"/>
      <c r="V53" s="220"/>
      <c r="W53" s="220"/>
      <c r="X53" s="220"/>
      <c r="Y53" s="220"/>
      <c r="Z53" s="209"/>
      <c r="AA53" s="209"/>
      <c r="AB53" s="209"/>
      <c r="AC53" s="209"/>
      <c r="AD53" s="209"/>
      <c r="AE53" s="209"/>
      <c r="AF53" s="209"/>
      <c r="AG53" s="209" t="s">
        <v>146</v>
      </c>
      <c r="AH53" s="209">
        <v>0</v>
      </c>
      <c r="AI53" s="209"/>
      <c r="AJ53" s="209"/>
      <c r="AK53" s="209"/>
      <c r="AL53" s="209"/>
      <c r="AM53" s="209"/>
      <c r="AN53" s="209"/>
      <c r="AO53" s="209"/>
      <c r="AP53" s="209"/>
      <c r="AQ53" s="209"/>
      <c r="AR53" s="209"/>
      <c r="AS53" s="209"/>
      <c r="AT53" s="209"/>
      <c r="AU53" s="209"/>
      <c r="AV53" s="209"/>
      <c r="AW53" s="209"/>
      <c r="AX53" s="209"/>
      <c r="AY53" s="209"/>
      <c r="AZ53" s="209"/>
      <c r="BA53" s="209"/>
      <c r="BB53" s="209"/>
      <c r="BC53" s="209"/>
      <c r="BD53" s="209"/>
      <c r="BE53" s="209"/>
      <c r="BF53" s="209"/>
      <c r="BG53" s="209"/>
      <c r="BH53" s="209"/>
    </row>
    <row r="54" spans="1:60" outlineLevel="3" x14ac:dyDescent="0.25">
      <c r="A54" s="216"/>
      <c r="B54" s="217"/>
      <c r="C54" s="251" t="s">
        <v>171</v>
      </c>
      <c r="D54" s="222"/>
      <c r="E54" s="223">
        <v>100.33725</v>
      </c>
      <c r="F54" s="220"/>
      <c r="G54" s="220"/>
      <c r="H54" s="220"/>
      <c r="I54" s="220"/>
      <c r="J54" s="220"/>
      <c r="K54" s="220"/>
      <c r="L54" s="220"/>
      <c r="M54" s="220"/>
      <c r="N54" s="219"/>
      <c r="O54" s="219"/>
      <c r="P54" s="219"/>
      <c r="Q54" s="219"/>
      <c r="R54" s="220"/>
      <c r="S54" s="220"/>
      <c r="T54" s="220"/>
      <c r="U54" s="220"/>
      <c r="V54" s="220"/>
      <c r="W54" s="220"/>
      <c r="X54" s="220"/>
      <c r="Y54" s="220"/>
      <c r="Z54" s="209"/>
      <c r="AA54" s="209"/>
      <c r="AB54" s="209"/>
      <c r="AC54" s="209"/>
      <c r="AD54" s="209"/>
      <c r="AE54" s="209"/>
      <c r="AF54" s="209"/>
      <c r="AG54" s="209" t="s">
        <v>146</v>
      </c>
      <c r="AH54" s="209">
        <v>0</v>
      </c>
      <c r="AI54" s="209"/>
      <c r="AJ54" s="209"/>
      <c r="AK54" s="209"/>
      <c r="AL54" s="209"/>
      <c r="AM54" s="209"/>
      <c r="AN54" s="209"/>
      <c r="AO54" s="209"/>
      <c r="AP54" s="209"/>
      <c r="AQ54" s="209"/>
      <c r="AR54" s="209"/>
      <c r="AS54" s="209"/>
      <c r="AT54" s="209"/>
      <c r="AU54" s="209"/>
      <c r="AV54" s="209"/>
      <c r="AW54" s="209"/>
      <c r="AX54" s="209"/>
      <c r="AY54" s="209"/>
      <c r="AZ54" s="209"/>
      <c r="BA54" s="209"/>
      <c r="BB54" s="209"/>
      <c r="BC54" s="209"/>
      <c r="BD54" s="209"/>
      <c r="BE54" s="209"/>
      <c r="BF54" s="209"/>
      <c r="BG54" s="209"/>
      <c r="BH54" s="209"/>
    </row>
    <row r="55" spans="1:60" outlineLevel="3" x14ac:dyDescent="0.25">
      <c r="A55" s="216"/>
      <c r="B55" s="217"/>
      <c r="C55" s="251" t="s">
        <v>172</v>
      </c>
      <c r="D55" s="222"/>
      <c r="E55" s="223">
        <v>11.131500000000001</v>
      </c>
      <c r="F55" s="220"/>
      <c r="G55" s="220"/>
      <c r="H55" s="220"/>
      <c r="I55" s="220"/>
      <c r="J55" s="220"/>
      <c r="K55" s="220"/>
      <c r="L55" s="220"/>
      <c r="M55" s="220"/>
      <c r="N55" s="219"/>
      <c r="O55" s="219"/>
      <c r="P55" s="219"/>
      <c r="Q55" s="219"/>
      <c r="R55" s="220"/>
      <c r="S55" s="220"/>
      <c r="T55" s="220"/>
      <c r="U55" s="220"/>
      <c r="V55" s="220"/>
      <c r="W55" s="220"/>
      <c r="X55" s="220"/>
      <c r="Y55" s="220"/>
      <c r="Z55" s="209"/>
      <c r="AA55" s="209"/>
      <c r="AB55" s="209"/>
      <c r="AC55" s="209"/>
      <c r="AD55" s="209"/>
      <c r="AE55" s="209"/>
      <c r="AF55" s="209"/>
      <c r="AG55" s="209" t="s">
        <v>146</v>
      </c>
      <c r="AH55" s="209">
        <v>0</v>
      </c>
      <c r="AI55" s="209"/>
      <c r="AJ55" s="209"/>
      <c r="AK55" s="209"/>
      <c r="AL55" s="209"/>
      <c r="AM55" s="209"/>
      <c r="AN55" s="209"/>
      <c r="AO55" s="209"/>
      <c r="AP55" s="209"/>
      <c r="AQ55" s="209"/>
      <c r="AR55" s="209"/>
      <c r="AS55" s="209"/>
      <c r="AT55" s="209"/>
      <c r="AU55" s="209"/>
      <c r="AV55" s="209"/>
      <c r="AW55" s="209"/>
      <c r="AX55" s="209"/>
      <c r="AY55" s="209"/>
      <c r="AZ55" s="209"/>
      <c r="BA55" s="209"/>
      <c r="BB55" s="209"/>
      <c r="BC55" s="209"/>
      <c r="BD55" s="209"/>
      <c r="BE55" s="209"/>
      <c r="BF55" s="209"/>
      <c r="BG55" s="209"/>
      <c r="BH55" s="209"/>
    </row>
    <row r="56" spans="1:60" outlineLevel="3" x14ac:dyDescent="0.25">
      <c r="A56" s="216"/>
      <c r="B56" s="217"/>
      <c r="C56" s="251" t="s">
        <v>173</v>
      </c>
      <c r="D56" s="222"/>
      <c r="E56" s="223">
        <v>-15.451700000000001</v>
      </c>
      <c r="F56" s="220"/>
      <c r="G56" s="220"/>
      <c r="H56" s="220"/>
      <c r="I56" s="220"/>
      <c r="J56" s="220"/>
      <c r="K56" s="220"/>
      <c r="L56" s="220"/>
      <c r="M56" s="220"/>
      <c r="N56" s="219"/>
      <c r="O56" s="219"/>
      <c r="P56" s="219"/>
      <c r="Q56" s="219"/>
      <c r="R56" s="220"/>
      <c r="S56" s="220"/>
      <c r="T56" s="220"/>
      <c r="U56" s="220"/>
      <c r="V56" s="220"/>
      <c r="W56" s="220"/>
      <c r="X56" s="220"/>
      <c r="Y56" s="220"/>
      <c r="Z56" s="209"/>
      <c r="AA56" s="209"/>
      <c r="AB56" s="209"/>
      <c r="AC56" s="209"/>
      <c r="AD56" s="209"/>
      <c r="AE56" s="209"/>
      <c r="AF56" s="209"/>
      <c r="AG56" s="209" t="s">
        <v>146</v>
      </c>
      <c r="AH56" s="209">
        <v>0</v>
      </c>
      <c r="AI56" s="209"/>
      <c r="AJ56" s="209"/>
      <c r="AK56" s="209"/>
      <c r="AL56" s="209"/>
      <c r="AM56" s="209"/>
      <c r="AN56" s="209"/>
      <c r="AO56" s="209"/>
      <c r="AP56" s="209"/>
      <c r="AQ56" s="209"/>
      <c r="AR56" s="209"/>
      <c r="AS56" s="209"/>
      <c r="AT56" s="209"/>
      <c r="AU56" s="209"/>
      <c r="AV56" s="209"/>
      <c r="AW56" s="209"/>
      <c r="AX56" s="209"/>
      <c r="AY56" s="209"/>
      <c r="AZ56" s="209"/>
      <c r="BA56" s="209"/>
      <c r="BB56" s="209"/>
      <c r="BC56" s="209"/>
      <c r="BD56" s="209"/>
      <c r="BE56" s="209"/>
      <c r="BF56" s="209"/>
      <c r="BG56" s="209"/>
      <c r="BH56" s="209"/>
    </row>
    <row r="57" spans="1:60" outlineLevel="3" x14ac:dyDescent="0.25">
      <c r="A57" s="216"/>
      <c r="B57" s="217"/>
      <c r="C57" s="251" t="s">
        <v>174</v>
      </c>
      <c r="D57" s="222"/>
      <c r="E57" s="223">
        <v>-8.2240000000000002</v>
      </c>
      <c r="F57" s="220"/>
      <c r="G57" s="220"/>
      <c r="H57" s="220"/>
      <c r="I57" s="220"/>
      <c r="J57" s="220"/>
      <c r="K57" s="220"/>
      <c r="L57" s="220"/>
      <c r="M57" s="220"/>
      <c r="N57" s="219"/>
      <c r="O57" s="219"/>
      <c r="P57" s="219"/>
      <c r="Q57" s="219"/>
      <c r="R57" s="220"/>
      <c r="S57" s="220"/>
      <c r="T57" s="220"/>
      <c r="U57" s="220"/>
      <c r="V57" s="220"/>
      <c r="W57" s="220"/>
      <c r="X57" s="220"/>
      <c r="Y57" s="220"/>
      <c r="Z57" s="209"/>
      <c r="AA57" s="209"/>
      <c r="AB57" s="209"/>
      <c r="AC57" s="209"/>
      <c r="AD57" s="209"/>
      <c r="AE57" s="209"/>
      <c r="AF57" s="209"/>
      <c r="AG57" s="209" t="s">
        <v>146</v>
      </c>
      <c r="AH57" s="209">
        <v>0</v>
      </c>
      <c r="AI57" s="209"/>
      <c r="AJ57" s="209"/>
      <c r="AK57" s="209"/>
      <c r="AL57" s="209"/>
      <c r="AM57" s="209"/>
      <c r="AN57" s="209"/>
      <c r="AO57" s="209"/>
      <c r="AP57" s="209"/>
      <c r="AQ57" s="209"/>
      <c r="AR57" s="209"/>
      <c r="AS57" s="209"/>
      <c r="AT57" s="209"/>
      <c r="AU57" s="209"/>
      <c r="AV57" s="209"/>
      <c r="AW57" s="209"/>
      <c r="AX57" s="209"/>
      <c r="AY57" s="209"/>
      <c r="AZ57" s="209"/>
      <c r="BA57" s="209"/>
      <c r="BB57" s="209"/>
      <c r="BC57" s="209"/>
      <c r="BD57" s="209"/>
      <c r="BE57" s="209"/>
      <c r="BF57" s="209"/>
      <c r="BG57" s="209"/>
      <c r="BH57" s="209"/>
    </row>
    <row r="58" spans="1:60" ht="13" x14ac:dyDescent="0.25">
      <c r="A58" s="225" t="s">
        <v>133</v>
      </c>
      <c r="B58" s="226" t="s">
        <v>96</v>
      </c>
      <c r="C58" s="248" t="s">
        <v>97</v>
      </c>
      <c r="D58" s="227"/>
      <c r="E58" s="228"/>
      <c r="F58" s="229"/>
      <c r="G58" s="229">
        <f>SUMIF(AG59:AG61,"&lt;&gt;NOR",G59:G61)</f>
        <v>0</v>
      </c>
      <c r="H58" s="229"/>
      <c r="I58" s="229">
        <f>SUM(I59:I61)</f>
        <v>0</v>
      </c>
      <c r="J58" s="229"/>
      <c r="K58" s="229">
        <f>SUM(K59:K61)</f>
        <v>0</v>
      </c>
      <c r="L58" s="229"/>
      <c r="M58" s="229">
        <f>SUM(M59:M61)</f>
        <v>0</v>
      </c>
      <c r="N58" s="228"/>
      <c r="O58" s="228">
        <f>SUM(O59:O61)</f>
        <v>0</v>
      </c>
      <c r="P58" s="228"/>
      <c r="Q58" s="228">
        <f>SUM(Q59:Q61)</f>
        <v>0.05</v>
      </c>
      <c r="R58" s="229"/>
      <c r="S58" s="229"/>
      <c r="T58" s="230"/>
      <c r="U58" s="224"/>
      <c r="V58" s="224">
        <f>SUM(V59:V61)</f>
        <v>1.9</v>
      </c>
      <c r="W58" s="224"/>
      <c r="X58" s="224"/>
      <c r="Y58" s="224"/>
      <c r="AG58" t="s">
        <v>134</v>
      </c>
    </row>
    <row r="59" spans="1:60" outlineLevel="1" x14ac:dyDescent="0.25">
      <c r="A59" s="232">
        <v>12</v>
      </c>
      <c r="B59" s="233" t="s">
        <v>203</v>
      </c>
      <c r="C59" s="249" t="s">
        <v>204</v>
      </c>
      <c r="D59" s="234" t="s">
        <v>137</v>
      </c>
      <c r="E59" s="235">
        <v>3</v>
      </c>
      <c r="F59" s="236"/>
      <c r="G59" s="237">
        <f>ROUND(E59*F59,2)</f>
        <v>0</v>
      </c>
      <c r="H59" s="236"/>
      <c r="I59" s="237">
        <f>ROUND(E59*H59,2)</f>
        <v>0</v>
      </c>
      <c r="J59" s="236"/>
      <c r="K59" s="237">
        <f>ROUND(E59*J59,2)</f>
        <v>0</v>
      </c>
      <c r="L59" s="237">
        <v>21</v>
      </c>
      <c r="M59" s="237">
        <f>G59*(1+L59/100)</f>
        <v>0</v>
      </c>
      <c r="N59" s="235">
        <v>0</v>
      </c>
      <c r="O59" s="235">
        <f>ROUND(E59*N59,2)</f>
        <v>0</v>
      </c>
      <c r="P59" s="235">
        <v>1.6E-2</v>
      </c>
      <c r="Q59" s="235">
        <f>ROUND(E59*P59,2)</f>
        <v>0.05</v>
      </c>
      <c r="R59" s="237" t="s">
        <v>205</v>
      </c>
      <c r="S59" s="237" t="s">
        <v>139</v>
      </c>
      <c r="T59" s="238" t="s">
        <v>139</v>
      </c>
      <c r="U59" s="220">
        <v>0.63390000000000002</v>
      </c>
      <c r="V59" s="220">
        <f>ROUND(E59*U59,2)</f>
        <v>1.9</v>
      </c>
      <c r="W59" s="220"/>
      <c r="X59" s="220" t="s">
        <v>140</v>
      </c>
      <c r="Y59" s="220" t="s">
        <v>141</v>
      </c>
      <c r="Z59" s="209"/>
      <c r="AA59" s="209"/>
      <c r="AB59" s="209"/>
      <c r="AC59" s="209"/>
      <c r="AD59" s="209"/>
      <c r="AE59" s="209"/>
      <c r="AF59" s="209"/>
      <c r="AG59" s="209" t="s">
        <v>142</v>
      </c>
      <c r="AH59" s="209"/>
      <c r="AI59" s="209"/>
      <c r="AJ59" s="209"/>
      <c r="AK59" s="209"/>
      <c r="AL59" s="209"/>
      <c r="AM59" s="209"/>
      <c r="AN59" s="209"/>
      <c r="AO59" s="209"/>
      <c r="AP59" s="209"/>
      <c r="AQ59" s="209"/>
      <c r="AR59" s="209"/>
      <c r="AS59" s="209"/>
      <c r="AT59" s="209"/>
      <c r="AU59" s="209"/>
      <c r="AV59" s="209"/>
      <c r="AW59" s="209"/>
      <c r="AX59" s="209"/>
      <c r="AY59" s="209"/>
      <c r="AZ59" s="209"/>
      <c r="BA59" s="209"/>
      <c r="BB59" s="209"/>
      <c r="BC59" s="209"/>
      <c r="BD59" s="209"/>
      <c r="BE59" s="209"/>
      <c r="BF59" s="209"/>
      <c r="BG59" s="209"/>
      <c r="BH59" s="209"/>
    </row>
    <row r="60" spans="1:60" outlineLevel="2" x14ac:dyDescent="0.25">
      <c r="A60" s="216"/>
      <c r="B60" s="217"/>
      <c r="C60" s="251" t="s">
        <v>206</v>
      </c>
      <c r="D60" s="222"/>
      <c r="E60" s="223"/>
      <c r="F60" s="220"/>
      <c r="G60" s="220"/>
      <c r="H60" s="220"/>
      <c r="I60" s="220"/>
      <c r="J60" s="220"/>
      <c r="K60" s="220"/>
      <c r="L60" s="220"/>
      <c r="M60" s="220"/>
      <c r="N60" s="219"/>
      <c r="O60" s="219"/>
      <c r="P60" s="219"/>
      <c r="Q60" s="219"/>
      <c r="R60" s="220"/>
      <c r="S60" s="220"/>
      <c r="T60" s="220"/>
      <c r="U60" s="220"/>
      <c r="V60" s="220"/>
      <c r="W60" s="220"/>
      <c r="X60" s="220"/>
      <c r="Y60" s="220"/>
      <c r="Z60" s="209"/>
      <c r="AA60" s="209"/>
      <c r="AB60" s="209"/>
      <c r="AC60" s="209"/>
      <c r="AD60" s="209"/>
      <c r="AE60" s="209"/>
      <c r="AF60" s="209"/>
      <c r="AG60" s="209" t="s">
        <v>146</v>
      </c>
      <c r="AH60" s="209">
        <v>0</v>
      </c>
      <c r="AI60" s="209"/>
      <c r="AJ60" s="209"/>
      <c r="AK60" s="209"/>
      <c r="AL60" s="209"/>
      <c r="AM60" s="209"/>
      <c r="AN60" s="209"/>
      <c r="AO60" s="209"/>
      <c r="AP60" s="209"/>
      <c r="AQ60" s="209"/>
      <c r="AR60" s="209"/>
      <c r="AS60" s="209"/>
      <c r="AT60" s="209"/>
      <c r="AU60" s="209"/>
      <c r="AV60" s="209"/>
      <c r="AW60" s="209"/>
      <c r="AX60" s="209"/>
      <c r="AY60" s="209"/>
      <c r="AZ60" s="209"/>
      <c r="BA60" s="209"/>
      <c r="BB60" s="209"/>
      <c r="BC60" s="209"/>
      <c r="BD60" s="209"/>
      <c r="BE60" s="209"/>
      <c r="BF60" s="209"/>
      <c r="BG60" s="209"/>
      <c r="BH60" s="209"/>
    </row>
    <row r="61" spans="1:60" outlineLevel="3" x14ac:dyDescent="0.25">
      <c r="A61" s="216"/>
      <c r="B61" s="217"/>
      <c r="C61" s="251" t="s">
        <v>207</v>
      </c>
      <c r="D61" s="222"/>
      <c r="E61" s="223">
        <v>3</v>
      </c>
      <c r="F61" s="220"/>
      <c r="G61" s="220"/>
      <c r="H61" s="220"/>
      <c r="I61" s="220"/>
      <c r="J61" s="220"/>
      <c r="K61" s="220"/>
      <c r="L61" s="220"/>
      <c r="M61" s="220"/>
      <c r="N61" s="219"/>
      <c r="O61" s="219"/>
      <c r="P61" s="219"/>
      <c r="Q61" s="219"/>
      <c r="R61" s="220"/>
      <c r="S61" s="220"/>
      <c r="T61" s="220"/>
      <c r="U61" s="220"/>
      <c r="V61" s="220"/>
      <c r="W61" s="220"/>
      <c r="X61" s="220"/>
      <c r="Y61" s="220"/>
      <c r="Z61" s="209"/>
      <c r="AA61" s="209"/>
      <c r="AB61" s="209"/>
      <c r="AC61" s="209"/>
      <c r="AD61" s="209"/>
      <c r="AE61" s="209"/>
      <c r="AF61" s="209"/>
      <c r="AG61" s="209" t="s">
        <v>146</v>
      </c>
      <c r="AH61" s="209">
        <v>0</v>
      </c>
      <c r="AI61" s="209"/>
      <c r="AJ61" s="209"/>
      <c r="AK61" s="209"/>
      <c r="AL61" s="209"/>
      <c r="AM61" s="209"/>
      <c r="AN61" s="209"/>
      <c r="AO61" s="209"/>
      <c r="AP61" s="209"/>
      <c r="AQ61" s="209"/>
      <c r="AR61" s="209"/>
      <c r="AS61" s="209"/>
      <c r="AT61" s="209"/>
      <c r="AU61" s="209"/>
      <c r="AV61" s="209"/>
      <c r="AW61" s="209"/>
      <c r="AX61" s="209"/>
      <c r="AY61" s="209"/>
      <c r="AZ61" s="209"/>
      <c r="BA61" s="209"/>
      <c r="BB61" s="209"/>
      <c r="BC61" s="209"/>
      <c r="BD61" s="209"/>
      <c r="BE61" s="209"/>
      <c r="BF61" s="209"/>
      <c r="BG61" s="209"/>
      <c r="BH61" s="209"/>
    </row>
    <row r="62" spans="1:60" ht="13" x14ac:dyDescent="0.25">
      <c r="A62" s="225" t="s">
        <v>133</v>
      </c>
      <c r="B62" s="226" t="s">
        <v>100</v>
      </c>
      <c r="C62" s="248" t="s">
        <v>101</v>
      </c>
      <c r="D62" s="227"/>
      <c r="E62" s="228"/>
      <c r="F62" s="229"/>
      <c r="G62" s="229">
        <f>SUMIF(AG63:AG66,"&lt;&gt;NOR",G63:G66)</f>
        <v>0</v>
      </c>
      <c r="H62" s="229"/>
      <c r="I62" s="229">
        <f>SUM(I63:I66)</f>
        <v>0</v>
      </c>
      <c r="J62" s="229"/>
      <c r="K62" s="229">
        <f>SUM(K63:K66)</f>
        <v>0</v>
      </c>
      <c r="L62" s="229"/>
      <c r="M62" s="229">
        <f>SUM(M63:M66)</f>
        <v>0</v>
      </c>
      <c r="N62" s="228"/>
      <c r="O62" s="228">
        <f>SUM(O63:O66)</f>
        <v>0</v>
      </c>
      <c r="P62" s="228"/>
      <c r="Q62" s="228">
        <f>SUM(Q63:Q66)</f>
        <v>0</v>
      </c>
      <c r="R62" s="229"/>
      <c r="S62" s="229"/>
      <c r="T62" s="230"/>
      <c r="U62" s="224"/>
      <c r="V62" s="224">
        <f>SUM(V63:V66)</f>
        <v>2.97</v>
      </c>
      <c r="W62" s="224"/>
      <c r="X62" s="224"/>
      <c r="Y62" s="224"/>
      <c r="AG62" t="s">
        <v>134</v>
      </c>
    </row>
    <row r="63" spans="1:60" outlineLevel="1" x14ac:dyDescent="0.25">
      <c r="A63" s="232">
        <v>13</v>
      </c>
      <c r="B63" s="233" t="s">
        <v>208</v>
      </c>
      <c r="C63" s="249" t="s">
        <v>209</v>
      </c>
      <c r="D63" s="234" t="s">
        <v>137</v>
      </c>
      <c r="E63" s="235">
        <v>11</v>
      </c>
      <c r="F63" s="236"/>
      <c r="G63" s="237">
        <f>ROUND(E63*F63,2)</f>
        <v>0</v>
      </c>
      <c r="H63" s="236"/>
      <c r="I63" s="237">
        <f>ROUND(E63*H63,2)</f>
        <v>0</v>
      </c>
      <c r="J63" s="236"/>
      <c r="K63" s="237">
        <f>ROUND(E63*J63,2)</f>
        <v>0</v>
      </c>
      <c r="L63" s="237">
        <v>21</v>
      </c>
      <c r="M63" s="237">
        <f>G63*(1+L63/100)</f>
        <v>0</v>
      </c>
      <c r="N63" s="235">
        <v>0</v>
      </c>
      <c r="O63" s="235">
        <f>ROUND(E63*N63,2)</f>
        <v>0</v>
      </c>
      <c r="P63" s="235">
        <v>0</v>
      </c>
      <c r="Q63" s="235">
        <f>ROUND(E63*P63,2)</f>
        <v>0</v>
      </c>
      <c r="R63" s="237" t="s">
        <v>100</v>
      </c>
      <c r="S63" s="237" t="s">
        <v>139</v>
      </c>
      <c r="T63" s="238" t="s">
        <v>139</v>
      </c>
      <c r="U63" s="220">
        <v>0.27</v>
      </c>
      <c r="V63" s="220">
        <f>ROUND(E63*U63,2)</f>
        <v>2.97</v>
      </c>
      <c r="W63" s="220"/>
      <c r="X63" s="220" t="s">
        <v>140</v>
      </c>
      <c r="Y63" s="220" t="s">
        <v>141</v>
      </c>
      <c r="Z63" s="209"/>
      <c r="AA63" s="209"/>
      <c r="AB63" s="209"/>
      <c r="AC63" s="209"/>
      <c r="AD63" s="209"/>
      <c r="AE63" s="209"/>
      <c r="AF63" s="209"/>
      <c r="AG63" s="209" t="s">
        <v>142</v>
      </c>
      <c r="AH63" s="209"/>
      <c r="AI63" s="209"/>
      <c r="AJ63" s="209"/>
      <c r="AK63" s="209"/>
      <c r="AL63" s="209"/>
      <c r="AM63" s="209"/>
      <c r="AN63" s="209"/>
      <c r="AO63" s="209"/>
      <c r="AP63" s="209"/>
      <c r="AQ63" s="209"/>
      <c r="AR63" s="209"/>
      <c r="AS63" s="209"/>
      <c r="AT63" s="209"/>
      <c r="AU63" s="209"/>
      <c r="AV63" s="209"/>
      <c r="AW63" s="209"/>
      <c r="AX63" s="209"/>
      <c r="AY63" s="209"/>
      <c r="AZ63" s="209"/>
      <c r="BA63" s="209"/>
      <c r="BB63" s="209"/>
      <c r="BC63" s="209"/>
      <c r="BD63" s="209"/>
      <c r="BE63" s="209"/>
      <c r="BF63" s="209"/>
      <c r="BG63" s="209"/>
      <c r="BH63" s="209"/>
    </row>
    <row r="64" spans="1:60" outlineLevel="2" x14ac:dyDescent="0.25">
      <c r="A64" s="216"/>
      <c r="B64" s="217"/>
      <c r="C64" s="251" t="s">
        <v>210</v>
      </c>
      <c r="D64" s="222"/>
      <c r="E64" s="223"/>
      <c r="F64" s="220"/>
      <c r="G64" s="220"/>
      <c r="H64" s="220"/>
      <c r="I64" s="220"/>
      <c r="J64" s="220"/>
      <c r="K64" s="220"/>
      <c r="L64" s="220"/>
      <c r="M64" s="220"/>
      <c r="N64" s="219"/>
      <c r="O64" s="219"/>
      <c r="P64" s="219"/>
      <c r="Q64" s="219"/>
      <c r="R64" s="220"/>
      <c r="S64" s="220"/>
      <c r="T64" s="220"/>
      <c r="U64" s="220"/>
      <c r="V64" s="220"/>
      <c r="W64" s="220"/>
      <c r="X64" s="220"/>
      <c r="Y64" s="220"/>
      <c r="Z64" s="209"/>
      <c r="AA64" s="209"/>
      <c r="AB64" s="209"/>
      <c r="AC64" s="209"/>
      <c r="AD64" s="209"/>
      <c r="AE64" s="209"/>
      <c r="AF64" s="209"/>
      <c r="AG64" s="209" t="s">
        <v>146</v>
      </c>
      <c r="AH64" s="209">
        <v>0</v>
      </c>
      <c r="AI64" s="209"/>
      <c r="AJ64" s="209"/>
      <c r="AK64" s="209"/>
      <c r="AL64" s="209"/>
      <c r="AM64" s="209"/>
      <c r="AN64" s="209"/>
      <c r="AO64" s="209"/>
      <c r="AP64" s="209"/>
      <c r="AQ64" s="209"/>
      <c r="AR64" s="209"/>
      <c r="AS64" s="209"/>
      <c r="AT64" s="209"/>
      <c r="AU64" s="209"/>
      <c r="AV64" s="209"/>
      <c r="AW64" s="209"/>
      <c r="AX64" s="209"/>
      <c r="AY64" s="209"/>
      <c r="AZ64" s="209"/>
      <c r="BA64" s="209"/>
      <c r="BB64" s="209"/>
      <c r="BC64" s="209"/>
      <c r="BD64" s="209"/>
      <c r="BE64" s="209"/>
      <c r="BF64" s="209"/>
      <c r="BG64" s="209"/>
      <c r="BH64" s="209"/>
    </row>
    <row r="65" spans="1:60" outlineLevel="3" x14ac:dyDescent="0.25">
      <c r="A65" s="216"/>
      <c r="B65" s="217"/>
      <c r="C65" s="251" t="s">
        <v>211</v>
      </c>
      <c r="D65" s="222"/>
      <c r="E65" s="223">
        <v>11</v>
      </c>
      <c r="F65" s="220"/>
      <c r="G65" s="220"/>
      <c r="H65" s="220"/>
      <c r="I65" s="220"/>
      <c r="J65" s="220"/>
      <c r="K65" s="220"/>
      <c r="L65" s="220"/>
      <c r="M65" s="220"/>
      <c r="N65" s="219"/>
      <c r="O65" s="219"/>
      <c r="P65" s="219"/>
      <c r="Q65" s="219"/>
      <c r="R65" s="220"/>
      <c r="S65" s="220"/>
      <c r="T65" s="220"/>
      <c r="U65" s="220"/>
      <c r="V65" s="220"/>
      <c r="W65" s="220"/>
      <c r="X65" s="220"/>
      <c r="Y65" s="220"/>
      <c r="Z65" s="209"/>
      <c r="AA65" s="209"/>
      <c r="AB65" s="209"/>
      <c r="AC65" s="209"/>
      <c r="AD65" s="209"/>
      <c r="AE65" s="209"/>
      <c r="AF65" s="209"/>
      <c r="AG65" s="209" t="s">
        <v>146</v>
      </c>
      <c r="AH65" s="209">
        <v>0</v>
      </c>
      <c r="AI65" s="209"/>
      <c r="AJ65" s="209"/>
      <c r="AK65" s="209"/>
      <c r="AL65" s="209"/>
      <c r="AM65" s="209"/>
      <c r="AN65" s="209"/>
      <c r="AO65" s="209"/>
      <c r="AP65" s="209"/>
      <c r="AQ65" s="209"/>
      <c r="AR65" s="209"/>
      <c r="AS65" s="209"/>
      <c r="AT65" s="209"/>
      <c r="AU65" s="209"/>
      <c r="AV65" s="209"/>
      <c r="AW65" s="209"/>
      <c r="AX65" s="209"/>
      <c r="AY65" s="209"/>
      <c r="AZ65" s="209"/>
      <c r="BA65" s="209"/>
      <c r="BB65" s="209"/>
      <c r="BC65" s="209"/>
      <c r="BD65" s="209"/>
      <c r="BE65" s="209"/>
      <c r="BF65" s="209"/>
      <c r="BG65" s="209"/>
      <c r="BH65" s="209"/>
    </row>
    <row r="66" spans="1:60" outlineLevel="1" x14ac:dyDescent="0.25">
      <c r="A66" s="241">
        <v>14</v>
      </c>
      <c r="B66" s="242" t="s">
        <v>212</v>
      </c>
      <c r="C66" s="253" t="s">
        <v>213</v>
      </c>
      <c r="D66" s="243" t="s">
        <v>214</v>
      </c>
      <c r="E66" s="244">
        <v>1</v>
      </c>
      <c r="F66" s="245"/>
      <c r="G66" s="246">
        <f>ROUND(E66*F66,2)</f>
        <v>0</v>
      </c>
      <c r="H66" s="245"/>
      <c r="I66" s="246">
        <f>ROUND(E66*H66,2)</f>
        <v>0</v>
      </c>
      <c r="J66" s="245"/>
      <c r="K66" s="246">
        <f>ROUND(E66*J66,2)</f>
        <v>0</v>
      </c>
      <c r="L66" s="246">
        <v>21</v>
      </c>
      <c r="M66" s="246">
        <f>G66*(1+L66/100)</f>
        <v>0</v>
      </c>
      <c r="N66" s="244">
        <v>0</v>
      </c>
      <c r="O66" s="244">
        <f>ROUND(E66*N66,2)</f>
        <v>0</v>
      </c>
      <c r="P66" s="244">
        <v>0</v>
      </c>
      <c r="Q66" s="244">
        <f>ROUND(E66*P66,2)</f>
        <v>0</v>
      </c>
      <c r="R66" s="246"/>
      <c r="S66" s="246" t="s">
        <v>215</v>
      </c>
      <c r="T66" s="247" t="s">
        <v>216</v>
      </c>
      <c r="U66" s="220">
        <v>0</v>
      </c>
      <c r="V66" s="220">
        <f>ROUND(E66*U66,2)</f>
        <v>0</v>
      </c>
      <c r="W66" s="220"/>
      <c r="X66" s="220" t="s">
        <v>140</v>
      </c>
      <c r="Y66" s="220" t="s">
        <v>141</v>
      </c>
      <c r="Z66" s="209"/>
      <c r="AA66" s="209"/>
      <c r="AB66" s="209"/>
      <c r="AC66" s="209"/>
      <c r="AD66" s="209"/>
      <c r="AE66" s="209"/>
      <c r="AF66" s="209"/>
      <c r="AG66" s="209" t="s">
        <v>142</v>
      </c>
      <c r="AH66" s="209"/>
      <c r="AI66" s="209"/>
      <c r="AJ66" s="209"/>
      <c r="AK66" s="209"/>
      <c r="AL66" s="209"/>
      <c r="AM66" s="209"/>
      <c r="AN66" s="209"/>
      <c r="AO66" s="209"/>
      <c r="AP66" s="209"/>
      <c r="AQ66" s="209"/>
      <c r="AR66" s="209"/>
      <c r="AS66" s="209"/>
      <c r="AT66" s="209"/>
      <c r="AU66" s="209"/>
      <c r="AV66" s="209"/>
      <c r="AW66" s="209"/>
      <c r="AX66" s="209"/>
      <c r="AY66" s="209"/>
      <c r="AZ66" s="209"/>
      <c r="BA66" s="209"/>
      <c r="BB66" s="209"/>
      <c r="BC66" s="209"/>
      <c r="BD66" s="209"/>
      <c r="BE66" s="209"/>
      <c r="BF66" s="209"/>
      <c r="BG66" s="209"/>
      <c r="BH66" s="209"/>
    </row>
    <row r="67" spans="1:60" ht="13" x14ac:dyDescent="0.25">
      <c r="A67" s="225" t="s">
        <v>133</v>
      </c>
      <c r="B67" s="226" t="s">
        <v>102</v>
      </c>
      <c r="C67" s="248" t="s">
        <v>103</v>
      </c>
      <c r="D67" s="227"/>
      <c r="E67" s="228"/>
      <c r="F67" s="229"/>
      <c r="G67" s="229">
        <f>SUMIF(AG68:AG75,"&lt;&gt;NOR",G68:G75)</f>
        <v>0</v>
      </c>
      <c r="H67" s="229"/>
      <c r="I67" s="229">
        <f>SUM(I68:I75)</f>
        <v>0</v>
      </c>
      <c r="J67" s="229"/>
      <c r="K67" s="229">
        <f>SUM(K68:K75)</f>
        <v>0</v>
      </c>
      <c r="L67" s="229"/>
      <c r="M67" s="229">
        <f>SUM(M68:M75)</f>
        <v>0</v>
      </c>
      <c r="N67" s="228"/>
      <c r="O67" s="228">
        <f>SUM(O68:O75)</f>
        <v>0</v>
      </c>
      <c r="P67" s="228"/>
      <c r="Q67" s="228">
        <f>SUM(Q68:Q75)</f>
        <v>0</v>
      </c>
      <c r="R67" s="229"/>
      <c r="S67" s="229"/>
      <c r="T67" s="230"/>
      <c r="U67" s="224"/>
      <c r="V67" s="224">
        <f>SUM(V68:V75)</f>
        <v>12.24</v>
      </c>
      <c r="W67" s="224"/>
      <c r="X67" s="224"/>
      <c r="Y67" s="224"/>
      <c r="AG67" t="s">
        <v>134</v>
      </c>
    </row>
    <row r="68" spans="1:60" outlineLevel="1" x14ac:dyDescent="0.25">
      <c r="A68" s="241">
        <v>15</v>
      </c>
      <c r="B68" s="242" t="s">
        <v>217</v>
      </c>
      <c r="C68" s="253" t="s">
        <v>218</v>
      </c>
      <c r="D68" s="243" t="s">
        <v>219</v>
      </c>
      <c r="E68" s="244">
        <v>4.0517500000000002</v>
      </c>
      <c r="F68" s="245"/>
      <c r="G68" s="246">
        <f>ROUND(E68*F68,2)</f>
        <v>0</v>
      </c>
      <c r="H68" s="245"/>
      <c r="I68" s="246">
        <f>ROUND(E68*H68,2)</f>
        <v>0</v>
      </c>
      <c r="J68" s="245"/>
      <c r="K68" s="246">
        <f>ROUND(E68*J68,2)</f>
        <v>0</v>
      </c>
      <c r="L68" s="246">
        <v>21</v>
      </c>
      <c r="M68" s="246">
        <f>G68*(1+L68/100)</f>
        <v>0</v>
      </c>
      <c r="N68" s="244">
        <v>0</v>
      </c>
      <c r="O68" s="244">
        <f>ROUND(E68*N68,2)</f>
        <v>0</v>
      </c>
      <c r="P68" s="244">
        <v>0</v>
      </c>
      <c r="Q68" s="244">
        <f>ROUND(E68*P68,2)</f>
        <v>0</v>
      </c>
      <c r="R68" s="246" t="s">
        <v>138</v>
      </c>
      <c r="S68" s="246" t="s">
        <v>139</v>
      </c>
      <c r="T68" s="247" t="s">
        <v>139</v>
      </c>
      <c r="U68" s="220">
        <v>0.93300000000000005</v>
      </c>
      <c r="V68" s="220">
        <f>ROUND(E68*U68,2)</f>
        <v>3.78</v>
      </c>
      <c r="W68" s="220"/>
      <c r="X68" s="220" t="s">
        <v>220</v>
      </c>
      <c r="Y68" s="220" t="s">
        <v>141</v>
      </c>
      <c r="Z68" s="209"/>
      <c r="AA68" s="209"/>
      <c r="AB68" s="209"/>
      <c r="AC68" s="209"/>
      <c r="AD68" s="209"/>
      <c r="AE68" s="209"/>
      <c r="AF68" s="209"/>
      <c r="AG68" s="209" t="s">
        <v>221</v>
      </c>
      <c r="AH68" s="209"/>
      <c r="AI68" s="209"/>
      <c r="AJ68" s="209"/>
      <c r="AK68" s="209"/>
      <c r="AL68" s="209"/>
      <c r="AM68" s="209"/>
      <c r="AN68" s="209"/>
      <c r="AO68" s="209"/>
      <c r="AP68" s="209"/>
      <c r="AQ68" s="209"/>
      <c r="AR68" s="209"/>
      <c r="AS68" s="209"/>
      <c r="AT68" s="209"/>
      <c r="AU68" s="209"/>
      <c r="AV68" s="209"/>
      <c r="AW68" s="209"/>
      <c r="AX68" s="209"/>
      <c r="AY68" s="209"/>
      <c r="AZ68" s="209"/>
      <c r="BA68" s="209"/>
      <c r="BB68" s="209"/>
      <c r="BC68" s="209"/>
      <c r="BD68" s="209"/>
      <c r="BE68" s="209"/>
      <c r="BF68" s="209"/>
      <c r="BG68" s="209"/>
      <c r="BH68" s="209"/>
    </row>
    <row r="69" spans="1:60" outlineLevel="1" x14ac:dyDescent="0.25">
      <c r="A69" s="241">
        <v>16</v>
      </c>
      <c r="B69" s="242" t="s">
        <v>222</v>
      </c>
      <c r="C69" s="253" t="s">
        <v>223</v>
      </c>
      <c r="D69" s="243" t="s">
        <v>219</v>
      </c>
      <c r="E69" s="244">
        <v>4.0517500000000002</v>
      </c>
      <c r="F69" s="245"/>
      <c r="G69" s="246">
        <f>ROUND(E69*F69,2)</f>
        <v>0</v>
      </c>
      <c r="H69" s="245"/>
      <c r="I69" s="246">
        <f>ROUND(E69*H69,2)</f>
        <v>0</v>
      </c>
      <c r="J69" s="245"/>
      <c r="K69" s="246">
        <f>ROUND(E69*J69,2)</f>
        <v>0</v>
      </c>
      <c r="L69" s="246">
        <v>21</v>
      </c>
      <c r="M69" s="246">
        <f>G69*(1+L69/100)</f>
        <v>0</v>
      </c>
      <c r="N69" s="244">
        <v>0</v>
      </c>
      <c r="O69" s="244">
        <f>ROUND(E69*N69,2)</f>
        <v>0</v>
      </c>
      <c r="P69" s="244">
        <v>0</v>
      </c>
      <c r="Q69" s="244">
        <f>ROUND(E69*P69,2)</f>
        <v>0</v>
      </c>
      <c r="R69" s="246" t="s">
        <v>138</v>
      </c>
      <c r="S69" s="246" t="s">
        <v>139</v>
      </c>
      <c r="T69" s="247" t="s">
        <v>139</v>
      </c>
      <c r="U69" s="220">
        <v>0.65300000000000002</v>
      </c>
      <c r="V69" s="220">
        <f>ROUND(E69*U69,2)</f>
        <v>2.65</v>
      </c>
      <c r="W69" s="220"/>
      <c r="X69" s="220" t="s">
        <v>220</v>
      </c>
      <c r="Y69" s="220" t="s">
        <v>141</v>
      </c>
      <c r="Z69" s="209"/>
      <c r="AA69" s="209"/>
      <c r="AB69" s="209"/>
      <c r="AC69" s="209"/>
      <c r="AD69" s="209"/>
      <c r="AE69" s="209"/>
      <c r="AF69" s="209"/>
      <c r="AG69" s="209" t="s">
        <v>221</v>
      </c>
      <c r="AH69" s="209"/>
      <c r="AI69" s="209"/>
      <c r="AJ69" s="209"/>
      <c r="AK69" s="209"/>
      <c r="AL69" s="209"/>
      <c r="AM69" s="209"/>
      <c r="AN69" s="209"/>
      <c r="AO69" s="209"/>
      <c r="AP69" s="209"/>
      <c r="AQ69" s="209"/>
      <c r="AR69" s="209"/>
      <c r="AS69" s="209"/>
      <c r="AT69" s="209"/>
      <c r="AU69" s="209"/>
      <c r="AV69" s="209"/>
      <c r="AW69" s="209"/>
      <c r="AX69" s="209"/>
      <c r="AY69" s="209"/>
      <c r="AZ69" s="209"/>
      <c r="BA69" s="209"/>
      <c r="BB69" s="209"/>
      <c r="BC69" s="209"/>
      <c r="BD69" s="209"/>
      <c r="BE69" s="209"/>
      <c r="BF69" s="209"/>
      <c r="BG69" s="209"/>
      <c r="BH69" s="209"/>
    </row>
    <row r="70" spans="1:60" outlineLevel="1" x14ac:dyDescent="0.25">
      <c r="A70" s="232">
        <v>17</v>
      </c>
      <c r="B70" s="233" t="s">
        <v>224</v>
      </c>
      <c r="C70" s="249" t="s">
        <v>225</v>
      </c>
      <c r="D70" s="234" t="s">
        <v>219</v>
      </c>
      <c r="E70" s="235">
        <v>4.0517500000000002</v>
      </c>
      <c r="F70" s="236"/>
      <c r="G70" s="237">
        <f>ROUND(E70*F70,2)</f>
        <v>0</v>
      </c>
      <c r="H70" s="236"/>
      <c r="I70" s="237">
        <f>ROUND(E70*H70,2)</f>
        <v>0</v>
      </c>
      <c r="J70" s="236"/>
      <c r="K70" s="237">
        <f>ROUND(E70*J70,2)</f>
        <v>0</v>
      </c>
      <c r="L70" s="237">
        <v>21</v>
      </c>
      <c r="M70" s="237">
        <f>G70*(1+L70/100)</f>
        <v>0</v>
      </c>
      <c r="N70" s="235">
        <v>0</v>
      </c>
      <c r="O70" s="235">
        <f>ROUND(E70*N70,2)</f>
        <v>0</v>
      </c>
      <c r="P70" s="235">
        <v>0</v>
      </c>
      <c r="Q70" s="235">
        <f>ROUND(E70*P70,2)</f>
        <v>0</v>
      </c>
      <c r="R70" s="237" t="s">
        <v>138</v>
      </c>
      <c r="S70" s="237" t="s">
        <v>139</v>
      </c>
      <c r="T70" s="238" t="s">
        <v>139</v>
      </c>
      <c r="U70" s="220">
        <v>0.49</v>
      </c>
      <c r="V70" s="220">
        <f>ROUND(E70*U70,2)</f>
        <v>1.99</v>
      </c>
      <c r="W70" s="220"/>
      <c r="X70" s="220" t="s">
        <v>220</v>
      </c>
      <c r="Y70" s="220" t="s">
        <v>141</v>
      </c>
      <c r="Z70" s="209"/>
      <c r="AA70" s="209"/>
      <c r="AB70" s="209"/>
      <c r="AC70" s="209"/>
      <c r="AD70" s="209"/>
      <c r="AE70" s="209"/>
      <c r="AF70" s="209"/>
      <c r="AG70" s="209" t="s">
        <v>221</v>
      </c>
      <c r="AH70" s="209"/>
      <c r="AI70" s="209"/>
      <c r="AJ70" s="209"/>
      <c r="AK70" s="209"/>
      <c r="AL70" s="209"/>
      <c r="AM70" s="209"/>
      <c r="AN70" s="209"/>
      <c r="AO70" s="209"/>
      <c r="AP70" s="209"/>
      <c r="AQ70" s="209"/>
      <c r="AR70" s="209"/>
      <c r="AS70" s="209"/>
      <c r="AT70" s="209"/>
      <c r="AU70" s="209"/>
      <c r="AV70" s="209"/>
      <c r="AW70" s="209"/>
      <c r="AX70" s="209"/>
      <c r="AY70" s="209"/>
      <c r="AZ70" s="209"/>
      <c r="BA70" s="209"/>
      <c r="BB70" s="209"/>
      <c r="BC70" s="209"/>
      <c r="BD70" s="209"/>
      <c r="BE70" s="209"/>
      <c r="BF70" s="209"/>
      <c r="BG70" s="209"/>
      <c r="BH70" s="209"/>
    </row>
    <row r="71" spans="1:60" outlineLevel="2" x14ac:dyDescent="0.25">
      <c r="A71" s="216"/>
      <c r="B71" s="217"/>
      <c r="C71" s="252" t="s">
        <v>226</v>
      </c>
      <c r="D71" s="240"/>
      <c r="E71" s="240"/>
      <c r="F71" s="240"/>
      <c r="G71" s="240"/>
      <c r="H71" s="220"/>
      <c r="I71" s="220"/>
      <c r="J71" s="220"/>
      <c r="K71" s="220"/>
      <c r="L71" s="220"/>
      <c r="M71" s="220"/>
      <c r="N71" s="219"/>
      <c r="O71" s="219"/>
      <c r="P71" s="219"/>
      <c r="Q71" s="219"/>
      <c r="R71" s="220"/>
      <c r="S71" s="220"/>
      <c r="T71" s="220"/>
      <c r="U71" s="220"/>
      <c r="V71" s="220"/>
      <c r="W71" s="220"/>
      <c r="X71" s="220"/>
      <c r="Y71" s="220"/>
      <c r="Z71" s="209"/>
      <c r="AA71" s="209"/>
      <c r="AB71" s="209"/>
      <c r="AC71" s="209"/>
      <c r="AD71" s="209"/>
      <c r="AE71" s="209"/>
      <c r="AF71" s="209"/>
      <c r="AG71" s="209" t="s">
        <v>157</v>
      </c>
      <c r="AH71" s="209"/>
      <c r="AI71" s="209"/>
      <c r="AJ71" s="209"/>
      <c r="AK71" s="209"/>
      <c r="AL71" s="209"/>
      <c r="AM71" s="209"/>
      <c r="AN71" s="209"/>
      <c r="AO71" s="209"/>
      <c r="AP71" s="209"/>
      <c r="AQ71" s="209"/>
      <c r="AR71" s="209"/>
      <c r="AS71" s="209"/>
      <c r="AT71" s="209"/>
      <c r="AU71" s="209"/>
      <c r="AV71" s="209"/>
      <c r="AW71" s="209"/>
      <c r="AX71" s="209"/>
      <c r="AY71" s="209"/>
      <c r="AZ71" s="209"/>
      <c r="BA71" s="209"/>
      <c r="BB71" s="209"/>
      <c r="BC71" s="209"/>
      <c r="BD71" s="209"/>
      <c r="BE71" s="209"/>
      <c r="BF71" s="209"/>
      <c r="BG71" s="209"/>
      <c r="BH71" s="209"/>
    </row>
    <row r="72" spans="1:60" outlineLevel="1" x14ac:dyDescent="0.25">
      <c r="A72" s="241">
        <v>18</v>
      </c>
      <c r="B72" s="242" t="s">
        <v>227</v>
      </c>
      <c r="C72" s="253" t="s">
        <v>228</v>
      </c>
      <c r="D72" s="243" t="s">
        <v>219</v>
      </c>
      <c r="E72" s="244">
        <v>40.517519999999998</v>
      </c>
      <c r="F72" s="245"/>
      <c r="G72" s="246">
        <f>ROUND(E72*F72,2)</f>
        <v>0</v>
      </c>
      <c r="H72" s="245"/>
      <c r="I72" s="246">
        <f>ROUND(E72*H72,2)</f>
        <v>0</v>
      </c>
      <c r="J72" s="245"/>
      <c r="K72" s="246">
        <f>ROUND(E72*J72,2)</f>
        <v>0</v>
      </c>
      <c r="L72" s="246">
        <v>21</v>
      </c>
      <c r="M72" s="246">
        <f>G72*(1+L72/100)</f>
        <v>0</v>
      </c>
      <c r="N72" s="244">
        <v>0</v>
      </c>
      <c r="O72" s="244">
        <f>ROUND(E72*N72,2)</f>
        <v>0</v>
      </c>
      <c r="P72" s="244">
        <v>0</v>
      </c>
      <c r="Q72" s="244">
        <f>ROUND(E72*P72,2)</f>
        <v>0</v>
      </c>
      <c r="R72" s="246" t="s">
        <v>138</v>
      </c>
      <c r="S72" s="246" t="s">
        <v>139</v>
      </c>
      <c r="T72" s="247" t="s">
        <v>139</v>
      </c>
      <c r="U72" s="220">
        <v>0</v>
      </c>
      <c r="V72" s="220">
        <f>ROUND(E72*U72,2)</f>
        <v>0</v>
      </c>
      <c r="W72" s="220"/>
      <c r="X72" s="220" t="s">
        <v>220</v>
      </c>
      <c r="Y72" s="220" t="s">
        <v>141</v>
      </c>
      <c r="Z72" s="209"/>
      <c r="AA72" s="209"/>
      <c r="AB72" s="209"/>
      <c r="AC72" s="209"/>
      <c r="AD72" s="209"/>
      <c r="AE72" s="209"/>
      <c r="AF72" s="209"/>
      <c r="AG72" s="209" t="s">
        <v>221</v>
      </c>
      <c r="AH72" s="209"/>
      <c r="AI72" s="209"/>
      <c r="AJ72" s="209"/>
      <c r="AK72" s="209"/>
      <c r="AL72" s="209"/>
      <c r="AM72" s="209"/>
      <c r="AN72" s="209"/>
      <c r="AO72" s="209"/>
      <c r="AP72" s="209"/>
      <c r="AQ72" s="209"/>
      <c r="AR72" s="209"/>
      <c r="AS72" s="209"/>
      <c r="AT72" s="209"/>
      <c r="AU72" s="209"/>
      <c r="AV72" s="209"/>
      <c r="AW72" s="209"/>
      <c r="AX72" s="209"/>
      <c r="AY72" s="209"/>
      <c r="AZ72" s="209"/>
      <c r="BA72" s="209"/>
      <c r="BB72" s="209"/>
      <c r="BC72" s="209"/>
      <c r="BD72" s="209"/>
      <c r="BE72" s="209"/>
      <c r="BF72" s="209"/>
      <c r="BG72" s="209"/>
      <c r="BH72" s="209"/>
    </row>
    <row r="73" spans="1:60" outlineLevel="1" x14ac:dyDescent="0.25">
      <c r="A73" s="241">
        <v>19</v>
      </c>
      <c r="B73" s="242" t="s">
        <v>229</v>
      </c>
      <c r="C73" s="253" t="s">
        <v>230</v>
      </c>
      <c r="D73" s="243" t="s">
        <v>219</v>
      </c>
      <c r="E73" s="244">
        <v>4.0517500000000002</v>
      </c>
      <c r="F73" s="245"/>
      <c r="G73" s="246">
        <f>ROUND(E73*F73,2)</f>
        <v>0</v>
      </c>
      <c r="H73" s="245"/>
      <c r="I73" s="246">
        <f>ROUND(E73*H73,2)</f>
        <v>0</v>
      </c>
      <c r="J73" s="245"/>
      <c r="K73" s="246">
        <f>ROUND(E73*J73,2)</f>
        <v>0</v>
      </c>
      <c r="L73" s="246">
        <v>21</v>
      </c>
      <c r="M73" s="246">
        <f>G73*(1+L73/100)</f>
        <v>0</v>
      </c>
      <c r="N73" s="244">
        <v>0</v>
      </c>
      <c r="O73" s="244">
        <f>ROUND(E73*N73,2)</f>
        <v>0</v>
      </c>
      <c r="P73" s="244">
        <v>0</v>
      </c>
      <c r="Q73" s="244">
        <f>ROUND(E73*P73,2)</f>
        <v>0</v>
      </c>
      <c r="R73" s="246" t="s">
        <v>138</v>
      </c>
      <c r="S73" s="246" t="s">
        <v>139</v>
      </c>
      <c r="T73" s="247" t="s">
        <v>139</v>
      </c>
      <c r="U73" s="220">
        <v>0.94199999999999995</v>
      </c>
      <c r="V73" s="220">
        <f>ROUND(E73*U73,2)</f>
        <v>3.82</v>
      </c>
      <c r="W73" s="220"/>
      <c r="X73" s="220" t="s">
        <v>220</v>
      </c>
      <c r="Y73" s="220" t="s">
        <v>141</v>
      </c>
      <c r="Z73" s="209"/>
      <c r="AA73" s="209"/>
      <c r="AB73" s="209"/>
      <c r="AC73" s="209"/>
      <c r="AD73" s="209"/>
      <c r="AE73" s="209"/>
      <c r="AF73" s="209"/>
      <c r="AG73" s="209" t="s">
        <v>221</v>
      </c>
      <c r="AH73" s="209"/>
      <c r="AI73" s="209"/>
      <c r="AJ73" s="209"/>
      <c r="AK73" s="209"/>
      <c r="AL73" s="209"/>
      <c r="AM73" s="209"/>
      <c r="AN73" s="209"/>
      <c r="AO73" s="209"/>
      <c r="AP73" s="209"/>
      <c r="AQ73" s="209"/>
      <c r="AR73" s="209"/>
      <c r="AS73" s="209"/>
      <c r="AT73" s="209"/>
      <c r="AU73" s="209"/>
      <c r="AV73" s="209"/>
      <c r="AW73" s="209"/>
      <c r="AX73" s="209"/>
      <c r="AY73" s="209"/>
      <c r="AZ73" s="209"/>
      <c r="BA73" s="209"/>
      <c r="BB73" s="209"/>
      <c r="BC73" s="209"/>
      <c r="BD73" s="209"/>
      <c r="BE73" s="209"/>
      <c r="BF73" s="209"/>
      <c r="BG73" s="209"/>
      <c r="BH73" s="209"/>
    </row>
    <row r="74" spans="1:60" outlineLevel="1" x14ac:dyDescent="0.25">
      <c r="A74" s="232">
        <v>20</v>
      </c>
      <c r="B74" s="233" t="s">
        <v>231</v>
      </c>
      <c r="C74" s="249" t="s">
        <v>232</v>
      </c>
      <c r="D74" s="234" t="s">
        <v>219</v>
      </c>
      <c r="E74" s="235">
        <v>4.0517500000000002</v>
      </c>
      <c r="F74" s="236"/>
      <c r="G74" s="237">
        <f>ROUND(E74*F74,2)</f>
        <v>0</v>
      </c>
      <c r="H74" s="236"/>
      <c r="I74" s="237">
        <f>ROUND(E74*H74,2)</f>
        <v>0</v>
      </c>
      <c r="J74" s="236"/>
      <c r="K74" s="237">
        <f>ROUND(E74*J74,2)</f>
        <v>0</v>
      </c>
      <c r="L74" s="237">
        <v>21</v>
      </c>
      <c r="M74" s="237">
        <f>G74*(1+L74/100)</f>
        <v>0</v>
      </c>
      <c r="N74" s="235">
        <v>0</v>
      </c>
      <c r="O74" s="235">
        <f>ROUND(E74*N74,2)</f>
        <v>0</v>
      </c>
      <c r="P74" s="235">
        <v>0</v>
      </c>
      <c r="Q74" s="235">
        <f>ROUND(E74*P74,2)</f>
        <v>0</v>
      </c>
      <c r="R74" s="237" t="s">
        <v>138</v>
      </c>
      <c r="S74" s="237" t="s">
        <v>139</v>
      </c>
      <c r="T74" s="238" t="s">
        <v>139</v>
      </c>
      <c r="U74" s="220">
        <v>0</v>
      </c>
      <c r="V74" s="220">
        <f>ROUND(E74*U74,2)</f>
        <v>0</v>
      </c>
      <c r="W74" s="220"/>
      <c r="X74" s="220" t="s">
        <v>220</v>
      </c>
      <c r="Y74" s="220" t="s">
        <v>141</v>
      </c>
      <c r="Z74" s="209"/>
      <c r="AA74" s="209"/>
      <c r="AB74" s="209"/>
      <c r="AC74" s="209"/>
      <c r="AD74" s="209"/>
      <c r="AE74" s="209"/>
      <c r="AF74" s="209"/>
      <c r="AG74" s="209" t="s">
        <v>221</v>
      </c>
      <c r="AH74" s="209"/>
      <c r="AI74" s="209"/>
      <c r="AJ74" s="209"/>
      <c r="AK74" s="209"/>
      <c r="AL74" s="209"/>
      <c r="AM74" s="209"/>
      <c r="AN74" s="209"/>
      <c r="AO74" s="209"/>
      <c r="AP74" s="209"/>
      <c r="AQ74" s="209"/>
      <c r="AR74" s="209"/>
      <c r="AS74" s="209"/>
      <c r="AT74" s="209"/>
      <c r="AU74" s="209"/>
      <c r="AV74" s="209"/>
      <c r="AW74" s="209"/>
      <c r="AX74" s="209"/>
      <c r="AY74" s="209"/>
      <c r="AZ74" s="209"/>
      <c r="BA74" s="209"/>
      <c r="BB74" s="209"/>
      <c r="BC74" s="209"/>
      <c r="BD74" s="209"/>
      <c r="BE74" s="209"/>
      <c r="BF74" s="209"/>
      <c r="BG74" s="209"/>
      <c r="BH74" s="209"/>
    </row>
    <row r="75" spans="1:60" outlineLevel="2" x14ac:dyDescent="0.25">
      <c r="A75" s="216"/>
      <c r="B75" s="217"/>
      <c r="C75" s="252" t="s">
        <v>233</v>
      </c>
      <c r="D75" s="240"/>
      <c r="E75" s="240"/>
      <c r="F75" s="240"/>
      <c r="G75" s="240"/>
      <c r="H75" s="220"/>
      <c r="I75" s="220"/>
      <c r="J75" s="220"/>
      <c r="K75" s="220"/>
      <c r="L75" s="220"/>
      <c r="M75" s="220"/>
      <c r="N75" s="219"/>
      <c r="O75" s="219"/>
      <c r="P75" s="219"/>
      <c r="Q75" s="219"/>
      <c r="R75" s="220"/>
      <c r="S75" s="220"/>
      <c r="T75" s="220"/>
      <c r="U75" s="220"/>
      <c r="V75" s="220"/>
      <c r="W75" s="220"/>
      <c r="X75" s="220"/>
      <c r="Y75" s="220"/>
      <c r="Z75" s="209"/>
      <c r="AA75" s="209"/>
      <c r="AB75" s="209"/>
      <c r="AC75" s="209"/>
      <c r="AD75" s="209"/>
      <c r="AE75" s="209"/>
      <c r="AF75" s="209"/>
      <c r="AG75" s="209" t="s">
        <v>157</v>
      </c>
      <c r="AH75" s="209"/>
      <c r="AI75" s="209"/>
      <c r="AJ75" s="209"/>
      <c r="AK75" s="209"/>
      <c r="AL75" s="209"/>
      <c r="AM75" s="209"/>
      <c r="AN75" s="209"/>
      <c r="AO75" s="209"/>
      <c r="AP75" s="209"/>
      <c r="AQ75" s="209"/>
      <c r="AR75" s="209"/>
      <c r="AS75" s="209"/>
      <c r="AT75" s="209"/>
      <c r="AU75" s="209"/>
      <c r="AV75" s="209"/>
      <c r="AW75" s="209"/>
      <c r="AX75" s="209"/>
      <c r="AY75" s="209"/>
      <c r="AZ75" s="209"/>
      <c r="BA75" s="209"/>
      <c r="BB75" s="209"/>
      <c r="BC75" s="209"/>
      <c r="BD75" s="209"/>
      <c r="BE75" s="209"/>
      <c r="BF75" s="209"/>
      <c r="BG75" s="209"/>
      <c r="BH75" s="209"/>
    </row>
    <row r="76" spans="1:60" x14ac:dyDescent="0.25">
      <c r="A76" s="3"/>
      <c r="B76" s="4"/>
      <c r="C76" s="254"/>
      <c r="D76" s="6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AE76">
        <v>12</v>
      </c>
      <c r="AF76">
        <v>21</v>
      </c>
      <c r="AG76" t="s">
        <v>119</v>
      </c>
    </row>
    <row r="77" spans="1:60" ht="13" x14ac:dyDescent="0.25">
      <c r="A77" s="212"/>
      <c r="B77" s="213" t="s">
        <v>30</v>
      </c>
      <c r="C77" s="255"/>
      <c r="D77" s="214"/>
      <c r="E77" s="215"/>
      <c r="F77" s="215"/>
      <c r="G77" s="231">
        <f>G8+G37+G42+G47+G51+G58+G62+G67</f>
        <v>0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AE77">
        <f>SUMIF(L7:L75,AE76,G7:G75)</f>
        <v>0</v>
      </c>
      <c r="AF77">
        <f>SUMIF(L7:L75,AF76,G7:G75)</f>
        <v>0</v>
      </c>
      <c r="AG77" t="s">
        <v>234</v>
      </c>
    </row>
    <row r="78" spans="1:60" x14ac:dyDescent="0.25">
      <c r="C78" s="256"/>
      <c r="D78" s="10"/>
      <c r="AG78" t="s">
        <v>235</v>
      </c>
    </row>
    <row r="79" spans="1:60" x14ac:dyDescent="0.25">
      <c r="D79" s="10"/>
    </row>
    <row r="80" spans="1:60" x14ac:dyDescent="0.25">
      <c r="D80" s="10"/>
    </row>
    <row r="81" spans="4:4" x14ac:dyDescent="0.25">
      <c r="D81" s="10"/>
    </row>
    <row r="82" spans="4:4" x14ac:dyDescent="0.25">
      <c r="D82" s="10"/>
    </row>
    <row r="83" spans="4:4" x14ac:dyDescent="0.25">
      <c r="D83" s="10"/>
    </row>
    <row r="84" spans="4:4" x14ac:dyDescent="0.25">
      <c r="D84" s="10"/>
    </row>
    <row r="85" spans="4:4" x14ac:dyDescent="0.25">
      <c r="D85" s="10"/>
    </row>
    <row r="86" spans="4:4" x14ac:dyDescent="0.25">
      <c r="D86" s="10"/>
    </row>
    <row r="87" spans="4:4" x14ac:dyDescent="0.25">
      <c r="D87" s="10"/>
    </row>
    <row r="88" spans="4:4" x14ac:dyDescent="0.25">
      <c r="D88" s="10"/>
    </row>
    <row r="89" spans="4:4" x14ac:dyDescent="0.25">
      <c r="D89" s="10"/>
    </row>
    <row r="90" spans="4:4" x14ac:dyDescent="0.25">
      <c r="D90" s="10"/>
    </row>
    <row r="91" spans="4:4" x14ac:dyDescent="0.25">
      <c r="D91" s="10"/>
    </row>
    <row r="92" spans="4:4" x14ac:dyDescent="0.25">
      <c r="D92" s="10"/>
    </row>
    <row r="93" spans="4:4" x14ac:dyDescent="0.25">
      <c r="D93" s="10"/>
    </row>
    <row r="94" spans="4:4" x14ac:dyDescent="0.25">
      <c r="D94" s="10"/>
    </row>
    <row r="95" spans="4:4" x14ac:dyDescent="0.25">
      <c r="D95" s="10"/>
    </row>
    <row r="96" spans="4:4" x14ac:dyDescent="0.25">
      <c r="D96" s="10"/>
    </row>
    <row r="97" spans="4:4" x14ac:dyDescent="0.25">
      <c r="D97" s="10"/>
    </row>
    <row r="98" spans="4:4" x14ac:dyDescent="0.25">
      <c r="D98" s="10"/>
    </row>
    <row r="99" spans="4:4" x14ac:dyDescent="0.25">
      <c r="D99" s="10"/>
    </row>
    <row r="100" spans="4:4" x14ac:dyDescent="0.25">
      <c r="D100" s="10"/>
    </row>
    <row r="101" spans="4:4" x14ac:dyDescent="0.25">
      <c r="D101" s="10"/>
    </row>
    <row r="102" spans="4:4" x14ac:dyDescent="0.25">
      <c r="D102" s="10"/>
    </row>
    <row r="103" spans="4:4" x14ac:dyDescent="0.25">
      <c r="D103" s="10"/>
    </row>
    <row r="104" spans="4:4" x14ac:dyDescent="0.25">
      <c r="D104" s="10"/>
    </row>
    <row r="105" spans="4:4" x14ac:dyDescent="0.25">
      <c r="D105" s="10"/>
    </row>
    <row r="106" spans="4:4" x14ac:dyDescent="0.25">
      <c r="D106" s="10"/>
    </row>
    <row r="107" spans="4:4" x14ac:dyDescent="0.25">
      <c r="D107" s="10"/>
    </row>
    <row r="108" spans="4:4" x14ac:dyDescent="0.25">
      <c r="D108" s="10"/>
    </row>
    <row r="109" spans="4:4" x14ac:dyDescent="0.25">
      <c r="D109" s="10"/>
    </row>
    <row r="110" spans="4:4" x14ac:dyDescent="0.25">
      <c r="D110" s="10"/>
    </row>
    <row r="111" spans="4:4" x14ac:dyDescent="0.25">
      <c r="D111" s="10"/>
    </row>
    <row r="112" spans="4:4" x14ac:dyDescent="0.25">
      <c r="D112" s="10"/>
    </row>
    <row r="113" spans="4:4" x14ac:dyDescent="0.25">
      <c r="D113" s="10"/>
    </row>
    <row r="114" spans="4:4" x14ac:dyDescent="0.25">
      <c r="D114" s="10"/>
    </row>
    <row r="115" spans="4:4" x14ac:dyDescent="0.25">
      <c r="D115" s="10"/>
    </row>
    <row r="116" spans="4:4" x14ac:dyDescent="0.25">
      <c r="D116" s="10"/>
    </row>
    <row r="117" spans="4:4" x14ac:dyDescent="0.25">
      <c r="D117" s="10"/>
    </row>
    <row r="118" spans="4:4" x14ac:dyDescent="0.25">
      <c r="D118" s="10"/>
    </row>
    <row r="119" spans="4:4" x14ac:dyDescent="0.25">
      <c r="D119" s="10"/>
    </row>
    <row r="120" spans="4:4" x14ac:dyDescent="0.25">
      <c r="D120" s="10"/>
    </row>
    <row r="121" spans="4:4" x14ac:dyDescent="0.25">
      <c r="D121" s="10"/>
    </row>
    <row r="122" spans="4:4" x14ac:dyDescent="0.25">
      <c r="D122" s="10"/>
    </row>
    <row r="123" spans="4:4" x14ac:dyDescent="0.25">
      <c r="D123" s="10"/>
    </row>
    <row r="124" spans="4:4" x14ac:dyDescent="0.25">
      <c r="D124" s="10"/>
    </row>
    <row r="125" spans="4:4" x14ac:dyDescent="0.25">
      <c r="D125" s="10"/>
    </row>
    <row r="126" spans="4:4" x14ac:dyDescent="0.25">
      <c r="D126" s="10"/>
    </row>
    <row r="127" spans="4:4" x14ac:dyDescent="0.25">
      <c r="D127" s="10"/>
    </row>
    <row r="128" spans="4:4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sheetProtection algorithmName="SHA-512" hashValue="mENxXKgHcykcOAgHqJzQD3Nn6XVlOLx0+/pSgdrP+66k0CVg5jrH3puLDQ23/aHq1rFDDGCyeFvy+gXJ3KQx+g==" saltValue="DSayclXKpu5zjFRS/Mo0Lg==" spinCount="100000" sheet="1" formatRows="0"/>
  <mergeCells count="11">
    <mergeCell ref="C17:G17"/>
    <mergeCell ref="C21:G21"/>
    <mergeCell ref="C34:G34"/>
    <mergeCell ref="C71:G71"/>
    <mergeCell ref="C75:G75"/>
    <mergeCell ref="A1:G1"/>
    <mergeCell ref="C2:G2"/>
    <mergeCell ref="C3:G3"/>
    <mergeCell ref="C4:G4"/>
    <mergeCell ref="C10:G10"/>
    <mergeCell ref="C13:G13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33B80-7140-4E33-A04B-34E29C0229D0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5" outlineLevelRow="3" x14ac:dyDescent="0.25"/>
  <cols>
    <col min="1" max="1" width="3.36328125" customWidth="1"/>
    <col min="2" max="2" width="12.453125" style="173" customWidth="1"/>
    <col min="3" max="3" width="63.1796875" style="173" customWidth="1"/>
    <col min="4" max="4" width="4.81640625" customWidth="1"/>
    <col min="5" max="5" width="10.453125" customWidth="1"/>
    <col min="6" max="6" width="9.81640625" customWidth="1"/>
    <col min="7" max="7" width="12.6328125" customWidth="1"/>
    <col min="8" max="17" width="0" hidden="1" customWidth="1"/>
    <col min="18" max="18" width="6.81640625" customWidth="1"/>
    <col min="20" max="25" width="0" hidden="1" customWidth="1"/>
    <col min="29" max="29" width="0" hidden="1" customWidth="1"/>
    <col min="31" max="41" width="0" hidden="1" customWidth="1"/>
    <col min="53" max="53" width="98.6328125" customWidth="1"/>
  </cols>
  <sheetData>
    <row r="1" spans="1:60" ht="15.75" customHeight="1" x14ac:dyDescent="0.35">
      <c r="A1" s="194" t="s">
        <v>106</v>
      </c>
      <c r="B1" s="194"/>
      <c r="C1" s="194"/>
      <c r="D1" s="194"/>
      <c r="E1" s="194"/>
      <c r="F1" s="194"/>
      <c r="G1" s="194"/>
      <c r="AG1" t="s">
        <v>107</v>
      </c>
    </row>
    <row r="2" spans="1:60" ht="25" customHeight="1" x14ac:dyDescent="0.25">
      <c r="A2" s="195" t="s">
        <v>7</v>
      </c>
      <c r="B2" s="49" t="s">
        <v>43</v>
      </c>
      <c r="C2" s="198" t="s">
        <v>44</v>
      </c>
      <c r="D2" s="196"/>
      <c r="E2" s="196"/>
      <c r="F2" s="196"/>
      <c r="G2" s="197"/>
      <c r="AG2" t="s">
        <v>108</v>
      </c>
    </row>
    <row r="3" spans="1:60" ht="25" customHeight="1" x14ac:dyDescent="0.25">
      <c r="A3" s="195" t="s">
        <v>8</v>
      </c>
      <c r="B3" s="49" t="s">
        <v>47</v>
      </c>
      <c r="C3" s="198" t="s">
        <v>48</v>
      </c>
      <c r="D3" s="196"/>
      <c r="E3" s="196"/>
      <c r="F3" s="196"/>
      <c r="G3" s="197"/>
      <c r="AC3" s="173" t="s">
        <v>108</v>
      </c>
      <c r="AG3" t="s">
        <v>109</v>
      </c>
    </row>
    <row r="4" spans="1:60" ht="25" customHeight="1" x14ac:dyDescent="0.25">
      <c r="A4" s="199" t="s">
        <v>9</v>
      </c>
      <c r="B4" s="200" t="s">
        <v>51</v>
      </c>
      <c r="C4" s="201" t="s">
        <v>52</v>
      </c>
      <c r="D4" s="202"/>
      <c r="E4" s="202"/>
      <c r="F4" s="202"/>
      <c r="G4" s="203"/>
      <c r="AG4" t="s">
        <v>110</v>
      </c>
    </row>
    <row r="5" spans="1:60" x14ac:dyDescent="0.25">
      <c r="D5" s="10"/>
    </row>
    <row r="6" spans="1:60" ht="37.5" x14ac:dyDescent="0.25">
      <c r="A6" s="205" t="s">
        <v>111</v>
      </c>
      <c r="B6" s="207" t="s">
        <v>112</v>
      </c>
      <c r="C6" s="207" t="s">
        <v>113</v>
      </c>
      <c r="D6" s="206" t="s">
        <v>114</v>
      </c>
      <c r="E6" s="205" t="s">
        <v>115</v>
      </c>
      <c r="F6" s="204" t="s">
        <v>116</v>
      </c>
      <c r="G6" s="205" t="s">
        <v>30</v>
      </c>
      <c r="H6" s="208" t="s">
        <v>31</v>
      </c>
      <c r="I6" s="208" t="s">
        <v>117</v>
      </c>
      <c r="J6" s="208" t="s">
        <v>32</v>
      </c>
      <c r="K6" s="208" t="s">
        <v>118</v>
      </c>
      <c r="L6" s="208" t="s">
        <v>119</v>
      </c>
      <c r="M6" s="208" t="s">
        <v>120</v>
      </c>
      <c r="N6" s="208" t="s">
        <v>121</v>
      </c>
      <c r="O6" s="208" t="s">
        <v>122</v>
      </c>
      <c r="P6" s="208" t="s">
        <v>123</v>
      </c>
      <c r="Q6" s="208" t="s">
        <v>124</v>
      </c>
      <c r="R6" s="208" t="s">
        <v>125</v>
      </c>
      <c r="S6" s="208" t="s">
        <v>126</v>
      </c>
      <c r="T6" s="208" t="s">
        <v>127</v>
      </c>
      <c r="U6" s="208" t="s">
        <v>128</v>
      </c>
      <c r="V6" s="208" t="s">
        <v>129</v>
      </c>
      <c r="W6" s="208" t="s">
        <v>130</v>
      </c>
      <c r="X6" s="208" t="s">
        <v>131</v>
      </c>
      <c r="Y6" s="208" t="s">
        <v>132</v>
      </c>
    </row>
    <row r="7" spans="1:60" hidden="1" x14ac:dyDescent="0.25">
      <c r="A7" s="3"/>
      <c r="B7" s="4"/>
      <c r="C7" s="4"/>
      <c r="D7" s="6"/>
      <c r="E7" s="210"/>
      <c r="F7" s="211"/>
      <c r="G7" s="211"/>
      <c r="H7" s="211"/>
      <c r="I7" s="211"/>
      <c r="J7" s="211"/>
      <c r="K7" s="211"/>
      <c r="L7" s="211"/>
      <c r="M7" s="211"/>
      <c r="N7" s="210"/>
      <c r="O7" s="210"/>
      <c r="P7" s="210"/>
      <c r="Q7" s="210"/>
      <c r="R7" s="211"/>
      <c r="S7" s="211"/>
      <c r="T7" s="211"/>
      <c r="U7" s="211"/>
      <c r="V7" s="211"/>
      <c r="W7" s="211"/>
      <c r="X7" s="211"/>
      <c r="Y7" s="211"/>
    </row>
    <row r="8" spans="1:60" ht="13" x14ac:dyDescent="0.25">
      <c r="A8" s="225" t="s">
        <v>133</v>
      </c>
      <c r="B8" s="226" t="s">
        <v>70</v>
      </c>
      <c r="C8" s="248" t="s">
        <v>71</v>
      </c>
      <c r="D8" s="227"/>
      <c r="E8" s="228"/>
      <c r="F8" s="229"/>
      <c r="G8" s="229">
        <f>SUMIF(AG9:AG12,"&lt;&gt;NOR",G9:G12)</f>
        <v>0</v>
      </c>
      <c r="H8" s="229"/>
      <c r="I8" s="229">
        <f>SUM(I9:I12)</f>
        <v>0</v>
      </c>
      <c r="J8" s="229"/>
      <c r="K8" s="229">
        <f>SUM(K9:K12)</f>
        <v>0</v>
      </c>
      <c r="L8" s="229"/>
      <c r="M8" s="229">
        <f>SUM(M9:M12)</f>
        <v>0</v>
      </c>
      <c r="N8" s="228"/>
      <c r="O8" s="228">
        <f>SUM(O9:O12)</f>
        <v>0.72</v>
      </c>
      <c r="P8" s="228"/>
      <c r="Q8" s="228">
        <f>SUM(Q9:Q12)</f>
        <v>0</v>
      </c>
      <c r="R8" s="229"/>
      <c r="S8" s="229"/>
      <c r="T8" s="230"/>
      <c r="U8" s="224"/>
      <c r="V8" s="224">
        <f>SUM(V9:V12)</f>
        <v>41.66</v>
      </c>
      <c r="W8" s="224"/>
      <c r="X8" s="224"/>
      <c r="Y8" s="224"/>
      <c r="AG8" t="s">
        <v>134</v>
      </c>
    </row>
    <row r="9" spans="1:60" ht="30" outlineLevel="1" x14ac:dyDescent="0.25">
      <c r="A9" s="232">
        <v>1</v>
      </c>
      <c r="B9" s="233" t="s">
        <v>236</v>
      </c>
      <c r="C9" s="249" t="s">
        <v>237</v>
      </c>
      <c r="D9" s="234" t="s">
        <v>149</v>
      </c>
      <c r="E9" s="235">
        <v>65.089399999999998</v>
      </c>
      <c r="F9" s="236"/>
      <c r="G9" s="237">
        <f>ROUND(E9*F9,2)</f>
        <v>0</v>
      </c>
      <c r="H9" s="236"/>
      <c r="I9" s="237">
        <f>ROUND(E9*H9,2)</f>
        <v>0</v>
      </c>
      <c r="J9" s="236"/>
      <c r="K9" s="237">
        <f>ROUND(E9*J9,2)</f>
        <v>0</v>
      </c>
      <c r="L9" s="237">
        <v>21</v>
      </c>
      <c r="M9" s="237">
        <f>G9*(1+L9/100)</f>
        <v>0</v>
      </c>
      <c r="N9" s="235">
        <v>1.0999999999999999E-2</v>
      </c>
      <c r="O9" s="235">
        <f>ROUND(E9*N9,2)</f>
        <v>0.72</v>
      </c>
      <c r="P9" s="235">
        <v>0</v>
      </c>
      <c r="Q9" s="235">
        <f>ROUND(E9*P9,2)</f>
        <v>0</v>
      </c>
      <c r="R9" s="237" t="s">
        <v>238</v>
      </c>
      <c r="S9" s="237" t="s">
        <v>139</v>
      </c>
      <c r="T9" s="238" t="s">
        <v>139</v>
      </c>
      <c r="U9" s="220">
        <v>0.64</v>
      </c>
      <c r="V9" s="220">
        <f>ROUND(E9*U9,2)</f>
        <v>41.66</v>
      </c>
      <c r="W9" s="220"/>
      <c r="X9" s="220" t="s">
        <v>140</v>
      </c>
      <c r="Y9" s="220" t="s">
        <v>141</v>
      </c>
      <c r="Z9" s="209"/>
      <c r="AA9" s="209"/>
      <c r="AB9" s="209"/>
      <c r="AC9" s="209"/>
      <c r="AD9" s="209"/>
      <c r="AE9" s="209"/>
      <c r="AF9" s="209"/>
      <c r="AG9" s="209" t="s">
        <v>142</v>
      </c>
      <c r="AH9" s="209"/>
      <c r="AI9" s="209"/>
      <c r="AJ9" s="209"/>
      <c r="AK9" s="209"/>
      <c r="AL9" s="209"/>
      <c r="AM9" s="209"/>
      <c r="AN9" s="209"/>
      <c r="AO9" s="209"/>
      <c r="AP9" s="209"/>
      <c r="AQ9" s="209"/>
      <c r="AR9" s="209"/>
      <c r="AS9" s="209"/>
      <c r="AT9" s="209"/>
      <c r="AU9" s="209"/>
      <c r="AV9" s="209"/>
      <c r="AW9" s="209"/>
      <c r="AX9" s="209"/>
      <c r="AY9" s="209"/>
      <c r="AZ9" s="209"/>
      <c r="BA9" s="209"/>
      <c r="BB9" s="209"/>
      <c r="BC9" s="209"/>
      <c r="BD9" s="209"/>
      <c r="BE9" s="209"/>
      <c r="BF9" s="209"/>
      <c r="BG9" s="209"/>
      <c r="BH9" s="209"/>
    </row>
    <row r="10" spans="1:60" outlineLevel="2" x14ac:dyDescent="0.25">
      <c r="A10" s="216"/>
      <c r="B10" s="217"/>
      <c r="C10" s="252" t="s">
        <v>239</v>
      </c>
      <c r="D10" s="240"/>
      <c r="E10" s="240"/>
      <c r="F10" s="240"/>
      <c r="G10" s="240"/>
      <c r="H10" s="220"/>
      <c r="I10" s="220"/>
      <c r="J10" s="220"/>
      <c r="K10" s="220"/>
      <c r="L10" s="220"/>
      <c r="M10" s="220"/>
      <c r="N10" s="219"/>
      <c r="O10" s="219"/>
      <c r="P10" s="219"/>
      <c r="Q10" s="219"/>
      <c r="R10" s="220"/>
      <c r="S10" s="220"/>
      <c r="T10" s="220"/>
      <c r="U10" s="220"/>
      <c r="V10" s="220"/>
      <c r="W10" s="220"/>
      <c r="X10" s="220"/>
      <c r="Y10" s="220"/>
      <c r="Z10" s="209"/>
      <c r="AA10" s="209"/>
      <c r="AB10" s="209"/>
      <c r="AC10" s="209"/>
      <c r="AD10" s="209"/>
      <c r="AE10" s="209"/>
      <c r="AF10" s="209"/>
      <c r="AG10" s="209" t="s">
        <v>157</v>
      </c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09"/>
      <c r="BF10" s="209"/>
      <c r="BG10" s="209"/>
      <c r="BH10" s="209"/>
    </row>
    <row r="11" spans="1:60" outlineLevel="2" x14ac:dyDescent="0.25">
      <c r="A11" s="216"/>
      <c r="B11" s="217"/>
      <c r="C11" s="251" t="s">
        <v>198</v>
      </c>
      <c r="D11" s="222"/>
      <c r="E11" s="223">
        <v>65.089399999999998</v>
      </c>
      <c r="F11" s="220"/>
      <c r="G11" s="220"/>
      <c r="H11" s="220"/>
      <c r="I11" s="220"/>
      <c r="J11" s="220"/>
      <c r="K11" s="220"/>
      <c r="L11" s="220"/>
      <c r="M11" s="220"/>
      <c r="N11" s="219"/>
      <c r="O11" s="219"/>
      <c r="P11" s="219"/>
      <c r="Q11" s="219"/>
      <c r="R11" s="220"/>
      <c r="S11" s="220"/>
      <c r="T11" s="220"/>
      <c r="U11" s="220"/>
      <c r="V11" s="220"/>
      <c r="W11" s="220"/>
      <c r="X11" s="220"/>
      <c r="Y11" s="220"/>
      <c r="Z11" s="209"/>
      <c r="AA11" s="209"/>
      <c r="AB11" s="209"/>
      <c r="AC11" s="209"/>
      <c r="AD11" s="209"/>
      <c r="AE11" s="209"/>
      <c r="AF11" s="209"/>
      <c r="AG11" s="209" t="s">
        <v>146</v>
      </c>
      <c r="AH11" s="209">
        <v>0</v>
      </c>
      <c r="AI11" s="209"/>
      <c r="AJ11" s="209"/>
      <c r="AK11" s="209"/>
      <c r="AL11" s="209"/>
      <c r="AM11" s="209"/>
      <c r="AN11" s="209"/>
      <c r="AO11" s="209"/>
      <c r="AP11" s="209"/>
      <c r="AQ11" s="209"/>
      <c r="AR11" s="209"/>
      <c r="AS11" s="209"/>
      <c r="AT11" s="209"/>
      <c r="AU11" s="209"/>
      <c r="AV11" s="209"/>
      <c r="AW11" s="209"/>
      <c r="AX11" s="209"/>
      <c r="AY11" s="209"/>
      <c r="AZ11" s="209"/>
      <c r="BA11" s="209"/>
      <c r="BB11" s="209"/>
      <c r="BC11" s="209"/>
      <c r="BD11" s="209"/>
      <c r="BE11" s="209"/>
      <c r="BF11" s="209"/>
      <c r="BG11" s="209"/>
      <c r="BH11" s="209"/>
    </row>
    <row r="12" spans="1:60" outlineLevel="1" x14ac:dyDescent="0.25">
      <c r="A12" s="241">
        <v>2</v>
      </c>
      <c r="B12" s="242" t="s">
        <v>240</v>
      </c>
      <c r="C12" s="253" t="s">
        <v>241</v>
      </c>
      <c r="D12" s="243" t="s">
        <v>182</v>
      </c>
      <c r="E12" s="244">
        <v>1</v>
      </c>
      <c r="F12" s="245"/>
      <c r="G12" s="246">
        <f>ROUND(E12*F12,2)</f>
        <v>0</v>
      </c>
      <c r="H12" s="245"/>
      <c r="I12" s="246">
        <f>ROUND(E12*H12,2)</f>
        <v>0</v>
      </c>
      <c r="J12" s="245"/>
      <c r="K12" s="246">
        <f>ROUND(E12*J12,2)</f>
        <v>0</v>
      </c>
      <c r="L12" s="246">
        <v>21</v>
      </c>
      <c r="M12" s="246">
        <f>G12*(1+L12/100)</f>
        <v>0</v>
      </c>
      <c r="N12" s="244">
        <v>0</v>
      </c>
      <c r="O12" s="244">
        <f>ROUND(E12*N12,2)</f>
        <v>0</v>
      </c>
      <c r="P12" s="244">
        <v>0</v>
      </c>
      <c r="Q12" s="244">
        <f>ROUND(E12*P12,2)</f>
        <v>0</v>
      </c>
      <c r="R12" s="246"/>
      <c r="S12" s="246" t="s">
        <v>215</v>
      </c>
      <c r="T12" s="247" t="s">
        <v>216</v>
      </c>
      <c r="U12" s="220">
        <v>0</v>
      </c>
      <c r="V12" s="220">
        <f>ROUND(E12*U12,2)</f>
        <v>0</v>
      </c>
      <c r="W12" s="220"/>
      <c r="X12" s="220" t="s">
        <v>140</v>
      </c>
      <c r="Y12" s="220" t="s">
        <v>141</v>
      </c>
      <c r="Z12" s="209"/>
      <c r="AA12" s="209"/>
      <c r="AB12" s="209"/>
      <c r="AC12" s="209"/>
      <c r="AD12" s="209"/>
      <c r="AE12" s="209"/>
      <c r="AF12" s="209"/>
      <c r="AG12" s="209" t="s">
        <v>142</v>
      </c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9"/>
      <c r="BB12" s="209"/>
      <c r="BC12" s="209"/>
      <c r="BD12" s="209"/>
      <c r="BE12" s="209"/>
      <c r="BF12" s="209"/>
      <c r="BG12" s="209"/>
      <c r="BH12" s="209"/>
    </row>
    <row r="13" spans="1:60" ht="13" x14ac:dyDescent="0.25">
      <c r="A13" s="225" t="s">
        <v>133</v>
      </c>
      <c r="B13" s="226" t="s">
        <v>72</v>
      </c>
      <c r="C13" s="248" t="s">
        <v>73</v>
      </c>
      <c r="D13" s="227"/>
      <c r="E13" s="228"/>
      <c r="F13" s="229"/>
      <c r="G13" s="229">
        <f>SUMIF(AG14:AG20,"&lt;&gt;NOR",G14:G20)</f>
        <v>0</v>
      </c>
      <c r="H13" s="229"/>
      <c r="I13" s="229">
        <f>SUM(I14:I20)</f>
        <v>0</v>
      </c>
      <c r="J13" s="229"/>
      <c r="K13" s="229">
        <f>SUM(K14:K20)</f>
        <v>0</v>
      </c>
      <c r="L13" s="229"/>
      <c r="M13" s="229">
        <f>SUM(M14:M20)</f>
        <v>0</v>
      </c>
      <c r="N13" s="228"/>
      <c r="O13" s="228">
        <f>SUM(O14:O20)</f>
        <v>0.31</v>
      </c>
      <c r="P13" s="228"/>
      <c r="Q13" s="228">
        <f>SUM(Q14:Q20)</f>
        <v>0</v>
      </c>
      <c r="R13" s="229"/>
      <c r="S13" s="229"/>
      <c r="T13" s="230"/>
      <c r="U13" s="224"/>
      <c r="V13" s="224">
        <f>SUM(V14:V20)</f>
        <v>21.07</v>
      </c>
      <c r="W13" s="224"/>
      <c r="X13" s="224"/>
      <c r="Y13" s="224"/>
      <c r="AG13" t="s">
        <v>134</v>
      </c>
    </row>
    <row r="14" spans="1:60" outlineLevel="1" x14ac:dyDescent="0.25">
      <c r="A14" s="232">
        <v>3</v>
      </c>
      <c r="B14" s="233" t="s">
        <v>242</v>
      </c>
      <c r="C14" s="249" t="s">
        <v>243</v>
      </c>
      <c r="D14" s="234" t="s">
        <v>149</v>
      </c>
      <c r="E14" s="235">
        <v>87.793049999999994</v>
      </c>
      <c r="F14" s="236"/>
      <c r="G14" s="237">
        <f>ROUND(E14*F14,2)</f>
        <v>0</v>
      </c>
      <c r="H14" s="236"/>
      <c r="I14" s="237">
        <f>ROUND(E14*H14,2)</f>
        <v>0</v>
      </c>
      <c r="J14" s="236"/>
      <c r="K14" s="237">
        <f>ROUND(E14*J14,2)</f>
        <v>0</v>
      </c>
      <c r="L14" s="237">
        <v>21</v>
      </c>
      <c r="M14" s="237">
        <f>G14*(1+L14/100)</f>
        <v>0</v>
      </c>
      <c r="N14" s="235">
        <v>3.5000000000000001E-3</v>
      </c>
      <c r="O14" s="235">
        <f>ROUND(E14*N14,2)</f>
        <v>0.31</v>
      </c>
      <c r="P14" s="235">
        <v>0</v>
      </c>
      <c r="Q14" s="235">
        <f>ROUND(E14*P14,2)</f>
        <v>0</v>
      </c>
      <c r="R14" s="237" t="s">
        <v>238</v>
      </c>
      <c r="S14" s="237" t="s">
        <v>139</v>
      </c>
      <c r="T14" s="238" t="s">
        <v>139</v>
      </c>
      <c r="U14" s="220">
        <v>0.24</v>
      </c>
      <c r="V14" s="220">
        <f>ROUND(E14*U14,2)</f>
        <v>21.07</v>
      </c>
      <c r="W14" s="220"/>
      <c r="X14" s="220" t="s">
        <v>140</v>
      </c>
      <c r="Y14" s="220" t="s">
        <v>141</v>
      </c>
      <c r="Z14" s="209"/>
      <c r="AA14" s="209"/>
      <c r="AB14" s="209"/>
      <c r="AC14" s="209"/>
      <c r="AD14" s="209"/>
      <c r="AE14" s="209"/>
      <c r="AF14" s="209"/>
      <c r="AG14" s="209" t="s">
        <v>142</v>
      </c>
      <c r="AH14" s="209"/>
      <c r="AI14" s="209"/>
      <c r="AJ14" s="209"/>
      <c r="AK14" s="209"/>
      <c r="AL14" s="209"/>
      <c r="AM14" s="209"/>
      <c r="AN14" s="209"/>
      <c r="AO14" s="209"/>
      <c r="AP14" s="209"/>
      <c r="AQ14" s="209"/>
      <c r="AR14" s="209"/>
      <c r="AS14" s="209"/>
      <c r="AT14" s="209"/>
      <c r="AU14" s="209"/>
      <c r="AV14" s="209"/>
      <c r="AW14" s="209"/>
      <c r="AX14" s="209"/>
      <c r="AY14" s="209"/>
      <c r="AZ14" s="209"/>
      <c r="BA14" s="209"/>
      <c r="BB14" s="209"/>
      <c r="BC14" s="209"/>
      <c r="BD14" s="209"/>
      <c r="BE14" s="209"/>
      <c r="BF14" s="209"/>
      <c r="BG14" s="209"/>
      <c r="BH14" s="209"/>
    </row>
    <row r="15" spans="1:60" outlineLevel="2" x14ac:dyDescent="0.25">
      <c r="A15" s="216"/>
      <c r="B15" s="217"/>
      <c r="C15" s="250" t="s">
        <v>244</v>
      </c>
      <c r="D15" s="239"/>
      <c r="E15" s="239"/>
      <c r="F15" s="239"/>
      <c r="G15" s="239"/>
      <c r="H15" s="220"/>
      <c r="I15" s="220"/>
      <c r="J15" s="220"/>
      <c r="K15" s="220"/>
      <c r="L15" s="220"/>
      <c r="M15" s="220"/>
      <c r="N15" s="219"/>
      <c r="O15" s="219"/>
      <c r="P15" s="219"/>
      <c r="Q15" s="219"/>
      <c r="R15" s="220"/>
      <c r="S15" s="220"/>
      <c r="T15" s="220"/>
      <c r="U15" s="220"/>
      <c r="V15" s="220"/>
      <c r="W15" s="220"/>
      <c r="X15" s="220"/>
      <c r="Y15" s="220"/>
      <c r="Z15" s="209"/>
      <c r="AA15" s="209"/>
      <c r="AB15" s="209"/>
      <c r="AC15" s="209"/>
      <c r="AD15" s="209"/>
      <c r="AE15" s="209"/>
      <c r="AF15" s="209"/>
      <c r="AG15" s="209" t="s">
        <v>144</v>
      </c>
      <c r="AH15" s="209"/>
      <c r="AI15" s="209"/>
      <c r="AJ15" s="209"/>
      <c r="AK15" s="209"/>
      <c r="AL15" s="209"/>
      <c r="AM15" s="209"/>
      <c r="AN15" s="209"/>
      <c r="AO15" s="209"/>
      <c r="AP15" s="209"/>
      <c r="AQ15" s="209"/>
      <c r="AR15" s="209"/>
      <c r="AS15" s="209"/>
      <c r="AT15" s="209"/>
      <c r="AU15" s="209"/>
      <c r="AV15" s="209"/>
      <c r="AW15" s="209"/>
      <c r="AX15" s="209"/>
      <c r="AY15" s="209"/>
      <c r="AZ15" s="209"/>
      <c r="BA15" s="209"/>
      <c r="BB15" s="209"/>
      <c r="BC15" s="209"/>
      <c r="BD15" s="209"/>
      <c r="BE15" s="209"/>
      <c r="BF15" s="209"/>
      <c r="BG15" s="209"/>
      <c r="BH15" s="209"/>
    </row>
    <row r="16" spans="1:60" outlineLevel="2" x14ac:dyDescent="0.25">
      <c r="A16" s="216"/>
      <c r="B16" s="217"/>
      <c r="C16" s="251" t="s">
        <v>245</v>
      </c>
      <c r="D16" s="222"/>
      <c r="E16" s="223"/>
      <c r="F16" s="220"/>
      <c r="G16" s="220"/>
      <c r="H16" s="220"/>
      <c r="I16" s="220"/>
      <c r="J16" s="220"/>
      <c r="K16" s="220"/>
      <c r="L16" s="220"/>
      <c r="M16" s="220"/>
      <c r="N16" s="219"/>
      <c r="O16" s="219"/>
      <c r="P16" s="219"/>
      <c r="Q16" s="219"/>
      <c r="R16" s="220"/>
      <c r="S16" s="220"/>
      <c r="T16" s="220"/>
      <c r="U16" s="220"/>
      <c r="V16" s="220"/>
      <c r="W16" s="220"/>
      <c r="X16" s="220"/>
      <c r="Y16" s="220"/>
      <c r="Z16" s="209"/>
      <c r="AA16" s="209"/>
      <c r="AB16" s="209"/>
      <c r="AC16" s="209"/>
      <c r="AD16" s="209"/>
      <c r="AE16" s="209"/>
      <c r="AF16" s="209"/>
      <c r="AG16" s="209" t="s">
        <v>146</v>
      </c>
      <c r="AH16" s="209">
        <v>0</v>
      </c>
      <c r="AI16" s="209"/>
      <c r="AJ16" s="209"/>
      <c r="AK16" s="209"/>
      <c r="AL16" s="209"/>
      <c r="AM16" s="209"/>
      <c r="AN16" s="209"/>
      <c r="AO16" s="209"/>
      <c r="AP16" s="209"/>
      <c r="AQ16" s="209"/>
      <c r="AR16" s="209"/>
      <c r="AS16" s="209"/>
      <c r="AT16" s="209"/>
      <c r="AU16" s="209"/>
      <c r="AV16" s="209"/>
      <c r="AW16" s="209"/>
      <c r="AX16" s="209"/>
      <c r="AY16" s="209"/>
      <c r="AZ16" s="209"/>
      <c r="BA16" s="209"/>
      <c r="BB16" s="209"/>
      <c r="BC16" s="209"/>
      <c r="BD16" s="209"/>
      <c r="BE16" s="209"/>
      <c r="BF16" s="209"/>
      <c r="BG16" s="209"/>
      <c r="BH16" s="209"/>
    </row>
    <row r="17" spans="1:60" outlineLevel="3" x14ac:dyDescent="0.25">
      <c r="A17" s="216"/>
      <c r="B17" s="217"/>
      <c r="C17" s="251" t="s">
        <v>171</v>
      </c>
      <c r="D17" s="222"/>
      <c r="E17" s="223">
        <v>100.33725</v>
      </c>
      <c r="F17" s="220"/>
      <c r="G17" s="220"/>
      <c r="H17" s="220"/>
      <c r="I17" s="220"/>
      <c r="J17" s="220"/>
      <c r="K17" s="220"/>
      <c r="L17" s="220"/>
      <c r="M17" s="220"/>
      <c r="N17" s="219"/>
      <c r="O17" s="219"/>
      <c r="P17" s="219"/>
      <c r="Q17" s="219"/>
      <c r="R17" s="220"/>
      <c r="S17" s="220"/>
      <c r="T17" s="220"/>
      <c r="U17" s="220"/>
      <c r="V17" s="220"/>
      <c r="W17" s="220"/>
      <c r="X17" s="220"/>
      <c r="Y17" s="220"/>
      <c r="Z17" s="209"/>
      <c r="AA17" s="209"/>
      <c r="AB17" s="209"/>
      <c r="AC17" s="209"/>
      <c r="AD17" s="209"/>
      <c r="AE17" s="209"/>
      <c r="AF17" s="209"/>
      <c r="AG17" s="209" t="s">
        <v>146</v>
      </c>
      <c r="AH17" s="209">
        <v>0</v>
      </c>
      <c r="AI17" s="209"/>
      <c r="AJ17" s="209"/>
      <c r="AK17" s="209"/>
      <c r="AL17" s="209"/>
      <c r="AM17" s="209"/>
      <c r="AN17" s="209"/>
      <c r="AO17" s="209"/>
      <c r="AP17" s="209"/>
      <c r="AQ17" s="209"/>
      <c r="AR17" s="209"/>
      <c r="AS17" s="209"/>
      <c r="AT17" s="209"/>
      <c r="AU17" s="209"/>
      <c r="AV17" s="209"/>
      <c r="AW17" s="209"/>
      <c r="AX17" s="209"/>
      <c r="AY17" s="209"/>
      <c r="AZ17" s="209"/>
      <c r="BA17" s="209"/>
      <c r="BB17" s="209"/>
      <c r="BC17" s="209"/>
      <c r="BD17" s="209"/>
      <c r="BE17" s="209"/>
      <c r="BF17" s="209"/>
      <c r="BG17" s="209"/>
      <c r="BH17" s="209"/>
    </row>
    <row r="18" spans="1:60" outlineLevel="3" x14ac:dyDescent="0.25">
      <c r="A18" s="216"/>
      <c r="B18" s="217"/>
      <c r="C18" s="251" t="s">
        <v>172</v>
      </c>
      <c r="D18" s="222"/>
      <c r="E18" s="223">
        <v>11.131500000000001</v>
      </c>
      <c r="F18" s="220"/>
      <c r="G18" s="220"/>
      <c r="H18" s="220"/>
      <c r="I18" s="220"/>
      <c r="J18" s="220"/>
      <c r="K18" s="220"/>
      <c r="L18" s="220"/>
      <c r="M18" s="220"/>
      <c r="N18" s="219"/>
      <c r="O18" s="219"/>
      <c r="P18" s="219"/>
      <c r="Q18" s="219"/>
      <c r="R18" s="220"/>
      <c r="S18" s="220"/>
      <c r="T18" s="220"/>
      <c r="U18" s="220"/>
      <c r="V18" s="220"/>
      <c r="W18" s="220"/>
      <c r="X18" s="220"/>
      <c r="Y18" s="220"/>
      <c r="Z18" s="209"/>
      <c r="AA18" s="209"/>
      <c r="AB18" s="209"/>
      <c r="AC18" s="209"/>
      <c r="AD18" s="209"/>
      <c r="AE18" s="209"/>
      <c r="AF18" s="209"/>
      <c r="AG18" s="209" t="s">
        <v>146</v>
      </c>
      <c r="AH18" s="209">
        <v>0</v>
      </c>
      <c r="AI18" s="209"/>
      <c r="AJ18" s="209"/>
      <c r="AK18" s="209"/>
      <c r="AL18" s="209"/>
      <c r="AM18" s="209"/>
      <c r="AN18" s="209"/>
      <c r="AO18" s="209"/>
      <c r="AP18" s="209"/>
      <c r="AQ18" s="209"/>
      <c r="AR18" s="209"/>
      <c r="AS18" s="209"/>
      <c r="AT18" s="209"/>
      <c r="AU18" s="209"/>
      <c r="AV18" s="209"/>
      <c r="AW18" s="209"/>
      <c r="AX18" s="209"/>
      <c r="AY18" s="209"/>
      <c r="AZ18" s="209"/>
      <c r="BA18" s="209"/>
      <c r="BB18" s="209"/>
      <c r="BC18" s="209"/>
      <c r="BD18" s="209"/>
      <c r="BE18" s="209"/>
      <c r="BF18" s="209"/>
      <c r="BG18" s="209"/>
      <c r="BH18" s="209"/>
    </row>
    <row r="19" spans="1:60" outlineLevel="3" x14ac:dyDescent="0.25">
      <c r="A19" s="216"/>
      <c r="B19" s="217"/>
      <c r="C19" s="251" t="s">
        <v>173</v>
      </c>
      <c r="D19" s="222"/>
      <c r="E19" s="223">
        <v>-15.451700000000001</v>
      </c>
      <c r="F19" s="220"/>
      <c r="G19" s="220"/>
      <c r="H19" s="220"/>
      <c r="I19" s="220"/>
      <c r="J19" s="220"/>
      <c r="K19" s="220"/>
      <c r="L19" s="220"/>
      <c r="M19" s="220"/>
      <c r="N19" s="219"/>
      <c r="O19" s="219"/>
      <c r="P19" s="219"/>
      <c r="Q19" s="219"/>
      <c r="R19" s="220"/>
      <c r="S19" s="220"/>
      <c r="T19" s="220"/>
      <c r="U19" s="220"/>
      <c r="V19" s="220"/>
      <c r="W19" s="220"/>
      <c r="X19" s="220"/>
      <c r="Y19" s="220"/>
      <c r="Z19" s="209"/>
      <c r="AA19" s="209"/>
      <c r="AB19" s="209"/>
      <c r="AC19" s="209"/>
      <c r="AD19" s="209"/>
      <c r="AE19" s="209"/>
      <c r="AF19" s="209"/>
      <c r="AG19" s="209" t="s">
        <v>146</v>
      </c>
      <c r="AH19" s="209">
        <v>0</v>
      </c>
      <c r="AI19" s="209"/>
      <c r="AJ19" s="209"/>
      <c r="AK19" s="209"/>
      <c r="AL19" s="209"/>
      <c r="AM19" s="209"/>
      <c r="AN19" s="209"/>
      <c r="AO19" s="209"/>
      <c r="AP19" s="209"/>
      <c r="AQ19" s="209"/>
      <c r="AR19" s="209"/>
      <c r="AS19" s="209"/>
      <c r="AT19" s="209"/>
      <c r="AU19" s="209"/>
      <c r="AV19" s="209"/>
      <c r="AW19" s="209"/>
      <c r="AX19" s="209"/>
      <c r="AY19" s="209"/>
      <c r="AZ19" s="209"/>
      <c r="BA19" s="209"/>
      <c r="BB19" s="209"/>
      <c r="BC19" s="209"/>
      <c r="BD19" s="209"/>
      <c r="BE19" s="209"/>
      <c r="BF19" s="209"/>
      <c r="BG19" s="209"/>
      <c r="BH19" s="209"/>
    </row>
    <row r="20" spans="1:60" outlineLevel="3" x14ac:dyDescent="0.25">
      <c r="A20" s="216"/>
      <c r="B20" s="217"/>
      <c r="C20" s="251" t="s">
        <v>174</v>
      </c>
      <c r="D20" s="222"/>
      <c r="E20" s="223">
        <v>-8.2240000000000002</v>
      </c>
      <c r="F20" s="220"/>
      <c r="G20" s="220"/>
      <c r="H20" s="220"/>
      <c r="I20" s="220"/>
      <c r="J20" s="220"/>
      <c r="K20" s="220"/>
      <c r="L20" s="220"/>
      <c r="M20" s="220"/>
      <c r="N20" s="219"/>
      <c r="O20" s="219"/>
      <c r="P20" s="219"/>
      <c r="Q20" s="219"/>
      <c r="R20" s="220"/>
      <c r="S20" s="220"/>
      <c r="T20" s="220"/>
      <c r="U20" s="220"/>
      <c r="V20" s="220"/>
      <c r="W20" s="220"/>
      <c r="X20" s="220"/>
      <c r="Y20" s="220"/>
      <c r="Z20" s="209"/>
      <c r="AA20" s="209"/>
      <c r="AB20" s="209"/>
      <c r="AC20" s="209"/>
      <c r="AD20" s="209"/>
      <c r="AE20" s="209"/>
      <c r="AF20" s="209"/>
      <c r="AG20" s="209" t="s">
        <v>146</v>
      </c>
      <c r="AH20" s="209">
        <v>0</v>
      </c>
      <c r="AI20" s="209"/>
      <c r="AJ20" s="209"/>
      <c r="AK20" s="209"/>
      <c r="AL20" s="209"/>
      <c r="AM20" s="209"/>
      <c r="AN20" s="209"/>
      <c r="AO20" s="209"/>
      <c r="AP20" s="209"/>
      <c r="AQ20" s="209"/>
      <c r="AR20" s="209"/>
      <c r="AS20" s="209"/>
      <c r="AT20" s="209"/>
      <c r="AU20" s="209"/>
      <c r="AV20" s="209"/>
      <c r="AW20" s="209"/>
      <c r="AX20" s="209"/>
      <c r="AY20" s="209"/>
      <c r="AZ20" s="209"/>
      <c r="BA20" s="209"/>
      <c r="BB20" s="209"/>
      <c r="BC20" s="209"/>
      <c r="BD20" s="209"/>
      <c r="BE20" s="209"/>
      <c r="BF20" s="209"/>
      <c r="BG20" s="209"/>
      <c r="BH20" s="209"/>
    </row>
    <row r="21" spans="1:60" ht="13" x14ac:dyDescent="0.25">
      <c r="A21" s="225" t="s">
        <v>133</v>
      </c>
      <c r="B21" s="226" t="s">
        <v>74</v>
      </c>
      <c r="C21" s="248" t="s">
        <v>75</v>
      </c>
      <c r="D21" s="227"/>
      <c r="E21" s="228"/>
      <c r="F21" s="229"/>
      <c r="G21" s="229">
        <f>SUMIF(AG22:AG43,"&lt;&gt;NOR",G22:G43)</f>
        <v>0</v>
      </c>
      <c r="H21" s="229"/>
      <c r="I21" s="229">
        <f>SUM(I22:I43)</f>
        <v>0</v>
      </c>
      <c r="J21" s="229"/>
      <c r="K21" s="229">
        <f>SUM(K22:K43)</f>
        <v>0</v>
      </c>
      <c r="L21" s="229"/>
      <c r="M21" s="229">
        <f>SUM(M22:M43)</f>
        <v>0</v>
      </c>
      <c r="N21" s="228"/>
      <c r="O21" s="228">
        <f>SUM(O22:O43)</f>
        <v>1.84</v>
      </c>
      <c r="P21" s="228"/>
      <c r="Q21" s="228">
        <f>SUM(Q22:Q43)</f>
        <v>0</v>
      </c>
      <c r="R21" s="229"/>
      <c r="S21" s="229"/>
      <c r="T21" s="230"/>
      <c r="U21" s="224"/>
      <c r="V21" s="224">
        <f>SUM(V22:V43)</f>
        <v>70.099999999999994</v>
      </c>
      <c r="W21" s="224"/>
      <c r="X21" s="224"/>
      <c r="Y21" s="224"/>
      <c r="AG21" t="s">
        <v>134</v>
      </c>
    </row>
    <row r="22" spans="1:60" outlineLevel="1" x14ac:dyDescent="0.25">
      <c r="A22" s="232">
        <v>4</v>
      </c>
      <c r="B22" s="233" t="s">
        <v>246</v>
      </c>
      <c r="C22" s="249" t="s">
        <v>247</v>
      </c>
      <c r="D22" s="234" t="s">
        <v>149</v>
      </c>
      <c r="E22" s="235">
        <v>87.793049999999994</v>
      </c>
      <c r="F22" s="236"/>
      <c r="G22" s="237">
        <f>ROUND(E22*F22,2)</f>
        <v>0</v>
      </c>
      <c r="H22" s="236"/>
      <c r="I22" s="237">
        <f>ROUND(E22*H22,2)</f>
        <v>0</v>
      </c>
      <c r="J22" s="236"/>
      <c r="K22" s="237">
        <f>ROUND(E22*J22,2)</f>
        <v>0</v>
      </c>
      <c r="L22" s="237">
        <v>21</v>
      </c>
      <c r="M22" s="237">
        <f>G22*(1+L22/100)</f>
        <v>0</v>
      </c>
      <c r="N22" s="235">
        <v>1.2999999999999999E-4</v>
      </c>
      <c r="O22" s="235">
        <f>ROUND(E22*N22,2)</f>
        <v>0.01</v>
      </c>
      <c r="P22" s="235">
        <v>0</v>
      </c>
      <c r="Q22" s="235">
        <f>ROUND(E22*P22,2)</f>
        <v>0</v>
      </c>
      <c r="R22" s="237" t="s">
        <v>238</v>
      </c>
      <c r="S22" s="237" t="s">
        <v>139</v>
      </c>
      <c r="T22" s="238" t="s">
        <v>139</v>
      </c>
      <c r="U22" s="220">
        <v>0.12</v>
      </c>
      <c r="V22" s="220">
        <f>ROUND(E22*U22,2)</f>
        <v>10.54</v>
      </c>
      <c r="W22" s="220"/>
      <c r="X22" s="220" t="s">
        <v>140</v>
      </c>
      <c r="Y22" s="220" t="s">
        <v>141</v>
      </c>
      <c r="Z22" s="209"/>
      <c r="AA22" s="209"/>
      <c r="AB22" s="209"/>
      <c r="AC22" s="209"/>
      <c r="AD22" s="209"/>
      <c r="AE22" s="209"/>
      <c r="AF22" s="209"/>
      <c r="AG22" s="209" t="s">
        <v>142</v>
      </c>
      <c r="AH22" s="209"/>
      <c r="AI22" s="209"/>
      <c r="AJ22" s="209"/>
      <c r="AK22" s="209"/>
      <c r="AL22" s="209"/>
      <c r="AM22" s="209"/>
      <c r="AN22" s="209"/>
      <c r="AO22" s="209"/>
      <c r="AP22" s="209"/>
      <c r="AQ22" s="209"/>
      <c r="AR22" s="209"/>
      <c r="AS22" s="209"/>
      <c r="AT22" s="209"/>
      <c r="AU22" s="209"/>
      <c r="AV22" s="209"/>
      <c r="AW22" s="209"/>
      <c r="AX22" s="209"/>
      <c r="AY22" s="209"/>
      <c r="AZ22" s="209"/>
      <c r="BA22" s="209"/>
      <c r="BB22" s="209"/>
      <c r="BC22" s="209"/>
      <c r="BD22" s="209"/>
      <c r="BE22" s="209"/>
      <c r="BF22" s="209"/>
      <c r="BG22" s="209"/>
      <c r="BH22" s="209"/>
    </row>
    <row r="23" spans="1:60" outlineLevel="2" x14ac:dyDescent="0.25">
      <c r="A23" s="216"/>
      <c r="B23" s="217"/>
      <c r="C23" s="251" t="s">
        <v>248</v>
      </c>
      <c r="D23" s="222"/>
      <c r="E23" s="223"/>
      <c r="F23" s="220"/>
      <c r="G23" s="220"/>
      <c r="H23" s="220"/>
      <c r="I23" s="220"/>
      <c r="J23" s="220"/>
      <c r="K23" s="220"/>
      <c r="L23" s="220"/>
      <c r="M23" s="220"/>
      <c r="N23" s="219"/>
      <c r="O23" s="219"/>
      <c r="P23" s="219"/>
      <c r="Q23" s="219"/>
      <c r="R23" s="220"/>
      <c r="S23" s="220"/>
      <c r="T23" s="220"/>
      <c r="U23" s="220"/>
      <c r="V23" s="220"/>
      <c r="W23" s="220"/>
      <c r="X23" s="220"/>
      <c r="Y23" s="220"/>
      <c r="Z23" s="209"/>
      <c r="AA23" s="209"/>
      <c r="AB23" s="209"/>
      <c r="AC23" s="209"/>
      <c r="AD23" s="209"/>
      <c r="AE23" s="209"/>
      <c r="AF23" s="209"/>
      <c r="AG23" s="209" t="s">
        <v>146</v>
      </c>
      <c r="AH23" s="209">
        <v>0</v>
      </c>
      <c r="AI23" s="209"/>
      <c r="AJ23" s="209"/>
      <c r="AK23" s="209"/>
      <c r="AL23" s="209"/>
      <c r="AM23" s="209"/>
      <c r="AN23" s="209"/>
      <c r="AO23" s="209"/>
      <c r="AP23" s="209"/>
      <c r="AQ23" s="209"/>
      <c r="AR23" s="209"/>
      <c r="AS23" s="209"/>
      <c r="AT23" s="209"/>
      <c r="AU23" s="209"/>
      <c r="AV23" s="209"/>
      <c r="AW23" s="209"/>
      <c r="AX23" s="209"/>
      <c r="AY23" s="209"/>
      <c r="AZ23" s="209"/>
      <c r="BA23" s="209"/>
      <c r="BB23" s="209"/>
      <c r="BC23" s="209"/>
      <c r="BD23" s="209"/>
      <c r="BE23" s="209"/>
      <c r="BF23" s="209"/>
      <c r="BG23" s="209"/>
      <c r="BH23" s="209"/>
    </row>
    <row r="24" spans="1:60" outlineLevel="3" x14ac:dyDescent="0.25">
      <c r="A24" s="216"/>
      <c r="B24" s="217"/>
      <c r="C24" s="251" t="s">
        <v>171</v>
      </c>
      <c r="D24" s="222"/>
      <c r="E24" s="223">
        <v>100.33725</v>
      </c>
      <c r="F24" s="220"/>
      <c r="G24" s="220"/>
      <c r="H24" s="220"/>
      <c r="I24" s="220"/>
      <c r="J24" s="220"/>
      <c r="K24" s="220"/>
      <c r="L24" s="220"/>
      <c r="M24" s="220"/>
      <c r="N24" s="219"/>
      <c r="O24" s="219"/>
      <c r="P24" s="219"/>
      <c r="Q24" s="219"/>
      <c r="R24" s="220"/>
      <c r="S24" s="220"/>
      <c r="T24" s="220"/>
      <c r="U24" s="220"/>
      <c r="V24" s="220"/>
      <c r="W24" s="220"/>
      <c r="X24" s="220"/>
      <c r="Y24" s="220"/>
      <c r="Z24" s="209"/>
      <c r="AA24" s="209"/>
      <c r="AB24" s="209"/>
      <c r="AC24" s="209"/>
      <c r="AD24" s="209"/>
      <c r="AE24" s="209"/>
      <c r="AF24" s="209"/>
      <c r="AG24" s="209" t="s">
        <v>146</v>
      </c>
      <c r="AH24" s="209">
        <v>0</v>
      </c>
      <c r="AI24" s="209"/>
      <c r="AJ24" s="209"/>
      <c r="AK24" s="209"/>
      <c r="AL24" s="209"/>
      <c r="AM24" s="209"/>
      <c r="AN24" s="209"/>
      <c r="AO24" s="209"/>
      <c r="AP24" s="209"/>
      <c r="AQ24" s="209"/>
      <c r="AR24" s="209"/>
      <c r="AS24" s="209"/>
      <c r="AT24" s="209"/>
      <c r="AU24" s="209"/>
      <c r="AV24" s="209"/>
      <c r="AW24" s="209"/>
      <c r="AX24" s="209"/>
      <c r="AY24" s="209"/>
      <c r="AZ24" s="209"/>
      <c r="BA24" s="209"/>
      <c r="BB24" s="209"/>
      <c r="BC24" s="209"/>
      <c r="BD24" s="209"/>
      <c r="BE24" s="209"/>
      <c r="BF24" s="209"/>
      <c r="BG24" s="209"/>
      <c r="BH24" s="209"/>
    </row>
    <row r="25" spans="1:60" outlineLevel="3" x14ac:dyDescent="0.25">
      <c r="A25" s="216"/>
      <c r="B25" s="217"/>
      <c r="C25" s="251" t="s">
        <v>172</v>
      </c>
      <c r="D25" s="222"/>
      <c r="E25" s="223">
        <v>11.131500000000001</v>
      </c>
      <c r="F25" s="220"/>
      <c r="G25" s="220"/>
      <c r="H25" s="220"/>
      <c r="I25" s="220"/>
      <c r="J25" s="220"/>
      <c r="K25" s="220"/>
      <c r="L25" s="220"/>
      <c r="M25" s="220"/>
      <c r="N25" s="219"/>
      <c r="O25" s="219"/>
      <c r="P25" s="219"/>
      <c r="Q25" s="219"/>
      <c r="R25" s="220"/>
      <c r="S25" s="220"/>
      <c r="T25" s="220"/>
      <c r="U25" s="220"/>
      <c r="V25" s="220"/>
      <c r="W25" s="220"/>
      <c r="X25" s="220"/>
      <c r="Y25" s="220"/>
      <c r="Z25" s="209"/>
      <c r="AA25" s="209"/>
      <c r="AB25" s="209"/>
      <c r="AC25" s="209"/>
      <c r="AD25" s="209"/>
      <c r="AE25" s="209"/>
      <c r="AF25" s="209"/>
      <c r="AG25" s="209" t="s">
        <v>146</v>
      </c>
      <c r="AH25" s="209">
        <v>0</v>
      </c>
      <c r="AI25" s="209"/>
      <c r="AJ25" s="209"/>
      <c r="AK25" s="209"/>
      <c r="AL25" s="209"/>
      <c r="AM25" s="209"/>
      <c r="AN25" s="209"/>
      <c r="AO25" s="209"/>
      <c r="AP25" s="209"/>
      <c r="AQ25" s="209"/>
      <c r="AR25" s="209"/>
      <c r="AS25" s="209"/>
      <c r="AT25" s="209"/>
      <c r="AU25" s="209"/>
      <c r="AV25" s="209"/>
      <c r="AW25" s="209"/>
      <c r="AX25" s="209"/>
      <c r="AY25" s="209"/>
      <c r="AZ25" s="209"/>
      <c r="BA25" s="209"/>
      <c r="BB25" s="209"/>
      <c r="BC25" s="209"/>
      <c r="BD25" s="209"/>
      <c r="BE25" s="209"/>
      <c r="BF25" s="209"/>
      <c r="BG25" s="209"/>
      <c r="BH25" s="209"/>
    </row>
    <row r="26" spans="1:60" outlineLevel="3" x14ac:dyDescent="0.25">
      <c r="A26" s="216"/>
      <c r="B26" s="217"/>
      <c r="C26" s="251" t="s">
        <v>173</v>
      </c>
      <c r="D26" s="222"/>
      <c r="E26" s="223">
        <v>-15.451700000000001</v>
      </c>
      <c r="F26" s="220"/>
      <c r="G26" s="220"/>
      <c r="H26" s="220"/>
      <c r="I26" s="220"/>
      <c r="J26" s="220"/>
      <c r="K26" s="220"/>
      <c r="L26" s="220"/>
      <c r="M26" s="220"/>
      <c r="N26" s="219"/>
      <c r="O26" s="219"/>
      <c r="P26" s="219"/>
      <c r="Q26" s="219"/>
      <c r="R26" s="220"/>
      <c r="S26" s="220"/>
      <c r="T26" s="220"/>
      <c r="U26" s="220"/>
      <c r="V26" s="220"/>
      <c r="W26" s="220"/>
      <c r="X26" s="220"/>
      <c r="Y26" s="220"/>
      <c r="Z26" s="209"/>
      <c r="AA26" s="209"/>
      <c r="AB26" s="209"/>
      <c r="AC26" s="209"/>
      <c r="AD26" s="209"/>
      <c r="AE26" s="209"/>
      <c r="AF26" s="209"/>
      <c r="AG26" s="209" t="s">
        <v>146</v>
      </c>
      <c r="AH26" s="209">
        <v>0</v>
      </c>
      <c r="AI26" s="209"/>
      <c r="AJ26" s="209"/>
      <c r="AK26" s="209"/>
      <c r="AL26" s="209"/>
      <c r="AM26" s="209"/>
      <c r="AN26" s="209"/>
      <c r="AO26" s="209"/>
      <c r="AP26" s="209"/>
      <c r="AQ26" s="209"/>
      <c r="AR26" s="209"/>
      <c r="AS26" s="209"/>
      <c r="AT26" s="209"/>
      <c r="AU26" s="209"/>
      <c r="AV26" s="209"/>
      <c r="AW26" s="209"/>
      <c r="AX26" s="209"/>
      <c r="AY26" s="209"/>
      <c r="AZ26" s="209"/>
      <c r="BA26" s="209"/>
      <c r="BB26" s="209"/>
      <c r="BC26" s="209"/>
      <c r="BD26" s="209"/>
      <c r="BE26" s="209"/>
      <c r="BF26" s="209"/>
      <c r="BG26" s="209"/>
      <c r="BH26" s="209"/>
    </row>
    <row r="27" spans="1:60" outlineLevel="3" x14ac:dyDescent="0.25">
      <c r="A27" s="216"/>
      <c r="B27" s="217"/>
      <c r="C27" s="251" t="s">
        <v>174</v>
      </c>
      <c r="D27" s="222"/>
      <c r="E27" s="223">
        <v>-8.2240000000000002</v>
      </c>
      <c r="F27" s="220"/>
      <c r="G27" s="220"/>
      <c r="H27" s="220"/>
      <c r="I27" s="220"/>
      <c r="J27" s="220"/>
      <c r="K27" s="220"/>
      <c r="L27" s="220"/>
      <c r="M27" s="220"/>
      <c r="N27" s="219"/>
      <c r="O27" s="219"/>
      <c r="P27" s="219"/>
      <c r="Q27" s="219"/>
      <c r="R27" s="220"/>
      <c r="S27" s="220"/>
      <c r="T27" s="220"/>
      <c r="U27" s="220"/>
      <c r="V27" s="220"/>
      <c r="W27" s="220"/>
      <c r="X27" s="220"/>
      <c r="Y27" s="220"/>
      <c r="Z27" s="209"/>
      <c r="AA27" s="209"/>
      <c r="AB27" s="209"/>
      <c r="AC27" s="209"/>
      <c r="AD27" s="209"/>
      <c r="AE27" s="209"/>
      <c r="AF27" s="209"/>
      <c r="AG27" s="209" t="s">
        <v>146</v>
      </c>
      <c r="AH27" s="209">
        <v>0</v>
      </c>
      <c r="AI27" s="209"/>
      <c r="AJ27" s="209"/>
      <c r="AK27" s="209"/>
      <c r="AL27" s="209"/>
      <c r="AM27" s="209"/>
      <c r="AN27" s="209"/>
      <c r="AO27" s="209"/>
      <c r="AP27" s="209"/>
      <c r="AQ27" s="209"/>
      <c r="AR27" s="209"/>
      <c r="AS27" s="209"/>
      <c r="AT27" s="209"/>
      <c r="AU27" s="209"/>
      <c r="AV27" s="209"/>
      <c r="AW27" s="209"/>
      <c r="AX27" s="209"/>
      <c r="AY27" s="209"/>
      <c r="AZ27" s="209"/>
      <c r="BA27" s="209"/>
      <c r="BB27" s="209"/>
      <c r="BC27" s="209"/>
      <c r="BD27" s="209"/>
      <c r="BE27" s="209"/>
      <c r="BF27" s="209"/>
      <c r="BG27" s="209"/>
      <c r="BH27" s="209"/>
    </row>
    <row r="28" spans="1:60" outlineLevel="1" x14ac:dyDescent="0.25">
      <c r="A28" s="232">
        <v>5</v>
      </c>
      <c r="B28" s="233" t="s">
        <v>249</v>
      </c>
      <c r="C28" s="249" t="s">
        <v>250</v>
      </c>
      <c r="D28" s="234" t="s">
        <v>155</v>
      </c>
      <c r="E28" s="235">
        <v>32.840000000000003</v>
      </c>
      <c r="F28" s="236"/>
      <c r="G28" s="237">
        <f>ROUND(E28*F28,2)</f>
        <v>0</v>
      </c>
      <c r="H28" s="236"/>
      <c r="I28" s="237">
        <f>ROUND(E28*H28,2)</f>
        <v>0</v>
      </c>
      <c r="J28" s="236"/>
      <c r="K28" s="237">
        <f>ROUND(E28*J28,2)</f>
        <v>0</v>
      </c>
      <c r="L28" s="237">
        <v>21</v>
      </c>
      <c r="M28" s="237">
        <f>G28*(1+L28/100)</f>
        <v>0</v>
      </c>
      <c r="N28" s="235">
        <v>3.7100000000000002E-3</v>
      </c>
      <c r="O28" s="235">
        <f>ROUND(E28*N28,2)</f>
        <v>0.12</v>
      </c>
      <c r="P28" s="235">
        <v>0</v>
      </c>
      <c r="Q28" s="235">
        <f>ROUND(E28*P28,2)</f>
        <v>0</v>
      </c>
      <c r="R28" s="237" t="s">
        <v>251</v>
      </c>
      <c r="S28" s="237" t="s">
        <v>139</v>
      </c>
      <c r="T28" s="238" t="s">
        <v>139</v>
      </c>
      <c r="U28" s="220">
        <v>0.18179999999999999</v>
      </c>
      <c r="V28" s="220">
        <f>ROUND(E28*U28,2)</f>
        <v>5.97</v>
      </c>
      <c r="W28" s="220"/>
      <c r="X28" s="220" t="s">
        <v>140</v>
      </c>
      <c r="Y28" s="220" t="s">
        <v>141</v>
      </c>
      <c r="Z28" s="209"/>
      <c r="AA28" s="209"/>
      <c r="AB28" s="209"/>
      <c r="AC28" s="209"/>
      <c r="AD28" s="209"/>
      <c r="AE28" s="209"/>
      <c r="AF28" s="209"/>
      <c r="AG28" s="209" t="s">
        <v>142</v>
      </c>
      <c r="AH28" s="209"/>
      <c r="AI28" s="209"/>
      <c r="AJ28" s="209"/>
      <c r="AK28" s="209"/>
      <c r="AL28" s="209"/>
      <c r="AM28" s="209"/>
      <c r="AN28" s="209"/>
      <c r="AO28" s="209"/>
      <c r="AP28" s="209"/>
      <c r="AQ28" s="209"/>
      <c r="AR28" s="209"/>
      <c r="AS28" s="209"/>
      <c r="AT28" s="209"/>
      <c r="AU28" s="209"/>
      <c r="AV28" s="209"/>
      <c r="AW28" s="209"/>
      <c r="AX28" s="209"/>
      <c r="AY28" s="209"/>
      <c r="AZ28" s="209"/>
      <c r="BA28" s="209"/>
      <c r="BB28" s="209"/>
      <c r="BC28" s="209"/>
      <c r="BD28" s="209"/>
      <c r="BE28" s="209"/>
      <c r="BF28" s="209"/>
      <c r="BG28" s="209"/>
      <c r="BH28" s="209"/>
    </row>
    <row r="29" spans="1:60" outlineLevel="2" x14ac:dyDescent="0.25">
      <c r="A29" s="216"/>
      <c r="B29" s="217"/>
      <c r="C29" s="251" t="s">
        <v>252</v>
      </c>
      <c r="D29" s="222"/>
      <c r="E29" s="223">
        <v>25.56</v>
      </c>
      <c r="F29" s="220"/>
      <c r="G29" s="220"/>
      <c r="H29" s="220"/>
      <c r="I29" s="220"/>
      <c r="J29" s="220"/>
      <c r="K29" s="220"/>
      <c r="L29" s="220"/>
      <c r="M29" s="220"/>
      <c r="N29" s="219"/>
      <c r="O29" s="219"/>
      <c r="P29" s="219"/>
      <c r="Q29" s="219"/>
      <c r="R29" s="220"/>
      <c r="S29" s="220"/>
      <c r="T29" s="220"/>
      <c r="U29" s="220"/>
      <c r="V29" s="220"/>
      <c r="W29" s="220"/>
      <c r="X29" s="220"/>
      <c r="Y29" s="220"/>
      <c r="Z29" s="209"/>
      <c r="AA29" s="209"/>
      <c r="AB29" s="209"/>
      <c r="AC29" s="209"/>
      <c r="AD29" s="209"/>
      <c r="AE29" s="209"/>
      <c r="AF29" s="209"/>
      <c r="AG29" s="209" t="s">
        <v>146</v>
      </c>
      <c r="AH29" s="209">
        <v>0</v>
      </c>
      <c r="AI29" s="209"/>
      <c r="AJ29" s="209"/>
      <c r="AK29" s="209"/>
      <c r="AL29" s="209"/>
      <c r="AM29" s="209"/>
      <c r="AN29" s="209"/>
      <c r="AO29" s="209"/>
      <c r="AP29" s="209"/>
      <c r="AQ29" s="209"/>
      <c r="AR29" s="209"/>
      <c r="AS29" s="209"/>
      <c r="AT29" s="209"/>
      <c r="AU29" s="209"/>
      <c r="AV29" s="209"/>
      <c r="AW29" s="209"/>
      <c r="AX29" s="209"/>
      <c r="AY29" s="209"/>
      <c r="AZ29" s="209"/>
      <c r="BA29" s="209"/>
      <c r="BB29" s="209"/>
      <c r="BC29" s="209"/>
      <c r="BD29" s="209"/>
      <c r="BE29" s="209"/>
      <c r="BF29" s="209"/>
      <c r="BG29" s="209"/>
      <c r="BH29" s="209"/>
    </row>
    <row r="30" spans="1:60" outlineLevel="3" x14ac:dyDescent="0.25">
      <c r="A30" s="216"/>
      <c r="B30" s="217"/>
      <c r="C30" s="251" t="s">
        <v>253</v>
      </c>
      <c r="D30" s="222"/>
      <c r="E30" s="223">
        <v>4.88</v>
      </c>
      <c r="F30" s="220"/>
      <c r="G30" s="220"/>
      <c r="H30" s="220"/>
      <c r="I30" s="220"/>
      <c r="J30" s="220"/>
      <c r="K30" s="220"/>
      <c r="L30" s="220"/>
      <c r="M30" s="220"/>
      <c r="N30" s="219"/>
      <c r="O30" s="219"/>
      <c r="P30" s="219"/>
      <c r="Q30" s="219"/>
      <c r="R30" s="220"/>
      <c r="S30" s="220"/>
      <c r="T30" s="220"/>
      <c r="U30" s="220"/>
      <c r="V30" s="220"/>
      <c r="W30" s="220"/>
      <c r="X30" s="220"/>
      <c r="Y30" s="220"/>
      <c r="Z30" s="209"/>
      <c r="AA30" s="209"/>
      <c r="AB30" s="209"/>
      <c r="AC30" s="209"/>
      <c r="AD30" s="209"/>
      <c r="AE30" s="209"/>
      <c r="AF30" s="209"/>
      <c r="AG30" s="209" t="s">
        <v>146</v>
      </c>
      <c r="AH30" s="209">
        <v>0</v>
      </c>
      <c r="AI30" s="209"/>
      <c r="AJ30" s="209"/>
      <c r="AK30" s="209"/>
      <c r="AL30" s="209"/>
      <c r="AM30" s="209"/>
      <c r="AN30" s="209"/>
      <c r="AO30" s="209"/>
      <c r="AP30" s="209"/>
      <c r="AQ30" s="209"/>
      <c r="AR30" s="209"/>
      <c r="AS30" s="209"/>
      <c r="AT30" s="209"/>
      <c r="AU30" s="209"/>
      <c r="AV30" s="209"/>
      <c r="AW30" s="209"/>
      <c r="AX30" s="209"/>
      <c r="AY30" s="209"/>
      <c r="AZ30" s="209"/>
      <c r="BA30" s="209"/>
      <c r="BB30" s="209"/>
      <c r="BC30" s="209"/>
      <c r="BD30" s="209"/>
      <c r="BE30" s="209"/>
      <c r="BF30" s="209"/>
      <c r="BG30" s="209"/>
      <c r="BH30" s="209"/>
    </row>
    <row r="31" spans="1:60" outlineLevel="3" x14ac:dyDescent="0.25">
      <c r="A31" s="216"/>
      <c r="B31" s="217"/>
      <c r="C31" s="251" t="s">
        <v>254</v>
      </c>
      <c r="D31" s="222"/>
      <c r="E31" s="223">
        <v>2.4</v>
      </c>
      <c r="F31" s="220"/>
      <c r="G31" s="220"/>
      <c r="H31" s="220"/>
      <c r="I31" s="220"/>
      <c r="J31" s="220"/>
      <c r="K31" s="220"/>
      <c r="L31" s="220"/>
      <c r="M31" s="220"/>
      <c r="N31" s="219"/>
      <c r="O31" s="219"/>
      <c r="P31" s="219"/>
      <c r="Q31" s="219"/>
      <c r="R31" s="220"/>
      <c r="S31" s="220"/>
      <c r="T31" s="220"/>
      <c r="U31" s="220"/>
      <c r="V31" s="220"/>
      <c r="W31" s="220"/>
      <c r="X31" s="220"/>
      <c r="Y31" s="220"/>
      <c r="Z31" s="209"/>
      <c r="AA31" s="209"/>
      <c r="AB31" s="209"/>
      <c r="AC31" s="209"/>
      <c r="AD31" s="209"/>
      <c r="AE31" s="209"/>
      <c r="AF31" s="209"/>
      <c r="AG31" s="209" t="s">
        <v>146</v>
      </c>
      <c r="AH31" s="209">
        <v>0</v>
      </c>
      <c r="AI31" s="209"/>
      <c r="AJ31" s="209"/>
      <c r="AK31" s="209"/>
      <c r="AL31" s="209"/>
      <c r="AM31" s="209"/>
      <c r="AN31" s="209"/>
      <c r="AO31" s="209"/>
      <c r="AP31" s="209"/>
      <c r="AQ31" s="209"/>
      <c r="AR31" s="209"/>
      <c r="AS31" s="209"/>
      <c r="AT31" s="209"/>
      <c r="AU31" s="209"/>
      <c r="AV31" s="209"/>
      <c r="AW31" s="209"/>
      <c r="AX31" s="209"/>
      <c r="AY31" s="209"/>
      <c r="AZ31" s="209"/>
      <c r="BA31" s="209"/>
      <c r="BB31" s="209"/>
      <c r="BC31" s="209"/>
      <c r="BD31" s="209"/>
      <c r="BE31" s="209"/>
      <c r="BF31" s="209"/>
      <c r="BG31" s="209"/>
      <c r="BH31" s="209"/>
    </row>
    <row r="32" spans="1:60" outlineLevel="1" x14ac:dyDescent="0.25">
      <c r="A32" s="232">
        <v>6</v>
      </c>
      <c r="B32" s="233" t="s">
        <v>255</v>
      </c>
      <c r="C32" s="249" t="s">
        <v>256</v>
      </c>
      <c r="D32" s="234" t="s">
        <v>149</v>
      </c>
      <c r="E32" s="235">
        <v>87.793049999999994</v>
      </c>
      <c r="F32" s="236"/>
      <c r="G32" s="237">
        <f>ROUND(E32*F32,2)</f>
        <v>0</v>
      </c>
      <c r="H32" s="236"/>
      <c r="I32" s="237">
        <f>ROUND(E32*H32,2)</f>
        <v>0</v>
      </c>
      <c r="J32" s="236"/>
      <c r="K32" s="237">
        <f>ROUND(E32*J32,2)</f>
        <v>0</v>
      </c>
      <c r="L32" s="237">
        <v>21</v>
      </c>
      <c r="M32" s="237">
        <f>G32*(1+L32/100)</f>
        <v>0</v>
      </c>
      <c r="N32" s="235">
        <v>1.5810000000000001E-2</v>
      </c>
      <c r="O32" s="235">
        <f>ROUND(E32*N32,2)</f>
        <v>1.39</v>
      </c>
      <c r="P32" s="235">
        <v>0</v>
      </c>
      <c r="Q32" s="235">
        <f>ROUND(E32*P32,2)</f>
        <v>0</v>
      </c>
      <c r="R32" s="237" t="s">
        <v>251</v>
      </c>
      <c r="S32" s="237" t="s">
        <v>139</v>
      </c>
      <c r="T32" s="238" t="s">
        <v>139</v>
      </c>
      <c r="U32" s="220">
        <v>0.24845</v>
      </c>
      <c r="V32" s="220">
        <f>ROUND(E32*U32,2)</f>
        <v>21.81</v>
      </c>
      <c r="W32" s="220"/>
      <c r="X32" s="220" t="s">
        <v>140</v>
      </c>
      <c r="Y32" s="220" t="s">
        <v>141</v>
      </c>
      <c r="Z32" s="209"/>
      <c r="AA32" s="209"/>
      <c r="AB32" s="209"/>
      <c r="AC32" s="209"/>
      <c r="AD32" s="209"/>
      <c r="AE32" s="209"/>
      <c r="AF32" s="209"/>
      <c r="AG32" s="209" t="s">
        <v>142</v>
      </c>
      <c r="AH32" s="209"/>
      <c r="AI32" s="209"/>
      <c r="AJ32" s="209"/>
      <c r="AK32" s="209"/>
      <c r="AL32" s="209"/>
      <c r="AM32" s="209"/>
      <c r="AN32" s="209"/>
      <c r="AO32" s="209"/>
      <c r="AP32" s="209"/>
      <c r="AQ32" s="209"/>
      <c r="AR32" s="209"/>
      <c r="AS32" s="209"/>
      <c r="AT32" s="209"/>
      <c r="AU32" s="209"/>
      <c r="AV32" s="209"/>
      <c r="AW32" s="209"/>
      <c r="AX32" s="209"/>
      <c r="AY32" s="209"/>
      <c r="AZ32" s="209"/>
      <c r="BA32" s="209"/>
      <c r="BB32" s="209"/>
      <c r="BC32" s="209"/>
      <c r="BD32" s="209"/>
      <c r="BE32" s="209"/>
      <c r="BF32" s="209"/>
      <c r="BG32" s="209"/>
      <c r="BH32" s="209"/>
    </row>
    <row r="33" spans="1:60" outlineLevel="2" x14ac:dyDescent="0.25">
      <c r="A33" s="216"/>
      <c r="B33" s="217"/>
      <c r="C33" s="252" t="s">
        <v>257</v>
      </c>
      <c r="D33" s="240"/>
      <c r="E33" s="240"/>
      <c r="F33" s="240"/>
      <c r="G33" s="240"/>
      <c r="H33" s="220"/>
      <c r="I33" s="220"/>
      <c r="J33" s="220"/>
      <c r="K33" s="220"/>
      <c r="L33" s="220"/>
      <c r="M33" s="220"/>
      <c r="N33" s="219"/>
      <c r="O33" s="219"/>
      <c r="P33" s="219"/>
      <c r="Q33" s="219"/>
      <c r="R33" s="220"/>
      <c r="S33" s="220"/>
      <c r="T33" s="220"/>
      <c r="U33" s="220"/>
      <c r="V33" s="220"/>
      <c r="W33" s="220"/>
      <c r="X33" s="220"/>
      <c r="Y33" s="220"/>
      <c r="Z33" s="209"/>
      <c r="AA33" s="209"/>
      <c r="AB33" s="209"/>
      <c r="AC33" s="209"/>
      <c r="AD33" s="209"/>
      <c r="AE33" s="209"/>
      <c r="AF33" s="209"/>
      <c r="AG33" s="209" t="s">
        <v>157</v>
      </c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209"/>
      <c r="BD33" s="209"/>
      <c r="BE33" s="209"/>
      <c r="BF33" s="209"/>
      <c r="BG33" s="209"/>
      <c r="BH33" s="209"/>
    </row>
    <row r="34" spans="1:60" outlineLevel="2" x14ac:dyDescent="0.25">
      <c r="A34" s="216"/>
      <c r="B34" s="217"/>
      <c r="C34" s="251" t="s">
        <v>258</v>
      </c>
      <c r="D34" s="222"/>
      <c r="E34" s="223"/>
      <c r="F34" s="220"/>
      <c r="G34" s="220"/>
      <c r="H34" s="220"/>
      <c r="I34" s="220"/>
      <c r="J34" s="220"/>
      <c r="K34" s="220"/>
      <c r="L34" s="220"/>
      <c r="M34" s="220"/>
      <c r="N34" s="219"/>
      <c r="O34" s="219"/>
      <c r="P34" s="219"/>
      <c r="Q34" s="219"/>
      <c r="R34" s="220"/>
      <c r="S34" s="220"/>
      <c r="T34" s="220"/>
      <c r="U34" s="220"/>
      <c r="V34" s="220"/>
      <c r="W34" s="220"/>
      <c r="X34" s="220"/>
      <c r="Y34" s="220"/>
      <c r="Z34" s="209"/>
      <c r="AA34" s="209"/>
      <c r="AB34" s="209"/>
      <c r="AC34" s="209"/>
      <c r="AD34" s="209"/>
      <c r="AE34" s="209"/>
      <c r="AF34" s="209"/>
      <c r="AG34" s="209" t="s">
        <v>146</v>
      </c>
      <c r="AH34" s="209">
        <v>0</v>
      </c>
      <c r="AI34" s="209"/>
      <c r="AJ34" s="209"/>
      <c r="AK34" s="209"/>
      <c r="AL34" s="209"/>
      <c r="AM34" s="209"/>
      <c r="AN34" s="209"/>
      <c r="AO34" s="209"/>
      <c r="AP34" s="209"/>
      <c r="AQ34" s="209"/>
      <c r="AR34" s="209"/>
      <c r="AS34" s="209"/>
      <c r="AT34" s="209"/>
      <c r="AU34" s="209"/>
      <c r="AV34" s="209"/>
      <c r="AW34" s="209"/>
      <c r="AX34" s="209"/>
      <c r="AY34" s="209"/>
      <c r="AZ34" s="209"/>
      <c r="BA34" s="209"/>
      <c r="BB34" s="209"/>
      <c r="BC34" s="209"/>
      <c r="BD34" s="209"/>
      <c r="BE34" s="209"/>
      <c r="BF34" s="209"/>
      <c r="BG34" s="209"/>
      <c r="BH34" s="209"/>
    </row>
    <row r="35" spans="1:60" outlineLevel="3" x14ac:dyDescent="0.25">
      <c r="A35" s="216"/>
      <c r="B35" s="217"/>
      <c r="C35" s="251" t="s">
        <v>171</v>
      </c>
      <c r="D35" s="222"/>
      <c r="E35" s="223">
        <v>100.33725</v>
      </c>
      <c r="F35" s="220"/>
      <c r="G35" s="220"/>
      <c r="H35" s="220"/>
      <c r="I35" s="220"/>
      <c r="J35" s="220"/>
      <c r="K35" s="220"/>
      <c r="L35" s="220"/>
      <c r="M35" s="220"/>
      <c r="N35" s="219"/>
      <c r="O35" s="219"/>
      <c r="P35" s="219"/>
      <c r="Q35" s="219"/>
      <c r="R35" s="220"/>
      <c r="S35" s="220"/>
      <c r="T35" s="220"/>
      <c r="U35" s="220"/>
      <c r="V35" s="220"/>
      <c r="W35" s="220"/>
      <c r="X35" s="220"/>
      <c r="Y35" s="220"/>
      <c r="Z35" s="209"/>
      <c r="AA35" s="209"/>
      <c r="AB35" s="209"/>
      <c r="AC35" s="209"/>
      <c r="AD35" s="209"/>
      <c r="AE35" s="209"/>
      <c r="AF35" s="209"/>
      <c r="AG35" s="209" t="s">
        <v>146</v>
      </c>
      <c r="AH35" s="209">
        <v>0</v>
      </c>
      <c r="AI35" s="209"/>
      <c r="AJ35" s="209"/>
      <c r="AK35" s="209"/>
      <c r="AL35" s="209"/>
      <c r="AM35" s="209"/>
      <c r="AN35" s="209"/>
      <c r="AO35" s="209"/>
      <c r="AP35" s="209"/>
      <c r="AQ35" s="209"/>
      <c r="AR35" s="209"/>
      <c r="AS35" s="209"/>
      <c r="AT35" s="209"/>
      <c r="AU35" s="209"/>
      <c r="AV35" s="209"/>
      <c r="AW35" s="209"/>
      <c r="AX35" s="209"/>
      <c r="AY35" s="209"/>
      <c r="AZ35" s="209"/>
      <c r="BA35" s="209"/>
      <c r="BB35" s="209"/>
      <c r="BC35" s="209"/>
      <c r="BD35" s="209"/>
      <c r="BE35" s="209"/>
      <c r="BF35" s="209"/>
      <c r="BG35" s="209"/>
      <c r="BH35" s="209"/>
    </row>
    <row r="36" spans="1:60" outlineLevel="3" x14ac:dyDescent="0.25">
      <c r="A36" s="216"/>
      <c r="B36" s="217"/>
      <c r="C36" s="251" t="s">
        <v>172</v>
      </c>
      <c r="D36" s="222"/>
      <c r="E36" s="223">
        <v>11.131500000000001</v>
      </c>
      <c r="F36" s="220"/>
      <c r="G36" s="220"/>
      <c r="H36" s="220"/>
      <c r="I36" s="220"/>
      <c r="J36" s="220"/>
      <c r="K36" s="220"/>
      <c r="L36" s="220"/>
      <c r="M36" s="220"/>
      <c r="N36" s="219"/>
      <c r="O36" s="219"/>
      <c r="P36" s="219"/>
      <c r="Q36" s="219"/>
      <c r="R36" s="220"/>
      <c r="S36" s="220"/>
      <c r="T36" s="220"/>
      <c r="U36" s="220"/>
      <c r="V36" s="220"/>
      <c r="W36" s="220"/>
      <c r="X36" s="220"/>
      <c r="Y36" s="220"/>
      <c r="Z36" s="209"/>
      <c r="AA36" s="209"/>
      <c r="AB36" s="209"/>
      <c r="AC36" s="209"/>
      <c r="AD36" s="209"/>
      <c r="AE36" s="209"/>
      <c r="AF36" s="209"/>
      <c r="AG36" s="209" t="s">
        <v>146</v>
      </c>
      <c r="AH36" s="209">
        <v>0</v>
      </c>
      <c r="AI36" s="209"/>
      <c r="AJ36" s="209"/>
      <c r="AK36" s="209"/>
      <c r="AL36" s="209"/>
      <c r="AM36" s="209"/>
      <c r="AN36" s="209"/>
      <c r="AO36" s="209"/>
      <c r="AP36" s="209"/>
      <c r="AQ36" s="209"/>
      <c r="AR36" s="209"/>
      <c r="AS36" s="209"/>
      <c r="AT36" s="209"/>
      <c r="AU36" s="209"/>
      <c r="AV36" s="209"/>
      <c r="AW36" s="209"/>
      <c r="AX36" s="209"/>
      <c r="AY36" s="209"/>
      <c r="AZ36" s="209"/>
      <c r="BA36" s="209"/>
      <c r="BB36" s="209"/>
      <c r="BC36" s="209"/>
      <c r="BD36" s="209"/>
      <c r="BE36" s="209"/>
      <c r="BF36" s="209"/>
      <c r="BG36" s="209"/>
      <c r="BH36" s="209"/>
    </row>
    <row r="37" spans="1:60" outlineLevel="3" x14ac:dyDescent="0.25">
      <c r="A37" s="216"/>
      <c r="B37" s="217"/>
      <c r="C37" s="251" t="s">
        <v>173</v>
      </c>
      <c r="D37" s="222"/>
      <c r="E37" s="223">
        <v>-15.451700000000001</v>
      </c>
      <c r="F37" s="220"/>
      <c r="G37" s="220"/>
      <c r="H37" s="220"/>
      <c r="I37" s="220"/>
      <c r="J37" s="220"/>
      <c r="K37" s="220"/>
      <c r="L37" s="220"/>
      <c r="M37" s="220"/>
      <c r="N37" s="219"/>
      <c r="O37" s="219"/>
      <c r="P37" s="219"/>
      <c r="Q37" s="219"/>
      <c r="R37" s="220"/>
      <c r="S37" s="220"/>
      <c r="T37" s="220"/>
      <c r="U37" s="220"/>
      <c r="V37" s="220"/>
      <c r="W37" s="220"/>
      <c r="X37" s="220"/>
      <c r="Y37" s="220"/>
      <c r="Z37" s="209"/>
      <c r="AA37" s="209"/>
      <c r="AB37" s="209"/>
      <c r="AC37" s="209"/>
      <c r="AD37" s="209"/>
      <c r="AE37" s="209"/>
      <c r="AF37" s="209"/>
      <c r="AG37" s="209" t="s">
        <v>146</v>
      </c>
      <c r="AH37" s="209">
        <v>0</v>
      </c>
      <c r="AI37" s="209"/>
      <c r="AJ37" s="209"/>
      <c r="AK37" s="209"/>
      <c r="AL37" s="209"/>
      <c r="AM37" s="209"/>
      <c r="AN37" s="209"/>
      <c r="AO37" s="209"/>
      <c r="AP37" s="209"/>
      <c r="AQ37" s="209"/>
      <c r="AR37" s="209"/>
      <c r="AS37" s="209"/>
      <c r="AT37" s="209"/>
      <c r="AU37" s="209"/>
      <c r="AV37" s="209"/>
      <c r="AW37" s="209"/>
      <c r="AX37" s="209"/>
      <c r="AY37" s="209"/>
      <c r="AZ37" s="209"/>
      <c r="BA37" s="209"/>
      <c r="BB37" s="209"/>
      <c r="BC37" s="209"/>
      <c r="BD37" s="209"/>
      <c r="BE37" s="209"/>
      <c r="BF37" s="209"/>
      <c r="BG37" s="209"/>
      <c r="BH37" s="209"/>
    </row>
    <row r="38" spans="1:60" outlineLevel="3" x14ac:dyDescent="0.25">
      <c r="A38" s="216"/>
      <c r="B38" s="217"/>
      <c r="C38" s="251" t="s">
        <v>174</v>
      </c>
      <c r="D38" s="222"/>
      <c r="E38" s="223">
        <v>-8.2240000000000002</v>
      </c>
      <c r="F38" s="220"/>
      <c r="G38" s="220"/>
      <c r="H38" s="220"/>
      <c r="I38" s="220"/>
      <c r="J38" s="220"/>
      <c r="K38" s="220"/>
      <c r="L38" s="220"/>
      <c r="M38" s="220"/>
      <c r="N38" s="219"/>
      <c r="O38" s="219"/>
      <c r="P38" s="219"/>
      <c r="Q38" s="219"/>
      <c r="R38" s="220"/>
      <c r="S38" s="220"/>
      <c r="T38" s="220"/>
      <c r="U38" s="220"/>
      <c r="V38" s="220"/>
      <c r="W38" s="220"/>
      <c r="X38" s="220"/>
      <c r="Y38" s="220"/>
      <c r="Z38" s="209"/>
      <c r="AA38" s="209"/>
      <c r="AB38" s="209"/>
      <c r="AC38" s="209"/>
      <c r="AD38" s="209"/>
      <c r="AE38" s="209"/>
      <c r="AF38" s="209"/>
      <c r="AG38" s="209" t="s">
        <v>146</v>
      </c>
      <c r="AH38" s="209">
        <v>0</v>
      </c>
      <c r="AI38" s="209"/>
      <c r="AJ38" s="209"/>
      <c r="AK38" s="209"/>
      <c r="AL38" s="209"/>
      <c r="AM38" s="209"/>
      <c r="AN38" s="209"/>
      <c r="AO38" s="209"/>
      <c r="AP38" s="209"/>
      <c r="AQ38" s="209"/>
      <c r="AR38" s="209"/>
      <c r="AS38" s="209"/>
      <c r="AT38" s="209"/>
      <c r="AU38" s="209"/>
      <c r="AV38" s="209"/>
      <c r="AW38" s="209"/>
      <c r="AX38" s="209"/>
      <c r="AY38" s="209"/>
      <c r="AZ38" s="209"/>
      <c r="BA38" s="209"/>
      <c r="BB38" s="209"/>
      <c r="BC38" s="209"/>
      <c r="BD38" s="209"/>
      <c r="BE38" s="209"/>
      <c r="BF38" s="209"/>
      <c r="BG38" s="209"/>
      <c r="BH38" s="209"/>
    </row>
    <row r="39" spans="1:60" outlineLevel="1" x14ac:dyDescent="0.25">
      <c r="A39" s="232">
        <v>7</v>
      </c>
      <c r="B39" s="233" t="s">
        <v>259</v>
      </c>
      <c r="C39" s="249" t="s">
        <v>260</v>
      </c>
      <c r="D39" s="234" t="s">
        <v>149</v>
      </c>
      <c r="E39" s="235">
        <v>87.793049999999994</v>
      </c>
      <c r="F39" s="236"/>
      <c r="G39" s="237">
        <f>ROUND(E39*F39,2)</f>
        <v>0</v>
      </c>
      <c r="H39" s="236"/>
      <c r="I39" s="237">
        <f>ROUND(E39*H39,2)</f>
        <v>0</v>
      </c>
      <c r="J39" s="236"/>
      <c r="K39" s="237">
        <f>ROUND(E39*J39,2)</f>
        <v>0</v>
      </c>
      <c r="L39" s="237">
        <v>21</v>
      </c>
      <c r="M39" s="237">
        <f>G39*(1+L39/100)</f>
        <v>0</v>
      </c>
      <c r="N39" s="235">
        <v>3.6700000000000001E-3</v>
      </c>
      <c r="O39" s="235">
        <f>ROUND(E39*N39,2)</f>
        <v>0.32</v>
      </c>
      <c r="P39" s="235">
        <v>0</v>
      </c>
      <c r="Q39" s="235">
        <f>ROUND(E39*P39,2)</f>
        <v>0</v>
      </c>
      <c r="R39" s="237" t="s">
        <v>238</v>
      </c>
      <c r="S39" s="237" t="s">
        <v>139</v>
      </c>
      <c r="T39" s="238" t="s">
        <v>139</v>
      </c>
      <c r="U39" s="220">
        <v>0.36199999999999999</v>
      </c>
      <c r="V39" s="220">
        <f>ROUND(E39*U39,2)</f>
        <v>31.78</v>
      </c>
      <c r="W39" s="220"/>
      <c r="X39" s="220" t="s">
        <v>140</v>
      </c>
      <c r="Y39" s="220" t="s">
        <v>141</v>
      </c>
      <c r="Z39" s="209"/>
      <c r="AA39" s="209"/>
      <c r="AB39" s="209"/>
      <c r="AC39" s="209"/>
      <c r="AD39" s="209"/>
      <c r="AE39" s="209"/>
      <c r="AF39" s="209"/>
      <c r="AG39" s="209" t="s">
        <v>142</v>
      </c>
      <c r="AH39" s="209"/>
      <c r="AI39" s="209"/>
      <c r="AJ39" s="209"/>
      <c r="AK39" s="209"/>
      <c r="AL39" s="209"/>
      <c r="AM39" s="209"/>
      <c r="AN39" s="209"/>
      <c r="AO39" s="209"/>
      <c r="AP39" s="209"/>
      <c r="AQ39" s="209"/>
      <c r="AR39" s="209"/>
      <c r="AS39" s="209"/>
      <c r="AT39" s="209"/>
      <c r="AU39" s="209"/>
      <c r="AV39" s="209"/>
      <c r="AW39" s="209"/>
      <c r="AX39" s="209"/>
      <c r="AY39" s="209"/>
      <c r="AZ39" s="209"/>
      <c r="BA39" s="209"/>
      <c r="BB39" s="209"/>
      <c r="BC39" s="209"/>
      <c r="BD39" s="209"/>
      <c r="BE39" s="209"/>
      <c r="BF39" s="209"/>
      <c r="BG39" s="209"/>
      <c r="BH39" s="209"/>
    </row>
    <row r="40" spans="1:60" outlineLevel="2" x14ac:dyDescent="0.25">
      <c r="A40" s="216"/>
      <c r="B40" s="217"/>
      <c r="C40" s="251" t="s">
        <v>171</v>
      </c>
      <c r="D40" s="222"/>
      <c r="E40" s="223">
        <v>100.33725</v>
      </c>
      <c r="F40" s="220"/>
      <c r="G40" s="220"/>
      <c r="H40" s="220"/>
      <c r="I40" s="220"/>
      <c r="J40" s="220"/>
      <c r="K40" s="220"/>
      <c r="L40" s="220"/>
      <c r="M40" s="220"/>
      <c r="N40" s="219"/>
      <c r="O40" s="219"/>
      <c r="P40" s="219"/>
      <c r="Q40" s="219"/>
      <c r="R40" s="220"/>
      <c r="S40" s="220"/>
      <c r="T40" s="220"/>
      <c r="U40" s="220"/>
      <c r="V40" s="220"/>
      <c r="W40" s="220"/>
      <c r="X40" s="220"/>
      <c r="Y40" s="220"/>
      <c r="Z40" s="209"/>
      <c r="AA40" s="209"/>
      <c r="AB40" s="209"/>
      <c r="AC40" s="209"/>
      <c r="AD40" s="209"/>
      <c r="AE40" s="209"/>
      <c r="AF40" s="209"/>
      <c r="AG40" s="209" t="s">
        <v>146</v>
      </c>
      <c r="AH40" s="209">
        <v>0</v>
      </c>
      <c r="AI40" s="209"/>
      <c r="AJ40" s="209"/>
      <c r="AK40" s="209"/>
      <c r="AL40" s="209"/>
      <c r="AM40" s="209"/>
      <c r="AN40" s="209"/>
      <c r="AO40" s="209"/>
      <c r="AP40" s="209"/>
      <c r="AQ40" s="209"/>
      <c r="AR40" s="209"/>
      <c r="AS40" s="209"/>
      <c r="AT40" s="209"/>
      <c r="AU40" s="209"/>
      <c r="AV40" s="209"/>
      <c r="AW40" s="209"/>
      <c r="AX40" s="209"/>
      <c r="AY40" s="209"/>
      <c r="AZ40" s="209"/>
      <c r="BA40" s="209"/>
      <c r="BB40" s="209"/>
      <c r="BC40" s="209"/>
      <c r="BD40" s="209"/>
      <c r="BE40" s="209"/>
      <c r="BF40" s="209"/>
      <c r="BG40" s="209"/>
      <c r="BH40" s="209"/>
    </row>
    <row r="41" spans="1:60" outlineLevel="3" x14ac:dyDescent="0.25">
      <c r="A41" s="216"/>
      <c r="B41" s="217"/>
      <c r="C41" s="251" t="s">
        <v>172</v>
      </c>
      <c r="D41" s="222"/>
      <c r="E41" s="223">
        <v>11.131500000000001</v>
      </c>
      <c r="F41" s="220"/>
      <c r="G41" s="220"/>
      <c r="H41" s="220"/>
      <c r="I41" s="220"/>
      <c r="J41" s="220"/>
      <c r="K41" s="220"/>
      <c r="L41" s="220"/>
      <c r="M41" s="220"/>
      <c r="N41" s="219"/>
      <c r="O41" s="219"/>
      <c r="P41" s="219"/>
      <c r="Q41" s="219"/>
      <c r="R41" s="220"/>
      <c r="S41" s="220"/>
      <c r="T41" s="220"/>
      <c r="U41" s="220"/>
      <c r="V41" s="220"/>
      <c r="W41" s="220"/>
      <c r="X41" s="220"/>
      <c r="Y41" s="220"/>
      <c r="Z41" s="209"/>
      <c r="AA41" s="209"/>
      <c r="AB41" s="209"/>
      <c r="AC41" s="209"/>
      <c r="AD41" s="209"/>
      <c r="AE41" s="209"/>
      <c r="AF41" s="209"/>
      <c r="AG41" s="209" t="s">
        <v>146</v>
      </c>
      <c r="AH41" s="209">
        <v>0</v>
      </c>
      <c r="AI41" s="209"/>
      <c r="AJ41" s="209"/>
      <c r="AK41" s="209"/>
      <c r="AL41" s="209"/>
      <c r="AM41" s="209"/>
      <c r="AN41" s="209"/>
      <c r="AO41" s="209"/>
      <c r="AP41" s="209"/>
      <c r="AQ41" s="209"/>
      <c r="AR41" s="209"/>
      <c r="AS41" s="209"/>
      <c r="AT41" s="209"/>
      <c r="AU41" s="209"/>
      <c r="AV41" s="209"/>
      <c r="AW41" s="209"/>
      <c r="AX41" s="209"/>
      <c r="AY41" s="209"/>
      <c r="AZ41" s="209"/>
      <c r="BA41" s="209"/>
      <c r="BB41" s="209"/>
      <c r="BC41" s="209"/>
      <c r="BD41" s="209"/>
      <c r="BE41" s="209"/>
      <c r="BF41" s="209"/>
      <c r="BG41" s="209"/>
      <c r="BH41" s="209"/>
    </row>
    <row r="42" spans="1:60" outlineLevel="3" x14ac:dyDescent="0.25">
      <c r="A42" s="216"/>
      <c r="B42" s="217"/>
      <c r="C42" s="251" t="s">
        <v>173</v>
      </c>
      <c r="D42" s="222"/>
      <c r="E42" s="223">
        <v>-15.451700000000001</v>
      </c>
      <c r="F42" s="220"/>
      <c r="G42" s="220"/>
      <c r="H42" s="220"/>
      <c r="I42" s="220"/>
      <c r="J42" s="220"/>
      <c r="K42" s="220"/>
      <c r="L42" s="220"/>
      <c r="M42" s="220"/>
      <c r="N42" s="219"/>
      <c r="O42" s="219"/>
      <c r="P42" s="219"/>
      <c r="Q42" s="219"/>
      <c r="R42" s="220"/>
      <c r="S42" s="220"/>
      <c r="T42" s="220"/>
      <c r="U42" s="220"/>
      <c r="V42" s="220"/>
      <c r="W42" s="220"/>
      <c r="X42" s="220"/>
      <c r="Y42" s="220"/>
      <c r="Z42" s="209"/>
      <c r="AA42" s="209"/>
      <c r="AB42" s="209"/>
      <c r="AC42" s="209"/>
      <c r="AD42" s="209"/>
      <c r="AE42" s="209"/>
      <c r="AF42" s="209"/>
      <c r="AG42" s="209" t="s">
        <v>146</v>
      </c>
      <c r="AH42" s="209">
        <v>0</v>
      </c>
      <c r="AI42" s="209"/>
      <c r="AJ42" s="209"/>
      <c r="AK42" s="209"/>
      <c r="AL42" s="209"/>
      <c r="AM42" s="209"/>
      <c r="AN42" s="209"/>
      <c r="AO42" s="209"/>
      <c r="AP42" s="209"/>
      <c r="AQ42" s="209"/>
      <c r="AR42" s="209"/>
      <c r="AS42" s="209"/>
      <c r="AT42" s="209"/>
      <c r="AU42" s="209"/>
      <c r="AV42" s="209"/>
      <c r="AW42" s="209"/>
      <c r="AX42" s="209"/>
      <c r="AY42" s="209"/>
      <c r="AZ42" s="209"/>
      <c r="BA42" s="209"/>
      <c r="BB42" s="209"/>
      <c r="BC42" s="209"/>
      <c r="BD42" s="209"/>
      <c r="BE42" s="209"/>
      <c r="BF42" s="209"/>
      <c r="BG42" s="209"/>
      <c r="BH42" s="209"/>
    </row>
    <row r="43" spans="1:60" outlineLevel="3" x14ac:dyDescent="0.25">
      <c r="A43" s="216"/>
      <c r="B43" s="217"/>
      <c r="C43" s="251" t="s">
        <v>174</v>
      </c>
      <c r="D43" s="222"/>
      <c r="E43" s="223">
        <v>-8.2240000000000002</v>
      </c>
      <c r="F43" s="220"/>
      <c r="G43" s="220"/>
      <c r="H43" s="220"/>
      <c r="I43" s="220"/>
      <c r="J43" s="220"/>
      <c r="K43" s="220"/>
      <c r="L43" s="220"/>
      <c r="M43" s="220"/>
      <c r="N43" s="219"/>
      <c r="O43" s="219"/>
      <c r="P43" s="219"/>
      <c r="Q43" s="219"/>
      <c r="R43" s="220"/>
      <c r="S43" s="220"/>
      <c r="T43" s="220"/>
      <c r="U43" s="220"/>
      <c r="V43" s="220"/>
      <c r="W43" s="220"/>
      <c r="X43" s="220"/>
      <c r="Y43" s="220"/>
      <c r="Z43" s="209"/>
      <c r="AA43" s="209"/>
      <c r="AB43" s="209"/>
      <c r="AC43" s="209"/>
      <c r="AD43" s="209"/>
      <c r="AE43" s="209"/>
      <c r="AF43" s="209"/>
      <c r="AG43" s="209" t="s">
        <v>146</v>
      </c>
      <c r="AH43" s="209">
        <v>0</v>
      </c>
      <c r="AI43" s="209"/>
      <c r="AJ43" s="209"/>
      <c r="AK43" s="209"/>
      <c r="AL43" s="209"/>
      <c r="AM43" s="209"/>
      <c r="AN43" s="209"/>
      <c r="AO43" s="209"/>
      <c r="AP43" s="209"/>
      <c r="AQ43" s="209"/>
      <c r="AR43" s="209"/>
      <c r="AS43" s="209"/>
      <c r="AT43" s="209"/>
      <c r="AU43" s="209"/>
      <c r="AV43" s="209"/>
      <c r="AW43" s="209"/>
      <c r="AX43" s="209"/>
      <c r="AY43" s="209"/>
      <c r="AZ43" s="209"/>
      <c r="BA43" s="209"/>
      <c r="BB43" s="209"/>
      <c r="BC43" s="209"/>
      <c r="BD43" s="209"/>
      <c r="BE43" s="209"/>
      <c r="BF43" s="209"/>
      <c r="BG43" s="209"/>
      <c r="BH43" s="209"/>
    </row>
    <row r="44" spans="1:60" ht="13" x14ac:dyDescent="0.25">
      <c r="A44" s="225" t="s">
        <v>133</v>
      </c>
      <c r="B44" s="226" t="s">
        <v>76</v>
      </c>
      <c r="C44" s="248" t="s">
        <v>77</v>
      </c>
      <c r="D44" s="227"/>
      <c r="E44" s="228"/>
      <c r="F44" s="229"/>
      <c r="G44" s="229">
        <f>SUMIF(AG45:AG47,"&lt;&gt;NOR",G45:G47)</f>
        <v>0</v>
      </c>
      <c r="H44" s="229"/>
      <c r="I44" s="229">
        <f>SUM(I45:I47)</f>
        <v>0</v>
      </c>
      <c r="J44" s="229"/>
      <c r="K44" s="229">
        <f>SUM(K45:K47)</f>
        <v>0</v>
      </c>
      <c r="L44" s="229"/>
      <c r="M44" s="229">
        <f>SUM(M45:M47)</f>
        <v>0</v>
      </c>
      <c r="N44" s="228"/>
      <c r="O44" s="228">
        <f>SUM(O45:O47)</f>
        <v>0</v>
      </c>
      <c r="P44" s="228"/>
      <c r="Q44" s="228">
        <f>SUM(Q45:Q47)</f>
        <v>0</v>
      </c>
      <c r="R44" s="229"/>
      <c r="S44" s="229"/>
      <c r="T44" s="230"/>
      <c r="U44" s="224"/>
      <c r="V44" s="224">
        <f>SUM(V45:V47)</f>
        <v>1.28</v>
      </c>
      <c r="W44" s="224"/>
      <c r="X44" s="224"/>
      <c r="Y44" s="224"/>
      <c r="AG44" t="s">
        <v>134</v>
      </c>
    </row>
    <row r="45" spans="1:60" outlineLevel="1" x14ac:dyDescent="0.25">
      <c r="A45" s="232">
        <v>8</v>
      </c>
      <c r="B45" s="233" t="s">
        <v>261</v>
      </c>
      <c r="C45" s="249" t="s">
        <v>262</v>
      </c>
      <c r="D45" s="234" t="s">
        <v>155</v>
      </c>
      <c r="E45" s="235">
        <v>25.56</v>
      </c>
      <c r="F45" s="236"/>
      <c r="G45" s="237">
        <f>ROUND(E45*F45,2)</f>
        <v>0</v>
      </c>
      <c r="H45" s="236"/>
      <c r="I45" s="237">
        <f>ROUND(E45*H45,2)</f>
        <v>0</v>
      </c>
      <c r="J45" s="236"/>
      <c r="K45" s="237">
        <f>ROUND(E45*J45,2)</f>
        <v>0</v>
      </c>
      <c r="L45" s="237">
        <v>21</v>
      </c>
      <c r="M45" s="237">
        <f>G45*(1+L45/100)</f>
        <v>0</v>
      </c>
      <c r="N45" s="235">
        <v>1E-4</v>
      </c>
      <c r="O45" s="235">
        <f>ROUND(E45*N45,2)</f>
        <v>0</v>
      </c>
      <c r="P45" s="235">
        <v>0</v>
      </c>
      <c r="Q45" s="235">
        <f>ROUND(E45*P45,2)</f>
        <v>0</v>
      </c>
      <c r="R45" s="237" t="s">
        <v>238</v>
      </c>
      <c r="S45" s="237" t="s">
        <v>139</v>
      </c>
      <c r="T45" s="238" t="s">
        <v>139</v>
      </c>
      <c r="U45" s="220">
        <v>0.05</v>
      </c>
      <c r="V45" s="220">
        <f>ROUND(E45*U45,2)</f>
        <v>1.28</v>
      </c>
      <c r="W45" s="220"/>
      <c r="X45" s="220" t="s">
        <v>140</v>
      </c>
      <c r="Y45" s="220" t="s">
        <v>141</v>
      </c>
      <c r="Z45" s="209"/>
      <c r="AA45" s="209"/>
      <c r="AB45" s="209"/>
      <c r="AC45" s="209"/>
      <c r="AD45" s="209"/>
      <c r="AE45" s="209"/>
      <c r="AF45" s="209"/>
      <c r="AG45" s="209" t="s">
        <v>142</v>
      </c>
      <c r="AH45" s="209"/>
      <c r="AI45" s="209"/>
      <c r="AJ45" s="209"/>
      <c r="AK45" s="209"/>
      <c r="AL45" s="209"/>
      <c r="AM45" s="209"/>
      <c r="AN45" s="209"/>
      <c r="AO45" s="209"/>
      <c r="AP45" s="209"/>
      <c r="AQ45" s="209"/>
      <c r="AR45" s="209"/>
      <c r="AS45" s="209"/>
      <c r="AT45" s="209"/>
      <c r="AU45" s="209"/>
      <c r="AV45" s="209"/>
      <c r="AW45" s="209"/>
      <c r="AX45" s="209"/>
      <c r="AY45" s="209"/>
      <c r="AZ45" s="209"/>
      <c r="BA45" s="209"/>
      <c r="BB45" s="209"/>
      <c r="BC45" s="209"/>
      <c r="BD45" s="209"/>
      <c r="BE45" s="209"/>
      <c r="BF45" s="209"/>
      <c r="BG45" s="209"/>
      <c r="BH45" s="209"/>
    </row>
    <row r="46" spans="1:60" outlineLevel="2" x14ac:dyDescent="0.25">
      <c r="A46" s="216"/>
      <c r="B46" s="217"/>
      <c r="C46" s="251" t="s">
        <v>263</v>
      </c>
      <c r="D46" s="222"/>
      <c r="E46" s="223"/>
      <c r="F46" s="220"/>
      <c r="G46" s="220"/>
      <c r="H46" s="220"/>
      <c r="I46" s="220"/>
      <c r="J46" s="220"/>
      <c r="K46" s="220"/>
      <c r="L46" s="220"/>
      <c r="M46" s="220"/>
      <c r="N46" s="219"/>
      <c r="O46" s="219"/>
      <c r="P46" s="219"/>
      <c r="Q46" s="219"/>
      <c r="R46" s="220"/>
      <c r="S46" s="220"/>
      <c r="T46" s="220"/>
      <c r="U46" s="220"/>
      <c r="V46" s="220"/>
      <c r="W46" s="220"/>
      <c r="X46" s="220"/>
      <c r="Y46" s="220"/>
      <c r="Z46" s="209"/>
      <c r="AA46" s="209"/>
      <c r="AB46" s="209"/>
      <c r="AC46" s="209"/>
      <c r="AD46" s="209"/>
      <c r="AE46" s="209"/>
      <c r="AF46" s="209"/>
      <c r="AG46" s="209" t="s">
        <v>146</v>
      </c>
      <c r="AH46" s="209">
        <v>0</v>
      </c>
      <c r="AI46" s="209"/>
      <c r="AJ46" s="209"/>
      <c r="AK46" s="209"/>
      <c r="AL46" s="209"/>
      <c r="AM46" s="209"/>
      <c r="AN46" s="209"/>
      <c r="AO46" s="209"/>
      <c r="AP46" s="209"/>
      <c r="AQ46" s="209"/>
      <c r="AR46" s="209"/>
      <c r="AS46" s="209"/>
      <c r="AT46" s="209"/>
      <c r="AU46" s="209"/>
      <c r="AV46" s="209"/>
      <c r="AW46" s="209"/>
      <c r="AX46" s="209"/>
      <c r="AY46" s="209"/>
      <c r="AZ46" s="209"/>
      <c r="BA46" s="209"/>
      <c r="BB46" s="209"/>
      <c r="BC46" s="209"/>
      <c r="BD46" s="209"/>
      <c r="BE46" s="209"/>
      <c r="BF46" s="209"/>
      <c r="BG46" s="209"/>
      <c r="BH46" s="209"/>
    </row>
    <row r="47" spans="1:60" outlineLevel="3" x14ac:dyDescent="0.25">
      <c r="A47" s="216"/>
      <c r="B47" s="217"/>
      <c r="C47" s="251" t="s">
        <v>264</v>
      </c>
      <c r="D47" s="222"/>
      <c r="E47" s="223">
        <v>25.56</v>
      </c>
      <c r="F47" s="220"/>
      <c r="G47" s="220"/>
      <c r="H47" s="220"/>
      <c r="I47" s="220"/>
      <c r="J47" s="220"/>
      <c r="K47" s="220"/>
      <c r="L47" s="220"/>
      <c r="M47" s="220"/>
      <c r="N47" s="219"/>
      <c r="O47" s="219"/>
      <c r="P47" s="219"/>
      <c r="Q47" s="219"/>
      <c r="R47" s="220"/>
      <c r="S47" s="220"/>
      <c r="T47" s="220"/>
      <c r="U47" s="220"/>
      <c r="V47" s="220"/>
      <c r="W47" s="220"/>
      <c r="X47" s="220"/>
      <c r="Y47" s="220"/>
      <c r="Z47" s="209"/>
      <c r="AA47" s="209"/>
      <c r="AB47" s="209"/>
      <c r="AC47" s="209"/>
      <c r="AD47" s="209"/>
      <c r="AE47" s="209"/>
      <c r="AF47" s="209"/>
      <c r="AG47" s="209" t="s">
        <v>146</v>
      </c>
      <c r="AH47" s="209">
        <v>0</v>
      </c>
      <c r="AI47" s="209"/>
      <c r="AJ47" s="209"/>
      <c r="AK47" s="209"/>
      <c r="AL47" s="209"/>
      <c r="AM47" s="209"/>
      <c r="AN47" s="209"/>
      <c r="AO47" s="209"/>
      <c r="AP47" s="209"/>
      <c r="AQ47" s="209"/>
      <c r="AR47" s="209"/>
      <c r="AS47" s="209"/>
      <c r="AT47" s="209"/>
      <c r="AU47" s="209"/>
      <c r="AV47" s="209"/>
      <c r="AW47" s="209"/>
      <c r="AX47" s="209"/>
      <c r="AY47" s="209"/>
      <c r="AZ47" s="209"/>
      <c r="BA47" s="209"/>
      <c r="BB47" s="209"/>
      <c r="BC47" s="209"/>
      <c r="BD47" s="209"/>
      <c r="BE47" s="209"/>
      <c r="BF47" s="209"/>
      <c r="BG47" s="209"/>
      <c r="BH47" s="209"/>
    </row>
    <row r="48" spans="1:60" ht="13" x14ac:dyDescent="0.25">
      <c r="A48" s="225" t="s">
        <v>133</v>
      </c>
      <c r="B48" s="226" t="s">
        <v>78</v>
      </c>
      <c r="C48" s="248" t="s">
        <v>79</v>
      </c>
      <c r="D48" s="227"/>
      <c r="E48" s="228"/>
      <c r="F48" s="229"/>
      <c r="G48" s="229">
        <f>SUMIF(AG49:AG56,"&lt;&gt;NOR",G49:G56)</f>
        <v>0</v>
      </c>
      <c r="H48" s="229"/>
      <c r="I48" s="229">
        <f>SUM(I49:I56)</f>
        <v>0</v>
      </c>
      <c r="J48" s="229"/>
      <c r="K48" s="229">
        <f>SUM(K49:K56)</f>
        <v>0</v>
      </c>
      <c r="L48" s="229"/>
      <c r="M48" s="229">
        <f>SUM(M49:M56)</f>
        <v>0</v>
      </c>
      <c r="N48" s="228"/>
      <c r="O48" s="228">
        <f>SUM(O49:O56)</f>
        <v>0.6</v>
      </c>
      <c r="P48" s="228"/>
      <c r="Q48" s="228">
        <f>SUM(Q49:Q56)</f>
        <v>0</v>
      </c>
      <c r="R48" s="229"/>
      <c r="S48" s="229"/>
      <c r="T48" s="230"/>
      <c r="U48" s="224"/>
      <c r="V48" s="224">
        <f>SUM(V49:V56)</f>
        <v>22.78</v>
      </c>
      <c r="W48" s="224"/>
      <c r="X48" s="224"/>
      <c r="Y48" s="224"/>
      <c r="AG48" t="s">
        <v>134</v>
      </c>
    </row>
    <row r="49" spans="1:60" ht="20" outlineLevel="1" x14ac:dyDescent="0.25">
      <c r="A49" s="232">
        <v>9</v>
      </c>
      <c r="B49" s="233" t="s">
        <v>265</v>
      </c>
      <c r="C49" s="249" t="s">
        <v>266</v>
      </c>
      <c r="D49" s="234" t="s">
        <v>149</v>
      </c>
      <c r="E49" s="235">
        <v>65.089399999999998</v>
      </c>
      <c r="F49" s="236"/>
      <c r="G49" s="237">
        <f>ROUND(E49*F49,2)</f>
        <v>0</v>
      </c>
      <c r="H49" s="236"/>
      <c r="I49" s="237">
        <f>ROUND(E49*H49,2)</f>
        <v>0</v>
      </c>
      <c r="J49" s="236"/>
      <c r="K49" s="237">
        <f>ROUND(E49*J49,2)</f>
        <v>0</v>
      </c>
      <c r="L49" s="237">
        <v>21</v>
      </c>
      <c r="M49" s="237">
        <f>G49*(1+L49/100)</f>
        <v>0</v>
      </c>
      <c r="N49" s="235">
        <v>8.9200000000000008E-3</v>
      </c>
      <c r="O49" s="235">
        <f>ROUND(E49*N49,2)</f>
        <v>0.57999999999999996</v>
      </c>
      <c r="P49" s="235">
        <v>0</v>
      </c>
      <c r="Q49" s="235">
        <f>ROUND(E49*P49,2)</f>
        <v>0</v>
      </c>
      <c r="R49" s="237" t="s">
        <v>238</v>
      </c>
      <c r="S49" s="237" t="s">
        <v>139</v>
      </c>
      <c r="T49" s="238" t="s">
        <v>139</v>
      </c>
      <c r="U49" s="220">
        <v>0.26</v>
      </c>
      <c r="V49" s="220">
        <f>ROUND(E49*U49,2)</f>
        <v>16.920000000000002</v>
      </c>
      <c r="W49" s="220"/>
      <c r="X49" s="220" t="s">
        <v>140</v>
      </c>
      <c r="Y49" s="220" t="s">
        <v>141</v>
      </c>
      <c r="Z49" s="209"/>
      <c r="AA49" s="209"/>
      <c r="AB49" s="209"/>
      <c r="AC49" s="209"/>
      <c r="AD49" s="209"/>
      <c r="AE49" s="209"/>
      <c r="AF49" s="209"/>
      <c r="AG49" s="209" t="s">
        <v>142</v>
      </c>
      <c r="AH49" s="209"/>
      <c r="AI49" s="209"/>
      <c r="AJ49" s="209"/>
      <c r="AK49" s="209"/>
      <c r="AL49" s="209"/>
      <c r="AM49" s="209"/>
      <c r="AN49" s="209"/>
      <c r="AO49" s="209"/>
      <c r="AP49" s="209"/>
      <c r="AQ49" s="209"/>
      <c r="AR49" s="209"/>
      <c r="AS49" s="209"/>
      <c r="AT49" s="209"/>
      <c r="AU49" s="209"/>
      <c r="AV49" s="209"/>
      <c r="AW49" s="209"/>
      <c r="AX49" s="209"/>
      <c r="AY49" s="209"/>
      <c r="AZ49" s="209"/>
      <c r="BA49" s="209"/>
      <c r="BB49" s="209"/>
      <c r="BC49" s="209"/>
      <c r="BD49" s="209"/>
      <c r="BE49" s="209"/>
      <c r="BF49" s="209"/>
      <c r="BG49" s="209"/>
      <c r="BH49" s="209"/>
    </row>
    <row r="50" spans="1:60" outlineLevel="2" x14ac:dyDescent="0.25">
      <c r="A50" s="216"/>
      <c r="B50" s="217"/>
      <c r="C50" s="250" t="s">
        <v>267</v>
      </c>
      <c r="D50" s="239"/>
      <c r="E50" s="239"/>
      <c r="F50" s="239"/>
      <c r="G50" s="239"/>
      <c r="H50" s="220"/>
      <c r="I50" s="220"/>
      <c r="J50" s="220"/>
      <c r="K50" s="220"/>
      <c r="L50" s="220"/>
      <c r="M50" s="220"/>
      <c r="N50" s="219"/>
      <c r="O50" s="219"/>
      <c r="P50" s="219"/>
      <c r="Q50" s="219"/>
      <c r="R50" s="220"/>
      <c r="S50" s="220"/>
      <c r="T50" s="220"/>
      <c r="U50" s="220"/>
      <c r="V50" s="220"/>
      <c r="W50" s="220"/>
      <c r="X50" s="220"/>
      <c r="Y50" s="220"/>
      <c r="Z50" s="209"/>
      <c r="AA50" s="209"/>
      <c r="AB50" s="209"/>
      <c r="AC50" s="209"/>
      <c r="AD50" s="209"/>
      <c r="AE50" s="209"/>
      <c r="AF50" s="209"/>
      <c r="AG50" s="209" t="s">
        <v>144</v>
      </c>
      <c r="AH50" s="209"/>
      <c r="AI50" s="209"/>
      <c r="AJ50" s="209"/>
      <c r="AK50" s="209"/>
      <c r="AL50" s="209"/>
      <c r="AM50" s="209"/>
      <c r="AN50" s="209"/>
      <c r="AO50" s="209"/>
      <c r="AP50" s="209"/>
      <c r="AQ50" s="209"/>
      <c r="AR50" s="209"/>
      <c r="AS50" s="209"/>
      <c r="AT50" s="209"/>
      <c r="AU50" s="209"/>
      <c r="AV50" s="209"/>
      <c r="AW50" s="209"/>
      <c r="AX50" s="209"/>
      <c r="AY50" s="209"/>
      <c r="AZ50" s="209"/>
      <c r="BA50" s="209"/>
      <c r="BB50" s="209"/>
      <c r="BC50" s="209"/>
      <c r="BD50" s="209"/>
      <c r="BE50" s="209"/>
      <c r="BF50" s="209"/>
      <c r="BG50" s="209"/>
      <c r="BH50" s="209"/>
    </row>
    <row r="51" spans="1:60" outlineLevel="2" x14ac:dyDescent="0.25">
      <c r="A51" s="216"/>
      <c r="B51" s="217"/>
      <c r="C51" s="251" t="s">
        <v>268</v>
      </c>
      <c r="D51" s="222"/>
      <c r="E51" s="223"/>
      <c r="F51" s="220"/>
      <c r="G51" s="220"/>
      <c r="H51" s="220"/>
      <c r="I51" s="220"/>
      <c r="J51" s="220"/>
      <c r="K51" s="220"/>
      <c r="L51" s="220"/>
      <c r="M51" s="220"/>
      <c r="N51" s="219"/>
      <c r="O51" s="219"/>
      <c r="P51" s="219"/>
      <c r="Q51" s="219"/>
      <c r="R51" s="220"/>
      <c r="S51" s="220"/>
      <c r="T51" s="220"/>
      <c r="U51" s="220"/>
      <c r="V51" s="220"/>
      <c r="W51" s="220"/>
      <c r="X51" s="220"/>
      <c r="Y51" s="220"/>
      <c r="Z51" s="209"/>
      <c r="AA51" s="209"/>
      <c r="AB51" s="209"/>
      <c r="AC51" s="209"/>
      <c r="AD51" s="209"/>
      <c r="AE51" s="209"/>
      <c r="AF51" s="209"/>
      <c r="AG51" s="209" t="s">
        <v>146</v>
      </c>
      <c r="AH51" s="209">
        <v>0</v>
      </c>
      <c r="AI51" s="209"/>
      <c r="AJ51" s="209"/>
      <c r="AK51" s="209"/>
      <c r="AL51" s="209"/>
      <c r="AM51" s="209"/>
      <c r="AN51" s="209"/>
      <c r="AO51" s="209"/>
      <c r="AP51" s="209"/>
      <c r="AQ51" s="209"/>
      <c r="AR51" s="209"/>
      <c r="AS51" s="209"/>
      <c r="AT51" s="209"/>
      <c r="AU51" s="209"/>
      <c r="AV51" s="209"/>
      <c r="AW51" s="209"/>
      <c r="AX51" s="209"/>
      <c r="AY51" s="209"/>
      <c r="AZ51" s="209"/>
      <c r="BA51" s="209"/>
      <c r="BB51" s="209"/>
      <c r="BC51" s="209"/>
      <c r="BD51" s="209"/>
      <c r="BE51" s="209"/>
      <c r="BF51" s="209"/>
      <c r="BG51" s="209"/>
      <c r="BH51" s="209"/>
    </row>
    <row r="52" spans="1:60" outlineLevel="3" x14ac:dyDescent="0.25">
      <c r="A52" s="216"/>
      <c r="B52" s="217"/>
      <c r="C52" s="251" t="s">
        <v>198</v>
      </c>
      <c r="D52" s="222"/>
      <c r="E52" s="223">
        <v>65.089399999999998</v>
      </c>
      <c r="F52" s="220"/>
      <c r="G52" s="220"/>
      <c r="H52" s="220"/>
      <c r="I52" s="220"/>
      <c r="J52" s="220"/>
      <c r="K52" s="220"/>
      <c r="L52" s="220"/>
      <c r="M52" s="220"/>
      <c r="N52" s="219"/>
      <c r="O52" s="219"/>
      <c r="P52" s="219"/>
      <c r="Q52" s="219"/>
      <c r="R52" s="220"/>
      <c r="S52" s="220"/>
      <c r="T52" s="220"/>
      <c r="U52" s="220"/>
      <c r="V52" s="220"/>
      <c r="W52" s="220"/>
      <c r="X52" s="220"/>
      <c r="Y52" s="220"/>
      <c r="Z52" s="209"/>
      <c r="AA52" s="209"/>
      <c r="AB52" s="209"/>
      <c r="AC52" s="209"/>
      <c r="AD52" s="209"/>
      <c r="AE52" s="209"/>
      <c r="AF52" s="209"/>
      <c r="AG52" s="209" t="s">
        <v>146</v>
      </c>
      <c r="AH52" s="209">
        <v>0</v>
      </c>
      <c r="AI52" s="209"/>
      <c r="AJ52" s="209"/>
      <c r="AK52" s="209"/>
      <c r="AL52" s="209"/>
      <c r="AM52" s="209"/>
      <c r="AN52" s="209"/>
      <c r="AO52" s="209"/>
      <c r="AP52" s="209"/>
      <c r="AQ52" s="209"/>
      <c r="AR52" s="209"/>
      <c r="AS52" s="209"/>
      <c r="AT52" s="209"/>
      <c r="AU52" s="209"/>
      <c r="AV52" s="209"/>
      <c r="AW52" s="209"/>
      <c r="AX52" s="209"/>
      <c r="AY52" s="209"/>
      <c r="AZ52" s="209"/>
      <c r="BA52" s="209"/>
      <c r="BB52" s="209"/>
      <c r="BC52" s="209"/>
      <c r="BD52" s="209"/>
      <c r="BE52" s="209"/>
      <c r="BF52" s="209"/>
      <c r="BG52" s="209"/>
      <c r="BH52" s="209"/>
    </row>
    <row r="53" spans="1:60" outlineLevel="1" x14ac:dyDescent="0.25">
      <c r="A53" s="232">
        <v>10</v>
      </c>
      <c r="B53" s="233" t="s">
        <v>269</v>
      </c>
      <c r="C53" s="249" t="s">
        <v>270</v>
      </c>
      <c r="D53" s="234" t="s">
        <v>149</v>
      </c>
      <c r="E53" s="235">
        <v>65.089399999999998</v>
      </c>
      <c r="F53" s="236"/>
      <c r="G53" s="237">
        <f>ROUND(E53*F53,2)</f>
        <v>0</v>
      </c>
      <c r="H53" s="236"/>
      <c r="I53" s="237">
        <f>ROUND(E53*H53,2)</f>
        <v>0</v>
      </c>
      <c r="J53" s="236"/>
      <c r="K53" s="237">
        <f>ROUND(E53*J53,2)</f>
        <v>0</v>
      </c>
      <c r="L53" s="237">
        <v>21</v>
      </c>
      <c r="M53" s="237">
        <f>G53*(1+L53/100)</f>
        <v>0</v>
      </c>
      <c r="N53" s="235">
        <v>2.5999999999999998E-4</v>
      </c>
      <c r="O53" s="235">
        <f>ROUND(E53*N53,2)</f>
        <v>0.02</v>
      </c>
      <c r="P53" s="235">
        <v>0</v>
      </c>
      <c r="Q53" s="235">
        <f>ROUND(E53*P53,2)</f>
        <v>0</v>
      </c>
      <c r="R53" s="237" t="s">
        <v>238</v>
      </c>
      <c r="S53" s="237" t="s">
        <v>139</v>
      </c>
      <c r="T53" s="238" t="s">
        <v>139</v>
      </c>
      <c r="U53" s="220">
        <v>0.09</v>
      </c>
      <c r="V53" s="220">
        <f>ROUND(E53*U53,2)</f>
        <v>5.86</v>
      </c>
      <c r="W53" s="220"/>
      <c r="X53" s="220" t="s">
        <v>140</v>
      </c>
      <c r="Y53" s="220" t="s">
        <v>141</v>
      </c>
      <c r="Z53" s="209"/>
      <c r="AA53" s="209"/>
      <c r="AB53" s="209"/>
      <c r="AC53" s="209"/>
      <c r="AD53" s="209"/>
      <c r="AE53" s="209"/>
      <c r="AF53" s="209"/>
      <c r="AG53" s="209" t="s">
        <v>142</v>
      </c>
      <c r="AH53" s="209"/>
      <c r="AI53" s="209"/>
      <c r="AJ53" s="209"/>
      <c r="AK53" s="209"/>
      <c r="AL53" s="209"/>
      <c r="AM53" s="209"/>
      <c r="AN53" s="209"/>
      <c r="AO53" s="209"/>
      <c r="AP53" s="209"/>
      <c r="AQ53" s="209"/>
      <c r="AR53" s="209"/>
      <c r="AS53" s="209"/>
      <c r="AT53" s="209"/>
      <c r="AU53" s="209"/>
      <c r="AV53" s="209"/>
      <c r="AW53" s="209"/>
      <c r="AX53" s="209"/>
      <c r="AY53" s="209"/>
      <c r="AZ53" s="209"/>
      <c r="BA53" s="209"/>
      <c r="BB53" s="209"/>
      <c r="BC53" s="209"/>
      <c r="BD53" s="209"/>
      <c r="BE53" s="209"/>
      <c r="BF53" s="209"/>
      <c r="BG53" s="209"/>
      <c r="BH53" s="209"/>
    </row>
    <row r="54" spans="1:60" outlineLevel="2" x14ac:dyDescent="0.25">
      <c r="A54" s="216"/>
      <c r="B54" s="217"/>
      <c r="C54" s="250" t="s">
        <v>267</v>
      </c>
      <c r="D54" s="239"/>
      <c r="E54" s="239"/>
      <c r="F54" s="239"/>
      <c r="G54" s="239"/>
      <c r="H54" s="220"/>
      <c r="I54" s="220"/>
      <c r="J54" s="220"/>
      <c r="K54" s="220"/>
      <c r="L54" s="220"/>
      <c r="M54" s="220"/>
      <c r="N54" s="219"/>
      <c r="O54" s="219"/>
      <c r="P54" s="219"/>
      <c r="Q54" s="219"/>
      <c r="R54" s="220"/>
      <c r="S54" s="220"/>
      <c r="T54" s="220"/>
      <c r="U54" s="220"/>
      <c r="V54" s="220"/>
      <c r="W54" s="220"/>
      <c r="X54" s="220"/>
      <c r="Y54" s="220"/>
      <c r="Z54" s="209"/>
      <c r="AA54" s="209"/>
      <c r="AB54" s="209"/>
      <c r="AC54" s="209"/>
      <c r="AD54" s="209"/>
      <c r="AE54" s="209"/>
      <c r="AF54" s="209"/>
      <c r="AG54" s="209" t="s">
        <v>144</v>
      </c>
      <c r="AH54" s="209"/>
      <c r="AI54" s="209"/>
      <c r="AJ54" s="209"/>
      <c r="AK54" s="209"/>
      <c r="AL54" s="209"/>
      <c r="AM54" s="209"/>
      <c r="AN54" s="209"/>
      <c r="AO54" s="209"/>
      <c r="AP54" s="209"/>
      <c r="AQ54" s="209"/>
      <c r="AR54" s="209"/>
      <c r="AS54" s="209"/>
      <c r="AT54" s="209"/>
      <c r="AU54" s="209"/>
      <c r="AV54" s="209"/>
      <c r="AW54" s="209"/>
      <c r="AX54" s="209"/>
      <c r="AY54" s="209"/>
      <c r="AZ54" s="209"/>
      <c r="BA54" s="209"/>
      <c r="BB54" s="209"/>
      <c r="BC54" s="209"/>
      <c r="BD54" s="209"/>
      <c r="BE54" s="209"/>
      <c r="BF54" s="209"/>
      <c r="BG54" s="209"/>
      <c r="BH54" s="209"/>
    </row>
    <row r="55" spans="1:60" outlineLevel="2" x14ac:dyDescent="0.25">
      <c r="A55" s="216"/>
      <c r="B55" s="217"/>
      <c r="C55" s="251" t="s">
        <v>271</v>
      </c>
      <c r="D55" s="222"/>
      <c r="E55" s="223"/>
      <c r="F55" s="220"/>
      <c r="G55" s="220"/>
      <c r="H55" s="220"/>
      <c r="I55" s="220"/>
      <c r="J55" s="220"/>
      <c r="K55" s="220"/>
      <c r="L55" s="220"/>
      <c r="M55" s="220"/>
      <c r="N55" s="219"/>
      <c r="O55" s="219"/>
      <c r="P55" s="219"/>
      <c r="Q55" s="219"/>
      <c r="R55" s="220"/>
      <c r="S55" s="220"/>
      <c r="T55" s="220"/>
      <c r="U55" s="220"/>
      <c r="V55" s="220"/>
      <c r="W55" s="220"/>
      <c r="X55" s="220"/>
      <c r="Y55" s="220"/>
      <c r="Z55" s="209"/>
      <c r="AA55" s="209"/>
      <c r="AB55" s="209"/>
      <c r="AC55" s="209"/>
      <c r="AD55" s="209"/>
      <c r="AE55" s="209"/>
      <c r="AF55" s="209"/>
      <c r="AG55" s="209" t="s">
        <v>146</v>
      </c>
      <c r="AH55" s="209">
        <v>0</v>
      </c>
      <c r="AI55" s="209"/>
      <c r="AJ55" s="209"/>
      <c r="AK55" s="209"/>
      <c r="AL55" s="209"/>
      <c r="AM55" s="209"/>
      <c r="AN55" s="209"/>
      <c r="AO55" s="209"/>
      <c r="AP55" s="209"/>
      <c r="AQ55" s="209"/>
      <c r="AR55" s="209"/>
      <c r="AS55" s="209"/>
      <c r="AT55" s="209"/>
      <c r="AU55" s="209"/>
      <c r="AV55" s="209"/>
      <c r="AW55" s="209"/>
      <c r="AX55" s="209"/>
      <c r="AY55" s="209"/>
      <c r="AZ55" s="209"/>
      <c r="BA55" s="209"/>
      <c r="BB55" s="209"/>
      <c r="BC55" s="209"/>
      <c r="BD55" s="209"/>
      <c r="BE55" s="209"/>
      <c r="BF55" s="209"/>
      <c r="BG55" s="209"/>
      <c r="BH55" s="209"/>
    </row>
    <row r="56" spans="1:60" outlineLevel="3" x14ac:dyDescent="0.25">
      <c r="A56" s="216"/>
      <c r="B56" s="217"/>
      <c r="C56" s="251" t="s">
        <v>198</v>
      </c>
      <c r="D56" s="222"/>
      <c r="E56" s="223">
        <v>65.089399999999998</v>
      </c>
      <c r="F56" s="220"/>
      <c r="G56" s="220"/>
      <c r="H56" s="220"/>
      <c r="I56" s="220"/>
      <c r="J56" s="220"/>
      <c r="K56" s="220"/>
      <c r="L56" s="220"/>
      <c r="M56" s="220"/>
      <c r="N56" s="219"/>
      <c r="O56" s="219"/>
      <c r="P56" s="219"/>
      <c r="Q56" s="219"/>
      <c r="R56" s="220"/>
      <c r="S56" s="220"/>
      <c r="T56" s="220"/>
      <c r="U56" s="220"/>
      <c r="V56" s="220"/>
      <c r="W56" s="220"/>
      <c r="X56" s="220"/>
      <c r="Y56" s="220"/>
      <c r="Z56" s="209"/>
      <c r="AA56" s="209"/>
      <c r="AB56" s="209"/>
      <c r="AC56" s="209"/>
      <c r="AD56" s="209"/>
      <c r="AE56" s="209"/>
      <c r="AF56" s="209"/>
      <c r="AG56" s="209" t="s">
        <v>146</v>
      </c>
      <c r="AH56" s="209">
        <v>0</v>
      </c>
      <c r="AI56" s="209"/>
      <c r="AJ56" s="209"/>
      <c r="AK56" s="209"/>
      <c r="AL56" s="209"/>
      <c r="AM56" s="209"/>
      <c r="AN56" s="209"/>
      <c r="AO56" s="209"/>
      <c r="AP56" s="209"/>
      <c r="AQ56" s="209"/>
      <c r="AR56" s="209"/>
      <c r="AS56" s="209"/>
      <c r="AT56" s="209"/>
      <c r="AU56" s="209"/>
      <c r="AV56" s="209"/>
      <c r="AW56" s="209"/>
      <c r="AX56" s="209"/>
      <c r="AY56" s="209"/>
      <c r="AZ56" s="209"/>
      <c r="BA56" s="209"/>
      <c r="BB56" s="209"/>
      <c r="BC56" s="209"/>
      <c r="BD56" s="209"/>
      <c r="BE56" s="209"/>
      <c r="BF56" s="209"/>
      <c r="BG56" s="209"/>
      <c r="BH56" s="209"/>
    </row>
    <row r="57" spans="1:60" ht="13" x14ac:dyDescent="0.25">
      <c r="A57" s="225" t="s">
        <v>133</v>
      </c>
      <c r="B57" s="226" t="s">
        <v>82</v>
      </c>
      <c r="C57" s="248" t="s">
        <v>83</v>
      </c>
      <c r="D57" s="227"/>
      <c r="E57" s="228"/>
      <c r="F57" s="229"/>
      <c r="G57" s="229">
        <f>SUMIF(AG58:AG59,"&lt;&gt;NOR",G58:G59)</f>
        <v>0</v>
      </c>
      <c r="H57" s="229"/>
      <c r="I57" s="229">
        <f>SUM(I58:I59)</f>
        <v>0</v>
      </c>
      <c r="J57" s="229"/>
      <c r="K57" s="229">
        <f>SUM(K58:K59)</f>
        <v>0</v>
      </c>
      <c r="L57" s="229"/>
      <c r="M57" s="229">
        <f>SUM(M58:M59)</f>
        <v>0</v>
      </c>
      <c r="N57" s="228"/>
      <c r="O57" s="228">
        <f>SUM(O58:O59)</f>
        <v>0</v>
      </c>
      <c r="P57" s="228"/>
      <c r="Q57" s="228">
        <f>SUM(Q58:Q59)</f>
        <v>0</v>
      </c>
      <c r="R57" s="229"/>
      <c r="S57" s="229"/>
      <c r="T57" s="230"/>
      <c r="U57" s="224"/>
      <c r="V57" s="224">
        <f>SUM(V58:V59)</f>
        <v>1.1000000000000001</v>
      </c>
      <c r="W57" s="224"/>
      <c r="X57" s="224"/>
      <c r="Y57" s="224"/>
      <c r="AG57" t="s">
        <v>134</v>
      </c>
    </row>
    <row r="58" spans="1:60" outlineLevel="1" x14ac:dyDescent="0.25">
      <c r="A58" s="232">
        <v>11</v>
      </c>
      <c r="B58" s="233" t="s">
        <v>272</v>
      </c>
      <c r="C58" s="249" t="s">
        <v>273</v>
      </c>
      <c r="D58" s="234" t="s">
        <v>219</v>
      </c>
      <c r="E58" s="235">
        <v>3.46679</v>
      </c>
      <c r="F58" s="236"/>
      <c r="G58" s="237">
        <f>ROUND(E58*F58,2)</f>
        <v>0</v>
      </c>
      <c r="H58" s="236"/>
      <c r="I58" s="237">
        <f>ROUND(E58*H58,2)</f>
        <v>0</v>
      </c>
      <c r="J58" s="236"/>
      <c r="K58" s="237">
        <f>ROUND(E58*J58,2)</f>
        <v>0</v>
      </c>
      <c r="L58" s="237">
        <v>21</v>
      </c>
      <c r="M58" s="237">
        <f>G58*(1+L58/100)</f>
        <v>0</v>
      </c>
      <c r="N58" s="235">
        <v>0</v>
      </c>
      <c r="O58" s="235">
        <f>ROUND(E58*N58,2)</f>
        <v>0</v>
      </c>
      <c r="P58" s="235">
        <v>0</v>
      </c>
      <c r="Q58" s="235">
        <f>ROUND(E58*P58,2)</f>
        <v>0</v>
      </c>
      <c r="R58" s="237" t="s">
        <v>238</v>
      </c>
      <c r="S58" s="237" t="s">
        <v>139</v>
      </c>
      <c r="T58" s="238" t="s">
        <v>139</v>
      </c>
      <c r="U58" s="220">
        <v>0.317</v>
      </c>
      <c r="V58" s="220">
        <f>ROUND(E58*U58,2)</f>
        <v>1.1000000000000001</v>
      </c>
      <c r="W58" s="220"/>
      <c r="X58" s="220" t="s">
        <v>274</v>
      </c>
      <c r="Y58" s="220" t="s">
        <v>141</v>
      </c>
      <c r="Z58" s="209"/>
      <c r="AA58" s="209"/>
      <c r="AB58" s="209"/>
      <c r="AC58" s="209"/>
      <c r="AD58" s="209"/>
      <c r="AE58" s="209"/>
      <c r="AF58" s="209"/>
      <c r="AG58" s="209" t="s">
        <v>275</v>
      </c>
      <c r="AH58" s="209"/>
      <c r="AI58" s="209"/>
      <c r="AJ58" s="209"/>
      <c r="AK58" s="209"/>
      <c r="AL58" s="209"/>
      <c r="AM58" s="209"/>
      <c r="AN58" s="209"/>
      <c r="AO58" s="209"/>
      <c r="AP58" s="209"/>
      <c r="AQ58" s="209"/>
      <c r="AR58" s="209"/>
      <c r="AS58" s="209"/>
      <c r="AT58" s="209"/>
      <c r="AU58" s="209"/>
      <c r="AV58" s="209"/>
      <c r="AW58" s="209"/>
      <c r="AX58" s="209"/>
      <c r="AY58" s="209"/>
      <c r="AZ58" s="209"/>
      <c r="BA58" s="209"/>
      <c r="BB58" s="209"/>
      <c r="BC58" s="209"/>
      <c r="BD58" s="209"/>
      <c r="BE58" s="209"/>
      <c r="BF58" s="209"/>
      <c r="BG58" s="209"/>
      <c r="BH58" s="209"/>
    </row>
    <row r="59" spans="1:60" ht="20.5" outlineLevel="2" x14ac:dyDescent="0.25">
      <c r="A59" s="216"/>
      <c r="B59" s="217"/>
      <c r="C59" s="250" t="s">
        <v>276</v>
      </c>
      <c r="D59" s="239"/>
      <c r="E59" s="239"/>
      <c r="F59" s="239"/>
      <c r="G59" s="239"/>
      <c r="H59" s="220"/>
      <c r="I59" s="220"/>
      <c r="J59" s="220"/>
      <c r="K59" s="220"/>
      <c r="L59" s="220"/>
      <c r="M59" s="220"/>
      <c r="N59" s="219"/>
      <c r="O59" s="219"/>
      <c r="P59" s="219"/>
      <c r="Q59" s="219"/>
      <c r="R59" s="220"/>
      <c r="S59" s="220"/>
      <c r="T59" s="220"/>
      <c r="U59" s="220"/>
      <c r="V59" s="220"/>
      <c r="W59" s="220"/>
      <c r="X59" s="220"/>
      <c r="Y59" s="220"/>
      <c r="Z59" s="209"/>
      <c r="AA59" s="209"/>
      <c r="AB59" s="209"/>
      <c r="AC59" s="209"/>
      <c r="AD59" s="209"/>
      <c r="AE59" s="209"/>
      <c r="AF59" s="209"/>
      <c r="AG59" s="209" t="s">
        <v>144</v>
      </c>
      <c r="AH59" s="209"/>
      <c r="AI59" s="209"/>
      <c r="AJ59" s="209"/>
      <c r="AK59" s="209"/>
      <c r="AL59" s="209"/>
      <c r="AM59" s="209"/>
      <c r="AN59" s="209"/>
      <c r="AO59" s="209"/>
      <c r="AP59" s="209"/>
      <c r="AQ59" s="209"/>
      <c r="AR59" s="209"/>
      <c r="AS59" s="209"/>
      <c r="AT59" s="209"/>
      <c r="AU59" s="209"/>
      <c r="AV59" s="209"/>
      <c r="AW59" s="209"/>
      <c r="AX59" s="209"/>
      <c r="AY59" s="209"/>
      <c r="AZ59" s="209"/>
      <c r="BA59" s="259" t="str">
        <f>C59</f>
        <v>přesun hmot pro budovy občanské výstavby (JKSO 801), budovy pro bydlení (JKSO 803) budovy pro výrobu a služby (JKSO 812) s nosnou svislou konstrukcí zděnou z cihel nebo tvárnic nebo kovovou</v>
      </c>
      <c r="BB59" s="209"/>
      <c r="BC59" s="209"/>
      <c r="BD59" s="209"/>
      <c r="BE59" s="209"/>
      <c r="BF59" s="209"/>
      <c r="BG59" s="209"/>
      <c r="BH59" s="209"/>
    </row>
    <row r="60" spans="1:60" ht="13" x14ac:dyDescent="0.25">
      <c r="A60" s="225" t="s">
        <v>133</v>
      </c>
      <c r="B60" s="226" t="s">
        <v>88</v>
      </c>
      <c r="C60" s="248" t="s">
        <v>89</v>
      </c>
      <c r="D60" s="227"/>
      <c r="E60" s="228"/>
      <c r="F60" s="229"/>
      <c r="G60" s="229">
        <f>SUMIF(AG61:AG70,"&lt;&gt;NOR",G61:G70)</f>
        <v>0</v>
      </c>
      <c r="H60" s="229"/>
      <c r="I60" s="229">
        <f>SUM(I61:I70)</f>
        <v>0</v>
      </c>
      <c r="J60" s="229"/>
      <c r="K60" s="229">
        <f>SUM(K61:K70)</f>
        <v>0</v>
      </c>
      <c r="L60" s="229"/>
      <c r="M60" s="229">
        <f>SUM(M61:M70)</f>
        <v>0</v>
      </c>
      <c r="N60" s="228"/>
      <c r="O60" s="228">
        <f>SUM(O61:O70)</f>
        <v>0.16</v>
      </c>
      <c r="P60" s="228"/>
      <c r="Q60" s="228">
        <f>SUM(Q61:Q70)</f>
        <v>0</v>
      </c>
      <c r="R60" s="229"/>
      <c r="S60" s="229"/>
      <c r="T60" s="230"/>
      <c r="U60" s="224"/>
      <c r="V60" s="224">
        <f>SUM(V61:V70)</f>
        <v>1.69</v>
      </c>
      <c r="W60" s="224"/>
      <c r="X60" s="224"/>
      <c r="Y60" s="224"/>
      <c r="AG60" t="s">
        <v>134</v>
      </c>
    </row>
    <row r="61" spans="1:60" ht="20" outlineLevel="1" x14ac:dyDescent="0.25">
      <c r="A61" s="232">
        <v>12</v>
      </c>
      <c r="B61" s="233" t="s">
        <v>277</v>
      </c>
      <c r="C61" s="249" t="s">
        <v>278</v>
      </c>
      <c r="D61" s="234" t="s">
        <v>149</v>
      </c>
      <c r="E61" s="235">
        <v>6.5089399999999999</v>
      </c>
      <c r="F61" s="236"/>
      <c r="G61" s="237">
        <f>ROUND(E61*F61,2)</f>
        <v>0</v>
      </c>
      <c r="H61" s="236"/>
      <c r="I61" s="237">
        <f>ROUND(E61*H61,2)</f>
        <v>0</v>
      </c>
      <c r="J61" s="236"/>
      <c r="K61" s="237">
        <f>ROUND(E61*J61,2)</f>
        <v>0</v>
      </c>
      <c r="L61" s="237">
        <v>21</v>
      </c>
      <c r="M61" s="237">
        <f>G61*(1+L61/100)</f>
        <v>0</v>
      </c>
      <c r="N61" s="235">
        <v>1.193E-2</v>
      </c>
      <c r="O61" s="235">
        <f>ROUND(E61*N61,2)</f>
        <v>0.08</v>
      </c>
      <c r="P61" s="235">
        <v>0</v>
      </c>
      <c r="Q61" s="235">
        <f>ROUND(E61*P61,2)</f>
        <v>0</v>
      </c>
      <c r="R61" s="237" t="s">
        <v>279</v>
      </c>
      <c r="S61" s="237" t="s">
        <v>139</v>
      </c>
      <c r="T61" s="238" t="s">
        <v>139</v>
      </c>
      <c r="U61" s="220">
        <v>0.26</v>
      </c>
      <c r="V61" s="220">
        <f>ROUND(E61*U61,2)</f>
        <v>1.69</v>
      </c>
      <c r="W61" s="220"/>
      <c r="X61" s="220" t="s">
        <v>140</v>
      </c>
      <c r="Y61" s="220" t="s">
        <v>141</v>
      </c>
      <c r="Z61" s="209"/>
      <c r="AA61" s="209"/>
      <c r="AB61" s="209"/>
      <c r="AC61" s="209"/>
      <c r="AD61" s="209"/>
      <c r="AE61" s="209"/>
      <c r="AF61" s="209"/>
      <c r="AG61" s="209" t="s">
        <v>142</v>
      </c>
      <c r="AH61" s="209"/>
      <c r="AI61" s="209"/>
      <c r="AJ61" s="209"/>
      <c r="AK61" s="209"/>
      <c r="AL61" s="209"/>
      <c r="AM61" s="209"/>
      <c r="AN61" s="209"/>
      <c r="AO61" s="209"/>
      <c r="AP61" s="209"/>
      <c r="AQ61" s="209"/>
      <c r="AR61" s="209"/>
      <c r="AS61" s="209"/>
      <c r="AT61" s="209"/>
      <c r="AU61" s="209"/>
      <c r="AV61" s="209"/>
      <c r="AW61" s="209"/>
      <c r="AX61" s="209"/>
      <c r="AY61" s="209"/>
      <c r="AZ61" s="209"/>
      <c r="BA61" s="209"/>
      <c r="BB61" s="209"/>
      <c r="BC61" s="209"/>
      <c r="BD61" s="209"/>
      <c r="BE61" s="209"/>
      <c r="BF61" s="209"/>
      <c r="BG61" s="209"/>
      <c r="BH61" s="209"/>
    </row>
    <row r="62" spans="1:60" outlineLevel="2" x14ac:dyDescent="0.25">
      <c r="A62" s="216"/>
      <c r="B62" s="217"/>
      <c r="C62" s="250" t="s">
        <v>280</v>
      </c>
      <c r="D62" s="239"/>
      <c r="E62" s="239"/>
      <c r="F62" s="239"/>
      <c r="G62" s="239"/>
      <c r="H62" s="220"/>
      <c r="I62" s="220"/>
      <c r="J62" s="220"/>
      <c r="K62" s="220"/>
      <c r="L62" s="220"/>
      <c r="M62" s="220"/>
      <c r="N62" s="219"/>
      <c r="O62" s="219"/>
      <c r="P62" s="219"/>
      <c r="Q62" s="219"/>
      <c r="R62" s="220"/>
      <c r="S62" s="220"/>
      <c r="T62" s="220"/>
      <c r="U62" s="220"/>
      <c r="V62" s="220"/>
      <c r="W62" s="220"/>
      <c r="X62" s="220"/>
      <c r="Y62" s="220"/>
      <c r="Z62" s="209"/>
      <c r="AA62" s="209"/>
      <c r="AB62" s="209"/>
      <c r="AC62" s="209"/>
      <c r="AD62" s="209"/>
      <c r="AE62" s="209"/>
      <c r="AF62" s="209"/>
      <c r="AG62" s="209" t="s">
        <v>144</v>
      </c>
      <c r="AH62" s="209"/>
      <c r="AI62" s="209"/>
      <c r="AJ62" s="209"/>
      <c r="AK62" s="209"/>
      <c r="AL62" s="209"/>
      <c r="AM62" s="209"/>
      <c r="AN62" s="209"/>
      <c r="AO62" s="209"/>
      <c r="AP62" s="209"/>
      <c r="AQ62" s="209"/>
      <c r="AR62" s="209"/>
      <c r="AS62" s="209"/>
      <c r="AT62" s="209"/>
      <c r="AU62" s="209"/>
      <c r="AV62" s="209"/>
      <c r="AW62" s="209"/>
      <c r="AX62" s="209"/>
      <c r="AY62" s="209"/>
      <c r="AZ62" s="209"/>
      <c r="BA62" s="209"/>
      <c r="BB62" s="209"/>
      <c r="BC62" s="209"/>
      <c r="BD62" s="209"/>
      <c r="BE62" s="209"/>
      <c r="BF62" s="209"/>
      <c r="BG62" s="209"/>
      <c r="BH62" s="209"/>
    </row>
    <row r="63" spans="1:60" outlineLevel="2" x14ac:dyDescent="0.25">
      <c r="A63" s="216"/>
      <c r="B63" s="217"/>
      <c r="C63" s="251" t="s">
        <v>281</v>
      </c>
      <c r="D63" s="222"/>
      <c r="E63" s="223"/>
      <c r="F63" s="220"/>
      <c r="G63" s="220"/>
      <c r="H63" s="220"/>
      <c r="I63" s="220"/>
      <c r="J63" s="220"/>
      <c r="K63" s="220"/>
      <c r="L63" s="220"/>
      <c r="M63" s="220"/>
      <c r="N63" s="219"/>
      <c r="O63" s="219"/>
      <c r="P63" s="219"/>
      <c r="Q63" s="219"/>
      <c r="R63" s="220"/>
      <c r="S63" s="220"/>
      <c r="T63" s="220"/>
      <c r="U63" s="220"/>
      <c r="V63" s="220"/>
      <c r="W63" s="220"/>
      <c r="X63" s="220"/>
      <c r="Y63" s="220"/>
      <c r="Z63" s="209"/>
      <c r="AA63" s="209"/>
      <c r="AB63" s="209"/>
      <c r="AC63" s="209"/>
      <c r="AD63" s="209"/>
      <c r="AE63" s="209"/>
      <c r="AF63" s="209"/>
      <c r="AG63" s="209" t="s">
        <v>146</v>
      </c>
      <c r="AH63" s="209">
        <v>0</v>
      </c>
      <c r="AI63" s="209"/>
      <c r="AJ63" s="209"/>
      <c r="AK63" s="209"/>
      <c r="AL63" s="209"/>
      <c r="AM63" s="209"/>
      <c r="AN63" s="209"/>
      <c r="AO63" s="209"/>
      <c r="AP63" s="209"/>
      <c r="AQ63" s="209"/>
      <c r="AR63" s="209"/>
      <c r="AS63" s="209"/>
      <c r="AT63" s="209"/>
      <c r="AU63" s="209"/>
      <c r="AV63" s="209"/>
      <c r="AW63" s="209"/>
      <c r="AX63" s="209"/>
      <c r="AY63" s="209"/>
      <c r="AZ63" s="209"/>
      <c r="BA63" s="209"/>
      <c r="BB63" s="209"/>
      <c r="BC63" s="209"/>
      <c r="BD63" s="209"/>
      <c r="BE63" s="209"/>
      <c r="BF63" s="209"/>
      <c r="BG63" s="209"/>
      <c r="BH63" s="209"/>
    </row>
    <row r="64" spans="1:60" outlineLevel="3" x14ac:dyDescent="0.25">
      <c r="A64" s="216"/>
      <c r="B64" s="217"/>
      <c r="C64" s="251" t="s">
        <v>282</v>
      </c>
      <c r="D64" s="222"/>
      <c r="E64" s="223"/>
      <c r="F64" s="220"/>
      <c r="G64" s="220"/>
      <c r="H64" s="220"/>
      <c r="I64" s="220"/>
      <c r="J64" s="220"/>
      <c r="K64" s="220"/>
      <c r="L64" s="220"/>
      <c r="M64" s="220"/>
      <c r="N64" s="219"/>
      <c r="O64" s="219"/>
      <c r="P64" s="219"/>
      <c r="Q64" s="219"/>
      <c r="R64" s="220"/>
      <c r="S64" s="220"/>
      <c r="T64" s="220"/>
      <c r="U64" s="220"/>
      <c r="V64" s="220"/>
      <c r="W64" s="220"/>
      <c r="X64" s="220"/>
      <c r="Y64" s="220"/>
      <c r="Z64" s="209"/>
      <c r="AA64" s="209"/>
      <c r="AB64" s="209"/>
      <c r="AC64" s="209"/>
      <c r="AD64" s="209"/>
      <c r="AE64" s="209"/>
      <c r="AF64" s="209"/>
      <c r="AG64" s="209" t="s">
        <v>146</v>
      </c>
      <c r="AH64" s="209">
        <v>0</v>
      </c>
      <c r="AI64" s="209"/>
      <c r="AJ64" s="209"/>
      <c r="AK64" s="209"/>
      <c r="AL64" s="209"/>
      <c r="AM64" s="209"/>
      <c r="AN64" s="209"/>
      <c r="AO64" s="209"/>
      <c r="AP64" s="209"/>
      <c r="AQ64" s="209"/>
      <c r="AR64" s="209"/>
      <c r="AS64" s="209"/>
      <c r="AT64" s="209"/>
      <c r="AU64" s="209"/>
      <c r="AV64" s="209"/>
      <c r="AW64" s="209"/>
      <c r="AX64" s="209"/>
      <c r="AY64" s="209"/>
      <c r="AZ64" s="209"/>
      <c r="BA64" s="209"/>
      <c r="BB64" s="209"/>
      <c r="BC64" s="209"/>
      <c r="BD64" s="209"/>
      <c r="BE64" s="209"/>
      <c r="BF64" s="209"/>
      <c r="BG64" s="209"/>
      <c r="BH64" s="209"/>
    </row>
    <row r="65" spans="1:60" outlineLevel="3" x14ac:dyDescent="0.25">
      <c r="A65" s="216"/>
      <c r="B65" s="217"/>
      <c r="C65" s="251" t="s">
        <v>283</v>
      </c>
      <c r="D65" s="222"/>
      <c r="E65" s="223">
        <v>6.5089399999999999</v>
      </c>
      <c r="F65" s="220"/>
      <c r="G65" s="220"/>
      <c r="H65" s="220"/>
      <c r="I65" s="220"/>
      <c r="J65" s="220"/>
      <c r="K65" s="220"/>
      <c r="L65" s="220"/>
      <c r="M65" s="220"/>
      <c r="N65" s="219"/>
      <c r="O65" s="219"/>
      <c r="P65" s="219"/>
      <c r="Q65" s="219"/>
      <c r="R65" s="220"/>
      <c r="S65" s="220"/>
      <c r="T65" s="220"/>
      <c r="U65" s="220"/>
      <c r="V65" s="220"/>
      <c r="W65" s="220"/>
      <c r="X65" s="220"/>
      <c r="Y65" s="220"/>
      <c r="Z65" s="209"/>
      <c r="AA65" s="209"/>
      <c r="AB65" s="209"/>
      <c r="AC65" s="209"/>
      <c r="AD65" s="209"/>
      <c r="AE65" s="209"/>
      <c r="AF65" s="209"/>
      <c r="AG65" s="209" t="s">
        <v>146</v>
      </c>
      <c r="AH65" s="209">
        <v>0</v>
      </c>
      <c r="AI65" s="209"/>
      <c r="AJ65" s="209"/>
      <c r="AK65" s="209"/>
      <c r="AL65" s="209"/>
      <c r="AM65" s="209"/>
      <c r="AN65" s="209"/>
      <c r="AO65" s="209"/>
      <c r="AP65" s="209"/>
      <c r="AQ65" s="209"/>
      <c r="AR65" s="209"/>
      <c r="AS65" s="209"/>
      <c r="AT65" s="209"/>
      <c r="AU65" s="209"/>
      <c r="AV65" s="209"/>
      <c r="AW65" s="209"/>
      <c r="AX65" s="209"/>
      <c r="AY65" s="209"/>
      <c r="AZ65" s="209"/>
      <c r="BA65" s="209"/>
      <c r="BB65" s="209"/>
      <c r="BC65" s="209"/>
      <c r="BD65" s="209"/>
      <c r="BE65" s="209"/>
      <c r="BF65" s="209"/>
      <c r="BG65" s="209"/>
      <c r="BH65" s="209"/>
    </row>
    <row r="66" spans="1:60" outlineLevel="1" x14ac:dyDescent="0.25">
      <c r="A66" s="232">
        <v>13</v>
      </c>
      <c r="B66" s="233" t="s">
        <v>284</v>
      </c>
      <c r="C66" s="249" t="s">
        <v>285</v>
      </c>
      <c r="D66" s="234" t="s">
        <v>149</v>
      </c>
      <c r="E66" s="235">
        <v>7.1598300000000004</v>
      </c>
      <c r="F66" s="236"/>
      <c r="G66" s="237">
        <f>ROUND(E66*F66,2)</f>
        <v>0</v>
      </c>
      <c r="H66" s="236"/>
      <c r="I66" s="237">
        <f>ROUND(E66*H66,2)</f>
        <v>0</v>
      </c>
      <c r="J66" s="236"/>
      <c r="K66" s="237">
        <f>ROUND(E66*J66,2)</f>
        <v>0</v>
      </c>
      <c r="L66" s="237">
        <v>21</v>
      </c>
      <c r="M66" s="237">
        <f>G66*(1+L66/100)</f>
        <v>0</v>
      </c>
      <c r="N66" s="235">
        <v>1.09E-2</v>
      </c>
      <c r="O66" s="235">
        <f>ROUND(E66*N66,2)</f>
        <v>0.08</v>
      </c>
      <c r="P66" s="235">
        <v>0</v>
      </c>
      <c r="Q66" s="235">
        <f>ROUND(E66*P66,2)</f>
        <v>0</v>
      </c>
      <c r="R66" s="237" t="s">
        <v>286</v>
      </c>
      <c r="S66" s="237" t="s">
        <v>139</v>
      </c>
      <c r="T66" s="238" t="s">
        <v>139</v>
      </c>
      <c r="U66" s="220">
        <v>0</v>
      </c>
      <c r="V66" s="220">
        <f>ROUND(E66*U66,2)</f>
        <v>0</v>
      </c>
      <c r="W66" s="220"/>
      <c r="X66" s="220" t="s">
        <v>287</v>
      </c>
      <c r="Y66" s="220" t="s">
        <v>141</v>
      </c>
      <c r="Z66" s="209"/>
      <c r="AA66" s="209"/>
      <c r="AB66" s="209"/>
      <c r="AC66" s="209"/>
      <c r="AD66" s="209"/>
      <c r="AE66" s="209"/>
      <c r="AF66" s="209"/>
      <c r="AG66" s="209" t="s">
        <v>288</v>
      </c>
      <c r="AH66" s="209"/>
      <c r="AI66" s="209"/>
      <c r="AJ66" s="209"/>
      <c r="AK66" s="209"/>
      <c r="AL66" s="209"/>
      <c r="AM66" s="209"/>
      <c r="AN66" s="209"/>
      <c r="AO66" s="209"/>
      <c r="AP66" s="209"/>
      <c r="AQ66" s="209"/>
      <c r="AR66" s="209"/>
      <c r="AS66" s="209"/>
      <c r="AT66" s="209"/>
      <c r="AU66" s="209"/>
      <c r="AV66" s="209"/>
      <c r="AW66" s="209"/>
      <c r="AX66" s="209"/>
      <c r="AY66" s="209"/>
      <c r="AZ66" s="209"/>
      <c r="BA66" s="209"/>
      <c r="BB66" s="209"/>
      <c r="BC66" s="209"/>
      <c r="BD66" s="209"/>
      <c r="BE66" s="209"/>
      <c r="BF66" s="209"/>
      <c r="BG66" s="209"/>
      <c r="BH66" s="209"/>
    </row>
    <row r="67" spans="1:60" outlineLevel="2" x14ac:dyDescent="0.25">
      <c r="A67" s="216"/>
      <c r="B67" s="217"/>
      <c r="C67" s="251" t="s">
        <v>289</v>
      </c>
      <c r="D67" s="222"/>
      <c r="E67" s="223">
        <v>6.5089399999999999</v>
      </c>
      <c r="F67" s="220"/>
      <c r="G67" s="220"/>
      <c r="H67" s="220"/>
      <c r="I67" s="220"/>
      <c r="J67" s="220"/>
      <c r="K67" s="220"/>
      <c r="L67" s="220"/>
      <c r="M67" s="220"/>
      <c r="N67" s="219"/>
      <c r="O67" s="219"/>
      <c r="P67" s="219"/>
      <c r="Q67" s="219"/>
      <c r="R67" s="220"/>
      <c r="S67" s="220"/>
      <c r="T67" s="220"/>
      <c r="U67" s="220"/>
      <c r="V67" s="220"/>
      <c r="W67" s="220"/>
      <c r="X67" s="220"/>
      <c r="Y67" s="220"/>
      <c r="Z67" s="209"/>
      <c r="AA67" s="209"/>
      <c r="AB67" s="209"/>
      <c r="AC67" s="209"/>
      <c r="AD67" s="209"/>
      <c r="AE67" s="209"/>
      <c r="AF67" s="209"/>
      <c r="AG67" s="209" t="s">
        <v>146</v>
      </c>
      <c r="AH67" s="209">
        <v>5</v>
      </c>
      <c r="AI67" s="209"/>
      <c r="AJ67" s="209"/>
      <c r="AK67" s="209"/>
      <c r="AL67" s="209"/>
      <c r="AM67" s="209"/>
      <c r="AN67" s="209"/>
      <c r="AO67" s="209"/>
      <c r="AP67" s="209"/>
      <c r="AQ67" s="209"/>
      <c r="AR67" s="209"/>
      <c r="AS67" s="209"/>
      <c r="AT67" s="209"/>
      <c r="AU67" s="209"/>
      <c r="AV67" s="209"/>
      <c r="AW67" s="209"/>
      <c r="AX67" s="209"/>
      <c r="AY67" s="209"/>
      <c r="AZ67" s="209"/>
      <c r="BA67" s="209"/>
      <c r="BB67" s="209"/>
      <c r="BC67" s="209"/>
      <c r="BD67" s="209"/>
      <c r="BE67" s="209"/>
      <c r="BF67" s="209"/>
      <c r="BG67" s="209"/>
      <c r="BH67" s="209"/>
    </row>
    <row r="68" spans="1:60" outlineLevel="3" x14ac:dyDescent="0.25">
      <c r="A68" s="216"/>
      <c r="B68" s="217"/>
      <c r="C68" s="262" t="s">
        <v>290</v>
      </c>
      <c r="D68" s="257"/>
      <c r="E68" s="258">
        <v>0.65088999999999997</v>
      </c>
      <c r="F68" s="220"/>
      <c r="G68" s="220"/>
      <c r="H68" s="220"/>
      <c r="I68" s="220"/>
      <c r="J68" s="220"/>
      <c r="K68" s="220"/>
      <c r="L68" s="220"/>
      <c r="M68" s="220"/>
      <c r="N68" s="219"/>
      <c r="O68" s="219"/>
      <c r="P68" s="219"/>
      <c r="Q68" s="219"/>
      <c r="R68" s="220"/>
      <c r="S68" s="220"/>
      <c r="T68" s="220"/>
      <c r="U68" s="220"/>
      <c r="V68" s="220"/>
      <c r="W68" s="220"/>
      <c r="X68" s="220"/>
      <c r="Y68" s="220"/>
      <c r="Z68" s="209"/>
      <c r="AA68" s="209"/>
      <c r="AB68" s="209"/>
      <c r="AC68" s="209"/>
      <c r="AD68" s="209"/>
      <c r="AE68" s="209"/>
      <c r="AF68" s="209"/>
      <c r="AG68" s="209" t="s">
        <v>146</v>
      </c>
      <c r="AH68" s="209">
        <v>4</v>
      </c>
      <c r="AI68" s="209"/>
      <c r="AJ68" s="209"/>
      <c r="AK68" s="209"/>
      <c r="AL68" s="209"/>
      <c r="AM68" s="209"/>
      <c r="AN68" s="209"/>
      <c r="AO68" s="209"/>
      <c r="AP68" s="209"/>
      <c r="AQ68" s="209"/>
      <c r="AR68" s="209"/>
      <c r="AS68" s="209"/>
      <c r="AT68" s="209"/>
      <c r="AU68" s="209"/>
      <c r="AV68" s="209"/>
      <c r="AW68" s="209"/>
      <c r="AX68" s="209"/>
      <c r="AY68" s="209"/>
      <c r="AZ68" s="209"/>
      <c r="BA68" s="209"/>
      <c r="BB68" s="209"/>
      <c r="BC68" s="209"/>
      <c r="BD68" s="209"/>
      <c r="BE68" s="209"/>
      <c r="BF68" s="209"/>
      <c r="BG68" s="209"/>
      <c r="BH68" s="209"/>
    </row>
    <row r="69" spans="1:60" outlineLevel="1" x14ac:dyDescent="0.25">
      <c r="A69" s="216">
        <v>14</v>
      </c>
      <c r="B69" s="217" t="s">
        <v>291</v>
      </c>
      <c r="C69" s="263" t="s">
        <v>292</v>
      </c>
      <c r="D69" s="218" t="s">
        <v>0</v>
      </c>
      <c r="E69" s="260"/>
      <c r="F69" s="221"/>
      <c r="G69" s="220">
        <f>ROUND(E69*F69,2)</f>
        <v>0</v>
      </c>
      <c r="H69" s="221"/>
      <c r="I69" s="220">
        <f>ROUND(E69*H69,2)</f>
        <v>0</v>
      </c>
      <c r="J69" s="221"/>
      <c r="K69" s="220">
        <f>ROUND(E69*J69,2)</f>
        <v>0</v>
      </c>
      <c r="L69" s="220">
        <v>21</v>
      </c>
      <c r="M69" s="220">
        <f>G69*(1+L69/100)</f>
        <v>0</v>
      </c>
      <c r="N69" s="219">
        <v>0</v>
      </c>
      <c r="O69" s="219">
        <f>ROUND(E69*N69,2)</f>
        <v>0</v>
      </c>
      <c r="P69" s="219">
        <v>0</v>
      </c>
      <c r="Q69" s="219">
        <f>ROUND(E69*P69,2)</f>
        <v>0</v>
      </c>
      <c r="R69" s="220" t="s">
        <v>279</v>
      </c>
      <c r="S69" s="220" t="s">
        <v>139</v>
      </c>
      <c r="T69" s="220" t="s">
        <v>139</v>
      </c>
      <c r="U69" s="220">
        <v>0</v>
      </c>
      <c r="V69" s="220">
        <f>ROUND(E69*U69,2)</f>
        <v>0</v>
      </c>
      <c r="W69" s="220"/>
      <c r="X69" s="220" t="s">
        <v>274</v>
      </c>
      <c r="Y69" s="220" t="s">
        <v>141</v>
      </c>
      <c r="Z69" s="209"/>
      <c r="AA69" s="209"/>
      <c r="AB69" s="209"/>
      <c r="AC69" s="209"/>
      <c r="AD69" s="209"/>
      <c r="AE69" s="209"/>
      <c r="AF69" s="209"/>
      <c r="AG69" s="209" t="s">
        <v>275</v>
      </c>
      <c r="AH69" s="209"/>
      <c r="AI69" s="209"/>
      <c r="AJ69" s="209"/>
      <c r="AK69" s="209"/>
      <c r="AL69" s="209"/>
      <c r="AM69" s="209"/>
      <c r="AN69" s="209"/>
      <c r="AO69" s="209"/>
      <c r="AP69" s="209"/>
      <c r="AQ69" s="209"/>
      <c r="AR69" s="209"/>
      <c r="AS69" s="209"/>
      <c r="AT69" s="209"/>
      <c r="AU69" s="209"/>
      <c r="AV69" s="209"/>
      <c r="AW69" s="209"/>
      <c r="AX69" s="209"/>
      <c r="AY69" s="209"/>
      <c r="AZ69" s="209"/>
      <c r="BA69" s="209"/>
      <c r="BB69" s="209"/>
      <c r="BC69" s="209"/>
      <c r="BD69" s="209"/>
      <c r="BE69" s="209"/>
      <c r="BF69" s="209"/>
      <c r="BG69" s="209"/>
      <c r="BH69" s="209"/>
    </row>
    <row r="70" spans="1:60" outlineLevel="2" x14ac:dyDescent="0.25">
      <c r="A70" s="216"/>
      <c r="B70" s="217"/>
      <c r="C70" s="264" t="s">
        <v>293</v>
      </c>
      <c r="D70" s="261"/>
      <c r="E70" s="261"/>
      <c r="F70" s="261"/>
      <c r="G70" s="261"/>
      <c r="H70" s="220"/>
      <c r="I70" s="220"/>
      <c r="J70" s="220"/>
      <c r="K70" s="220"/>
      <c r="L70" s="220"/>
      <c r="M70" s="220"/>
      <c r="N70" s="219"/>
      <c r="O70" s="219"/>
      <c r="P70" s="219"/>
      <c r="Q70" s="219"/>
      <c r="R70" s="220"/>
      <c r="S70" s="220"/>
      <c r="T70" s="220"/>
      <c r="U70" s="220"/>
      <c r="V70" s="220"/>
      <c r="W70" s="220"/>
      <c r="X70" s="220"/>
      <c r="Y70" s="220"/>
      <c r="Z70" s="209"/>
      <c r="AA70" s="209"/>
      <c r="AB70" s="209"/>
      <c r="AC70" s="209"/>
      <c r="AD70" s="209"/>
      <c r="AE70" s="209"/>
      <c r="AF70" s="209"/>
      <c r="AG70" s="209" t="s">
        <v>144</v>
      </c>
      <c r="AH70" s="209"/>
      <c r="AI70" s="209"/>
      <c r="AJ70" s="209"/>
      <c r="AK70" s="209"/>
      <c r="AL70" s="209"/>
      <c r="AM70" s="209"/>
      <c r="AN70" s="209"/>
      <c r="AO70" s="209"/>
      <c r="AP70" s="209"/>
      <c r="AQ70" s="209"/>
      <c r="AR70" s="209"/>
      <c r="AS70" s="209"/>
      <c r="AT70" s="209"/>
      <c r="AU70" s="209"/>
      <c r="AV70" s="209"/>
      <c r="AW70" s="209"/>
      <c r="AX70" s="209"/>
      <c r="AY70" s="209"/>
      <c r="AZ70" s="209"/>
      <c r="BA70" s="209"/>
      <c r="BB70" s="209"/>
      <c r="BC70" s="209"/>
      <c r="BD70" s="209"/>
      <c r="BE70" s="209"/>
      <c r="BF70" s="209"/>
      <c r="BG70" s="209"/>
      <c r="BH70" s="209"/>
    </row>
    <row r="71" spans="1:60" ht="13" x14ac:dyDescent="0.25">
      <c r="A71" s="225" t="s">
        <v>133</v>
      </c>
      <c r="B71" s="226" t="s">
        <v>90</v>
      </c>
      <c r="C71" s="248" t="s">
        <v>91</v>
      </c>
      <c r="D71" s="227"/>
      <c r="E71" s="228"/>
      <c r="F71" s="229"/>
      <c r="G71" s="229">
        <f>SUMIF(AG72:AG81,"&lt;&gt;NOR",G72:G81)</f>
        <v>0</v>
      </c>
      <c r="H71" s="229"/>
      <c r="I71" s="229">
        <f>SUM(I72:I81)</f>
        <v>0</v>
      </c>
      <c r="J71" s="229"/>
      <c r="K71" s="229">
        <f>SUM(K72:K81)</f>
        <v>0</v>
      </c>
      <c r="L71" s="229"/>
      <c r="M71" s="229">
        <f>SUM(M72:M81)</f>
        <v>0</v>
      </c>
      <c r="N71" s="228"/>
      <c r="O71" s="228">
        <f>SUM(O72:O81)</f>
        <v>0.32</v>
      </c>
      <c r="P71" s="228"/>
      <c r="Q71" s="228">
        <f>SUM(Q72:Q81)</f>
        <v>0</v>
      </c>
      <c r="R71" s="229"/>
      <c r="S71" s="229"/>
      <c r="T71" s="230"/>
      <c r="U71" s="224"/>
      <c r="V71" s="224">
        <f>SUM(V72:V81)</f>
        <v>32.479999999999997</v>
      </c>
      <c r="W71" s="224"/>
      <c r="X71" s="224"/>
      <c r="Y71" s="224"/>
      <c r="AG71" t="s">
        <v>134</v>
      </c>
    </row>
    <row r="72" spans="1:60" outlineLevel="1" x14ac:dyDescent="0.25">
      <c r="A72" s="232">
        <v>15</v>
      </c>
      <c r="B72" s="233" t="s">
        <v>294</v>
      </c>
      <c r="C72" s="249" t="s">
        <v>295</v>
      </c>
      <c r="D72" s="234" t="s">
        <v>155</v>
      </c>
      <c r="E72" s="235">
        <v>36.25</v>
      </c>
      <c r="F72" s="236"/>
      <c r="G72" s="237">
        <f>ROUND(E72*F72,2)</f>
        <v>0</v>
      </c>
      <c r="H72" s="236"/>
      <c r="I72" s="237">
        <f>ROUND(E72*H72,2)</f>
        <v>0</v>
      </c>
      <c r="J72" s="236"/>
      <c r="K72" s="237">
        <f>ROUND(E72*J72,2)</f>
        <v>0</v>
      </c>
      <c r="L72" s="237">
        <v>21</v>
      </c>
      <c r="M72" s="237">
        <f>G72*(1+L72/100)</f>
        <v>0</v>
      </c>
      <c r="N72" s="235">
        <v>6.9999999999999994E-5</v>
      </c>
      <c r="O72" s="235">
        <f>ROUND(E72*N72,2)</f>
        <v>0</v>
      </c>
      <c r="P72" s="235">
        <v>0</v>
      </c>
      <c r="Q72" s="235">
        <f>ROUND(E72*P72,2)</f>
        <v>0</v>
      </c>
      <c r="R72" s="237" t="s">
        <v>196</v>
      </c>
      <c r="S72" s="237" t="s">
        <v>139</v>
      </c>
      <c r="T72" s="238" t="s">
        <v>139</v>
      </c>
      <c r="U72" s="220">
        <v>8.7999999999999995E-2</v>
      </c>
      <c r="V72" s="220">
        <f>ROUND(E72*U72,2)</f>
        <v>3.19</v>
      </c>
      <c r="W72" s="220"/>
      <c r="X72" s="220" t="s">
        <v>140</v>
      </c>
      <c r="Y72" s="220" t="s">
        <v>141</v>
      </c>
      <c r="Z72" s="209"/>
      <c r="AA72" s="209"/>
      <c r="AB72" s="209"/>
      <c r="AC72" s="209"/>
      <c r="AD72" s="209"/>
      <c r="AE72" s="209"/>
      <c r="AF72" s="209"/>
      <c r="AG72" s="209" t="s">
        <v>142</v>
      </c>
      <c r="AH72" s="209"/>
      <c r="AI72" s="209"/>
      <c r="AJ72" s="209"/>
      <c r="AK72" s="209"/>
      <c r="AL72" s="209"/>
      <c r="AM72" s="209"/>
      <c r="AN72" s="209"/>
      <c r="AO72" s="209"/>
      <c r="AP72" s="209"/>
      <c r="AQ72" s="209"/>
      <c r="AR72" s="209"/>
      <c r="AS72" s="209"/>
      <c r="AT72" s="209"/>
      <c r="AU72" s="209"/>
      <c r="AV72" s="209"/>
      <c r="AW72" s="209"/>
      <c r="AX72" s="209"/>
      <c r="AY72" s="209"/>
      <c r="AZ72" s="209"/>
      <c r="BA72" s="209"/>
      <c r="BB72" s="209"/>
      <c r="BC72" s="209"/>
      <c r="BD72" s="209"/>
      <c r="BE72" s="209"/>
      <c r="BF72" s="209"/>
      <c r="BG72" s="209"/>
      <c r="BH72" s="209"/>
    </row>
    <row r="73" spans="1:60" outlineLevel="2" x14ac:dyDescent="0.25">
      <c r="A73" s="216"/>
      <c r="B73" s="217"/>
      <c r="C73" s="252" t="s">
        <v>296</v>
      </c>
      <c r="D73" s="240"/>
      <c r="E73" s="240"/>
      <c r="F73" s="240"/>
      <c r="G73" s="240"/>
      <c r="H73" s="220"/>
      <c r="I73" s="220"/>
      <c r="J73" s="220"/>
      <c r="K73" s="220"/>
      <c r="L73" s="220"/>
      <c r="M73" s="220"/>
      <c r="N73" s="219"/>
      <c r="O73" s="219"/>
      <c r="P73" s="219"/>
      <c r="Q73" s="219"/>
      <c r="R73" s="220"/>
      <c r="S73" s="220"/>
      <c r="T73" s="220"/>
      <c r="U73" s="220"/>
      <c r="V73" s="220"/>
      <c r="W73" s="220"/>
      <c r="X73" s="220"/>
      <c r="Y73" s="220"/>
      <c r="Z73" s="209"/>
      <c r="AA73" s="209"/>
      <c r="AB73" s="209"/>
      <c r="AC73" s="209"/>
      <c r="AD73" s="209"/>
      <c r="AE73" s="209"/>
      <c r="AF73" s="209"/>
      <c r="AG73" s="209" t="s">
        <v>157</v>
      </c>
      <c r="AH73" s="209"/>
      <c r="AI73" s="209"/>
      <c r="AJ73" s="209"/>
      <c r="AK73" s="209"/>
      <c r="AL73" s="209"/>
      <c r="AM73" s="209"/>
      <c r="AN73" s="209"/>
      <c r="AO73" s="209"/>
      <c r="AP73" s="209"/>
      <c r="AQ73" s="209"/>
      <c r="AR73" s="209"/>
      <c r="AS73" s="209"/>
      <c r="AT73" s="209"/>
      <c r="AU73" s="209"/>
      <c r="AV73" s="209"/>
      <c r="AW73" s="209"/>
      <c r="AX73" s="209"/>
      <c r="AY73" s="209"/>
      <c r="AZ73" s="209"/>
      <c r="BA73" s="209"/>
      <c r="BB73" s="209"/>
      <c r="BC73" s="209"/>
      <c r="BD73" s="209"/>
      <c r="BE73" s="209"/>
      <c r="BF73" s="209"/>
      <c r="BG73" s="209"/>
      <c r="BH73" s="209"/>
    </row>
    <row r="74" spans="1:60" outlineLevel="2" x14ac:dyDescent="0.25">
      <c r="A74" s="216"/>
      <c r="B74" s="217"/>
      <c r="C74" s="251" t="s">
        <v>297</v>
      </c>
      <c r="D74" s="222"/>
      <c r="E74" s="223">
        <v>36.25</v>
      </c>
      <c r="F74" s="220"/>
      <c r="G74" s="220"/>
      <c r="H74" s="220"/>
      <c r="I74" s="220"/>
      <c r="J74" s="220"/>
      <c r="K74" s="220"/>
      <c r="L74" s="220"/>
      <c r="M74" s="220"/>
      <c r="N74" s="219"/>
      <c r="O74" s="219"/>
      <c r="P74" s="219"/>
      <c r="Q74" s="219"/>
      <c r="R74" s="220"/>
      <c r="S74" s="220"/>
      <c r="T74" s="220"/>
      <c r="U74" s="220"/>
      <c r="V74" s="220"/>
      <c r="W74" s="220"/>
      <c r="X74" s="220"/>
      <c r="Y74" s="220"/>
      <c r="Z74" s="209"/>
      <c r="AA74" s="209"/>
      <c r="AB74" s="209"/>
      <c r="AC74" s="209"/>
      <c r="AD74" s="209"/>
      <c r="AE74" s="209"/>
      <c r="AF74" s="209"/>
      <c r="AG74" s="209" t="s">
        <v>146</v>
      </c>
      <c r="AH74" s="209">
        <v>0</v>
      </c>
      <c r="AI74" s="209"/>
      <c r="AJ74" s="209"/>
      <c r="AK74" s="209"/>
      <c r="AL74" s="209"/>
      <c r="AM74" s="209"/>
      <c r="AN74" s="209"/>
      <c r="AO74" s="209"/>
      <c r="AP74" s="209"/>
      <c r="AQ74" s="209"/>
      <c r="AR74" s="209"/>
      <c r="AS74" s="209"/>
      <c r="AT74" s="209"/>
      <c r="AU74" s="209"/>
      <c r="AV74" s="209"/>
      <c r="AW74" s="209"/>
      <c r="AX74" s="209"/>
      <c r="AY74" s="209"/>
      <c r="AZ74" s="209"/>
      <c r="BA74" s="209"/>
      <c r="BB74" s="209"/>
      <c r="BC74" s="209"/>
      <c r="BD74" s="209"/>
      <c r="BE74" s="209"/>
      <c r="BF74" s="209"/>
      <c r="BG74" s="209"/>
      <c r="BH74" s="209"/>
    </row>
    <row r="75" spans="1:60" outlineLevel="1" x14ac:dyDescent="0.25">
      <c r="A75" s="232">
        <v>16</v>
      </c>
      <c r="B75" s="233" t="s">
        <v>298</v>
      </c>
      <c r="C75" s="249" t="s">
        <v>299</v>
      </c>
      <c r="D75" s="234" t="s">
        <v>149</v>
      </c>
      <c r="E75" s="235">
        <v>65.089399999999998</v>
      </c>
      <c r="F75" s="236"/>
      <c r="G75" s="237">
        <f>ROUND(E75*F75,2)</f>
        <v>0</v>
      </c>
      <c r="H75" s="236"/>
      <c r="I75" s="237">
        <f>ROUND(E75*H75,2)</f>
        <v>0</v>
      </c>
      <c r="J75" s="236"/>
      <c r="K75" s="237">
        <f>ROUND(E75*J75,2)</f>
        <v>0</v>
      </c>
      <c r="L75" s="237">
        <v>21</v>
      </c>
      <c r="M75" s="237">
        <f>G75*(1+L75/100)</f>
        <v>0</v>
      </c>
      <c r="N75" s="235">
        <v>4.6800000000000001E-3</v>
      </c>
      <c r="O75" s="235">
        <f>ROUND(E75*N75,2)</f>
        <v>0.3</v>
      </c>
      <c r="P75" s="235">
        <v>0</v>
      </c>
      <c r="Q75" s="235">
        <f>ROUND(E75*P75,2)</f>
        <v>0</v>
      </c>
      <c r="R75" s="237" t="s">
        <v>196</v>
      </c>
      <c r="S75" s="237" t="s">
        <v>139</v>
      </c>
      <c r="T75" s="238" t="s">
        <v>139</v>
      </c>
      <c r="U75" s="220">
        <v>0.45</v>
      </c>
      <c r="V75" s="220">
        <f>ROUND(E75*U75,2)</f>
        <v>29.29</v>
      </c>
      <c r="W75" s="220"/>
      <c r="X75" s="220" t="s">
        <v>140</v>
      </c>
      <c r="Y75" s="220" t="s">
        <v>141</v>
      </c>
      <c r="Z75" s="209"/>
      <c r="AA75" s="209"/>
      <c r="AB75" s="209"/>
      <c r="AC75" s="209"/>
      <c r="AD75" s="209"/>
      <c r="AE75" s="209"/>
      <c r="AF75" s="209"/>
      <c r="AG75" s="209" t="s">
        <v>142</v>
      </c>
      <c r="AH75" s="209"/>
      <c r="AI75" s="209"/>
      <c r="AJ75" s="209"/>
      <c r="AK75" s="209"/>
      <c r="AL75" s="209"/>
      <c r="AM75" s="209"/>
      <c r="AN75" s="209"/>
      <c r="AO75" s="209"/>
      <c r="AP75" s="209"/>
      <c r="AQ75" s="209"/>
      <c r="AR75" s="209"/>
      <c r="AS75" s="209"/>
      <c r="AT75" s="209"/>
      <c r="AU75" s="209"/>
      <c r="AV75" s="209"/>
      <c r="AW75" s="209"/>
      <c r="AX75" s="209"/>
      <c r="AY75" s="209"/>
      <c r="AZ75" s="209"/>
      <c r="BA75" s="209"/>
      <c r="BB75" s="209"/>
      <c r="BC75" s="209"/>
      <c r="BD75" s="209"/>
      <c r="BE75" s="209"/>
      <c r="BF75" s="209"/>
      <c r="BG75" s="209"/>
      <c r="BH75" s="209"/>
    </row>
    <row r="76" spans="1:60" outlineLevel="2" x14ac:dyDescent="0.25">
      <c r="A76" s="216"/>
      <c r="B76" s="217"/>
      <c r="C76" s="251" t="s">
        <v>300</v>
      </c>
      <c r="D76" s="222"/>
      <c r="E76" s="223"/>
      <c r="F76" s="220"/>
      <c r="G76" s="220"/>
      <c r="H76" s="220"/>
      <c r="I76" s="220"/>
      <c r="J76" s="220"/>
      <c r="K76" s="220"/>
      <c r="L76" s="220"/>
      <c r="M76" s="220"/>
      <c r="N76" s="219"/>
      <c r="O76" s="219"/>
      <c r="P76" s="219"/>
      <c r="Q76" s="219"/>
      <c r="R76" s="220"/>
      <c r="S76" s="220"/>
      <c r="T76" s="220"/>
      <c r="U76" s="220"/>
      <c r="V76" s="220"/>
      <c r="W76" s="220"/>
      <c r="X76" s="220"/>
      <c r="Y76" s="220"/>
      <c r="Z76" s="209"/>
      <c r="AA76" s="209"/>
      <c r="AB76" s="209"/>
      <c r="AC76" s="209"/>
      <c r="AD76" s="209"/>
      <c r="AE76" s="209"/>
      <c r="AF76" s="209"/>
      <c r="AG76" s="209" t="s">
        <v>146</v>
      </c>
      <c r="AH76" s="209">
        <v>0</v>
      </c>
      <c r="AI76" s="209"/>
      <c r="AJ76" s="209"/>
      <c r="AK76" s="209"/>
      <c r="AL76" s="209"/>
      <c r="AM76" s="209"/>
      <c r="AN76" s="209"/>
      <c r="AO76" s="209"/>
      <c r="AP76" s="209"/>
      <c r="AQ76" s="209"/>
      <c r="AR76" s="209"/>
      <c r="AS76" s="209"/>
      <c r="AT76" s="209"/>
      <c r="AU76" s="209"/>
      <c r="AV76" s="209"/>
      <c r="AW76" s="209"/>
      <c r="AX76" s="209"/>
      <c r="AY76" s="209"/>
      <c r="AZ76" s="209"/>
      <c r="BA76" s="209"/>
      <c r="BB76" s="209"/>
      <c r="BC76" s="209"/>
      <c r="BD76" s="209"/>
      <c r="BE76" s="209"/>
      <c r="BF76" s="209"/>
      <c r="BG76" s="209"/>
      <c r="BH76" s="209"/>
    </row>
    <row r="77" spans="1:60" outlineLevel="3" x14ac:dyDescent="0.25">
      <c r="A77" s="216"/>
      <c r="B77" s="217"/>
      <c r="C77" s="251" t="s">
        <v>301</v>
      </c>
      <c r="D77" s="222"/>
      <c r="E77" s="223"/>
      <c r="F77" s="220"/>
      <c r="G77" s="220"/>
      <c r="H77" s="220"/>
      <c r="I77" s="220"/>
      <c r="J77" s="220"/>
      <c r="K77" s="220"/>
      <c r="L77" s="220"/>
      <c r="M77" s="220"/>
      <c r="N77" s="219"/>
      <c r="O77" s="219"/>
      <c r="P77" s="219"/>
      <c r="Q77" s="219"/>
      <c r="R77" s="220"/>
      <c r="S77" s="220"/>
      <c r="T77" s="220"/>
      <c r="U77" s="220"/>
      <c r="V77" s="220"/>
      <c r="W77" s="220"/>
      <c r="X77" s="220"/>
      <c r="Y77" s="220"/>
      <c r="Z77" s="209"/>
      <c r="AA77" s="209"/>
      <c r="AB77" s="209"/>
      <c r="AC77" s="209"/>
      <c r="AD77" s="209"/>
      <c r="AE77" s="209"/>
      <c r="AF77" s="209"/>
      <c r="AG77" s="209" t="s">
        <v>146</v>
      </c>
      <c r="AH77" s="209">
        <v>0</v>
      </c>
      <c r="AI77" s="209"/>
      <c r="AJ77" s="209"/>
      <c r="AK77" s="209"/>
      <c r="AL77" s="209"/>
      <c r="AM77" s="209"/>
      <c r="AN77" s="209"/>
      <c r="AO77" s="209"/>
      <c r="AP77" s="209"/>
      <c r="AQ77" s="209"/>
      <c r="AR77" s="209"/>
      <c r="AS77" s="209"/>
      <c r="AT77" s="209"/>
      <c r="AU77" s="209"/>
      <c r="AV77" s="209"/>
      <c r="AW77" s="209"/>
      <c r="AX77" s="209"/>
      <c r="AY77" s="209"/>
      <c r="AZ77" s="209"/>
      <c r="BA77" s="209"/>
      <c r="BB77" s="209"/>
      <c r="BC77" s="209"/>
      <c r="BD77" s="209"/>
      <c r="BE77" s="209"/>
      <c r="BF77" s="209"/>
      <c r="BG77" s="209"/>
      <c r="BH77" s="209"/>
    </row>
    <row r="78" spans="1:60" outlineLevel="3" x14ac:dyDescent="0.25">
      <c r="A78" s="216"/>
      <c r="B78" s="217"/>
      <c r="C78" s="251" t="s">
        <v>198</v>
      </c>
      <c r="D78" s="222"/>
      <c r="E78" s="223">
        <v>65.089399999999998</v>
      </c>
      <c r="F78" s="220"/>
      <c r="G78" s="220"/>
      <c r="H78" s="220"/>
      <c r="I78" s="220"/>
      <c r="J78" s="220"/>
      <c r="K78" s="220"/>
      <c r="L78" s="220"/>
      <c r="M78" s="220"/>
      <c r="N78" s="219"/>
      <c r="O78" s="219"/>
      <c r="P78" s="219"/>
      <c r="Q78" s="219"/>
      <c r="R78" s="220"/>
      <c r="S78" s="220"/>
      <c r="T78" s="220"/>
      <c r="U78" s="220"/>
      <c r="V78" s="220"/>
      <c r="W78" s="220"/>
      <c r="X78" s="220"/>
      <c r="Y78" s="220"/>
      <c r="Z78" s="209"/>
      <c r="AA78" s="209"/>
      <c r="AB78" s="209"/>
      <c r="AC78" s="209"/>
      <c r="AD78" s="209"/>
      <c r="AE78" s="209"/>
      <c r="AF78" s="209"/>
      <c r="AG78" s="209" t="s">
        <v>146</v>
      </c>
      <c r="AH78" s="209">
        <v>0</v>
      </c>
      <c r="AI78" s="209"/>
      <c r="AJ78" s="209"/>
      <c r="AK78" s="209"/>
      <c r="AL78" s="209"/>
      <c r="AM78" s="209"/>
      <c r="AN78" s="209"/>
      <c r="AO78" s="209"/>
      <c r="AP78" s="209"/>
      <c r="AQ78" s="209"/>
      <c r="AR78" s="209"/>
      <c r="AS78" s="209"/>
      <c r="AT78" s="209"/>
      <c r="AU78" s="209"/>
      <c r="AV78" s="209"/>
      <c r="AW78" s="209"/>
      <c r="AX78" s="209"/>
      <c r="AY78" s="209"/>
      <c r="AZ78" s="209"/>
      <c r="BA78" s="209"/>
      <c r="BB78" s="209"/>
      <c r="BC78" s="209"/>
      <c r="BD78" s="209"/>
      <c r="BE78" s="209"/>
      <c r="BF78" s="209"/>
      <c r="BG78" s="209"/>
      <c r="BH78" s="209"/>
    </row>
    <row r="79" spans="1:60" ht="20" outlineLevel="1" x14ac:dyDescent="0.25">
      <c r="A79" s="232">
        <v>17</v>
      </c>
      <c r="B79" s="233" t="s">
        <v>302</v>
      </c>
      <c r="C79" s="249" t="s">
        <v>303</v>
      </c>
      <c r="D79" s="234" t="s">
        <v>155</v>
      </c>
      <c r="E79" s="235">
        <v>39.875</v>
      </c>
      <c r="F79" s="236"/>
      <c r="G79" s="237">
        <f>ROUND(E79*F79,2)</f>
        <v>0</v>
      </c>
      <c r="H79" s="236"/>
      <c r="I79" s="237">
        <f>ROUND(E79*H79,2)</f>
        <v>0</v>
      </c>
      <c r="J79" s="236"/>
      <c r="K79" s="237">
        <f>ROUND(E79*J79,2)</f>
        <v>0</v>
      </c>
      <c r="L79" s="237">
        <v>21</v>
      </c>
      <c r="M79" s="237">
        <f>G79*(1+L79/100)</f>
        <v>0</v>
      </c>
      <c r="N79" s="235">
        <v>5.0000000000000001E-4</v>
      </c>
      <c r="O79" s="235">
        <f>ROUND(E79*N79,2)</f>
        <v>0.02</v>
      </c>
      <c r="P79" s="235">
        <v>0</v>
      </c>
      <c r="Q79" s="235">
        <f>ROUND(E79*P79,2)</f>
        <v>0</v>
      </c>
      <c r="R79" s="237" t="s">
        <v>286</v>
      </c>
      <c r="S79" s="237" t="s">
        <v>139</v>
      </c>
      <c r="T79" s="238" t="s">
        <v>139</v>
      </c>
      <c r="U79" s="220">
        <v>0</v>
      </c>
      <c r="V79" s="220">
        <f>ROUND(E79*U79,2)</f>
        <v>0</v>
      </c>
      <c r="W79" s="220"/>
      <c r="X79" s="220" t="s">
        <v>287</v>
      </c>
      <c r="Y79" s="220" t="s">
        <v>141</v>
      </c>
      <c r="Z79" s="209"/>
      <c r="AA79" s="209"/>
      <c r="AB79" s="209"/>
      <c r="AC79" s="209"/>
      <c r="AD79" s="209"/>
      <c r="AE79" s="209"/>
      <c r="AF79" s="209"/>
      <c r="AG79" s="209" t="s">
        <v>288</v>
      </c>
      <c r="AH79" s="209"/>
      <c r="AI79" s="209"/>
      <c r="AJ79" s="209"/>
      <c r="AK79" s="209"/>
      <c r="AL79" s="209"/>
      <c r="AM79" s="209"/>
      <c r="AN79" s="209"/>
      <c r="AO79" s="209"/>
      <c r="AP79" s="209"/>
      <c r="AQ79" s="209"/>
      <c r="AR79" s="209"/>
      <c r="AS79" s="209"/>
      <c r="AT79" s="209"/>
      <c r="AU79" s="209"/>
      <c r="AV79" s="209"/>
      <c r="AW79" s="209"/>
      <c r="AX79" s="209"/>
      <c r="AY79" s="209"/>
      <c r="AZ79" s="209"/>
      <c r="BA79" s="209"/>
      <c r="BB79" s="209"/>
      <c r="BC79" s="209"/>
      <c r="BD79" s="209"/>
      <c r="BE79" s="209"/>
      <c r="BF79" s="209"/>
      <c r="BG79" s="209"/>
      <c r="BH79" s="209"/>
    </row>
    <row r="80" spans="1:60" outlineLevel="2" x14ac:dyDescent="0.25">
      <c r="A80" s="216"/>
      <c r="B80" s="217"/>
      <c r="C80" s="251" t="s">
        <v>304</v>
      </c>
      <c r="D80" s="222"/>
      <c r="E80" s="223">
        <v>36.25</v>
      </c>
      <c r="F80" s="220"/>
      <c r="G80" s="220"/>
      <c r="H80" s="220"/>
      <c r="I80" s="220"/>
      <c r="J80" s="220"/>
      <c r="K80" s="220"/>
      <c r="L80" s="220"/>
      <c r="M80" s="220"/>
      <c r="N80" s="219"/>
      <c r="O80" s="219"/>
      <c r="P80" s="219"/>
      <c r="Q80" s="219"/>
      <c r="R80" s="220"/>
      <c r="S80" s="220"/>
      <c r="T80" s="220"/>
      <c r="U80" s="220"/>
      <c r="V80" s="220"/>
      <c r="W80" s="220"/>
      <c r="X80" s="220"/>
      <c r="Y80" s="220"/>
      <c r="Z80" s="209"/>
      <c r="AA80" s="209"/>
      <c r="AB80" s="209"/>
      <c r="AC80" s="209"/>
      <c r="AD80" s="209"/>
      <c r="AE80" s="209"/>
      <c r="AF80" s="209"/>
      <c r="AG80" s="209" t="s">
        <v>146</v>
      </c>
      <c r="AH80" s="209">
        <v>5</v>
      </c>
      <c r="AI80" s="209"/>
      <c r="AJ80" s="209"/>
      <c r="AK80" s="209"/>
      <c r="AL80" s="209"/>
      <c r="AM80" s="209"/>
      <c r="AN80" s="209"/>
      <c r="AO80" s="209"/>
      <c r="AP80" s="209"/>
      <c r="AQ80" s="209"/>
      <c r="AR80" s="209"/>
      <c r="AS80" s="209"/>
      <c r="AT80" s="209"/>
      <c r="AU80" s="209"/>
      <c r="AV80" s="209"/>
      <c r="AW80" s="209"/>
      <c r="AX80" s="209"/>
      <c r="AY80" s="209"/>
      <c r="AZ80" s="209"/>
      <c r="BA80" s="209"/>
      <c r="BB80" s="209"/>
      <c r="BC80" s="209"/>
      <c r="BD80" s="209"/>
      <c r="BE80" s="209"/>
      <c r="BF80" s="209"/>
      <c r="BG80" s="209"/>
      <c r="BH80" s="209"/>
    </row>
    <row r="81" spans="1:60" outlineLevel="3" x14ac:dyDescent="0.25">
      <c r="A81" s="216"/>
      <c r="B81" s="217"/>
      <c r="C81" s="262" t="s">
        <v>305</v>
      </c>
      <c r="D81" s="257"/>
      <c r="E81" s="258">
        <v>3.625</v>
      </c>
      <c r="F81" s="220"/>
      <c r="G81" s="220"/>
      <c r="H81" s="220"/>
      <c r="I81" s="220"/>
      <c r="J81" s="220"/>
      <c r="K81" s="220"/>
      <c r="L81" s="220"/>
      <c r="M81" s="220"/>
      <c r="N81" s="219"/>
      <c r="O81" s="219"/>
      <c r="P81" s="219"/>
      <c r="Q81" s="219"/>
      <c r="R81" s="220"/>
      <c r="S81" s="220"/>
      <c r="T81" s="220"/>
      <c r="U81" s="220"/>
      <c r="V81" s="220"/>
      <c r="W81" s="220"/>
      <c r="X81" s="220"/>
      <c r="Y81" s="220"/>
      <c r="Z81" s="209"/>
      <c r="AA81" s="209"/>
      <c r="AB81" s="209"/>
      <c r="AC81" s="209"/>
      <c r="AD81" s="209"/>
      <c r="AE81" s="209"/>
      <c r="AF81" s="209"/>
      <c r="AG81" s="209" t="s">
        <v>146</v>
      </c>
      <c r="AH81" s="209">
        <v>4</v>
      </c>
      <c r="AI81" s="209"/>
      <c r="AJ81" s="209"/>
      <c r="AK81" s="209"/>
      <c r="AL81" s="209"/>
      <c r="AM81" s="209"/>
      <c r="AN81" s="209"/>
      <c r="AO81" s="209"/>
      <c r="AP81" s="209"/>
      <c r="AQ81" s="209"/>
      <c r="AR81" s="209"/>
      <c r="AS81" s="209"/>
      <c r="AT81" s="209"/>
      <c r="AU81" s="209"/>
      <c r="AV81" s="209"/>
      <c r="AW81" s="209"/>
      <c r="AX81" s="209"/>
      <c r="AY81" s="209"/>
      <c r="AZ81" s="209"/>
      <c r="BA81" s="209"/>
      <c r="BB81" s="209"/>
      <c r="BC81" s="209"/>
      <c r="BD81" s="209"/>
      <c r="BE81" s="209"/>
      <c r="BF81" s="209"/>
      <c r="BG81" s="209"/>
      <c r="BH81" s="209"/>
    </row>
    <row r="82" spans="1:60" ht="13" x14ac:dyDescent="0.25">
      <c r="A82" s="225" t="s">
        <v>133</v>
      </c>
      <c r="B82" s="226" t="s">
        <v>92</v>
      </c>
      <c r="C82" s="248" t="s">
        <v>93</v>
      </c>
      <c r="D82" s="227"/>
      <c r="E82" s="228"/>
      <c r="F82" s="229"/>
      <c r="G82" s="229">
        <f>SUMIF(AG83:AG86,"&lt;&gt;NOR",G83:G86)</f>
        <v>0</v>
      </c>
      <c r="H82" s="229"/>
      <c r="I82" s="229">
        <f>SUM(I83:I86)</f>
        <v>0</v>
      </c>
      <c r="J82" s="229"/>
      <c r="K82" s="229">
        <f>SUM(K83:K86)</f>
        <v>0</v>
      </c>
      <c r="L82" s="229"/>
      <c r="M82" s="229">
        <f>SUM(M83:M86)</f>
        <v>0</v>
      </c>
      <c r="N82" s="228"/>
      <c r="O82" s="228">
        <f>SUM(O83:O86)</f>
        <v>0</v>
      </c>
      <c r="P82" s="228"/>
      <c r="Q82" s="228">
        <f>SUM(Q83:Q86)</f>
        <v>0</v>
      </c>
      <c r="R82" s="229"/>
      <c r="S82" s="229"/>
      <c r="T82" s="230"/>
      <c r="U82" s="224"/>
      <c r="V82" s="224">
        <f>SUM(V83:V86)</f>
        <v>1.5</v>
      </c>
      <c r="W82" s="224"/>
      <c r="X82" s="224"/>
      <c r="Y82" s="224"/>
      <c r="AG82" t="s">
        <v>134</v>
      </c>
    </row>
    <row r="83" spans="1:60" outlineLevel="1" x14ac:dyDescent="0.25">
      <c r="A83" s="232">
        <v>18</v>
      </c>
      <c r="B83" s="233" t="s">
        <v>306</v>
      </c>
      <c r="C83" s="249" t="s">
        <v>307</v>
      </c>
      <c r="D83" s="234" t="s">
        <v>137</v>
      </c>
      <c r="E83" s="235">
        <v>5</v>
      </c>
      <c r="F83" s="236"/>
      <c r="G83" s="237">
        <f>ROUND(E83*F83,2)</f>
        <v>0</v>
      </c>
      <c r="H83" s="236"/>
      <c r="I83" s="237">
        <f>ROUND(E83*H83,2)</f>
        <v>0</v>
      </c>
      <c r="J83" s="236"/>
      <c r="K83" s="237">
        <f>ROUND(E83*J83,2)</f>
        <v>0</v>
      </c>
      <c r="L83" s="237">
        <v>21</v>
      </c>
      <c r="M83" s="237">
        <f>G83*(1+L83/100)</f>
        <v>0</v>
      </c>
      <c r="N83" s="235">
        <v>2.4000000000000001E-4</v>
      </c>
      <c r="O83" s="235">
        <f>ROUND(E83*N83,2)</f>
        <v>0</v>
      </c>
      <c r="P83" s="235">
        <v>0</v>
      </c>
      <c r="Q83" s="235">
        <f>ROUND(E83*P83,2)</f>
        <v>0</v>
      </c>
      <c r="R83" s="237"/>
      <c r="S83" s="237" t="s">
        <v>215</v>
      </c>
      <c r="T83" s="238" t="s">
        <v>216</v>
      </c>
      <c r="U83" s="220">
        <v>0.3</v>
      </c>
      <c r="V83" s="220">
        <f>ROUND(E83*U83,2)</f>
        <v>1.5</v>
      </c>
      <c r="W83" s="220"/>
      <c r="X83" s="220" t="s">
        <v>140</v>
      </c>
      <c r="Y83" s="220" t="s">
        <v>141</v>
      </c>
      <c r="Z83" s="209"/>
      <c r="AA83" s="209"/>
      <c r="AB83" s="209"/>
      <c r="AC83" s="209"/>
      <c r="AD83" s="209"/>
      <c r="AE83" s="209"/>
      <c r="AF83" s="209"/>
      <c r="AG83" s="209" t="s">
        <v>142</v>
      </c>
      <c r="AH83" s="209"/>
      <c r="AI83" s="209"/>
      <c r="AJ83" s="209"/>
      <c r="AK83" s="209"/>
      <c r="AL83" s="209"/>
      <c r="AM83" s="209"/>
      <c r="AN83" s="209"/>
      <c r="AO83" s="209"/>
      <c r="AP83" s="209"/>
      <c r="AQ83" s="209"/>
      <c r="AR83" s="209"/>
      <c r="AS83" s="209"/>
      <c r="AT83" s="209"/>
      <c r="AU83" s="209"/>
      <c r="AV83" s="209"/>
      <c r="AW83" s="209"/>
      <c r="AX83" s="209"/>
      <c r="AY83" s="209"/>
      <c r="AZ83" s="209"/>
      <c r="BA83" s="209"/>
      <c r="BB83" s="209"/>
      <c r="BC83" s="209"/>
      <c r="BD83" s="209"/>
      <c r="BE83" s="209"/>
      <c r="BF83" s="209"/>
      <c r="BG83" s="209"/>
      <c r="BH83" s="209"/>
    </row>
    <row r="84" spans="1:60" outlineLevel="2" x14ac:dyDescent="0.25">
      <c r="A84" s="216"/>
      <c r="B84" s="217"/>
      <c r="C84" s="252" t="s">
        <v>308</v>
      </c>
      <c r="D84" s="240"/>
      <c r="E84" s="240"/>
      <c r="F84" s="240"/>
      <c r="G84" s="240"/>
      <c r="H84" s="220"/>
      <c r="I84" s="220"/>
      <c r="J84" s="220"/>
      <c r="K84" s="220"/>
      <c r="L84" s="220"/>
      <c r="M84" s="220"/>
      <c r="N84" s="219"/>
      <c r="O84" s="219"/>
      <c r="P84" s="219"/>
      <c r="Q84" s="219"/>
      <c r="R84" s="220"/>
      <c r="S84" s="220"/>
      <c r="T84" s="220"/>
      <c r="U84" s="220"/>
      <c r="V84" s="220"/>
      <c r="W84" s="220"/>
      <c r="X84" s="220"/>
      <c r="Y84" s="220"/>
      <c r="Z84" s="209"/>
      <c r="AA84" s="209"/>
      <c r="AB84" s="209"/>
      <c r="AC84" s="209"/>
      <c r="AD84" s="209"/>
      <c r="AE84" s="209"/>
      <c r="AF84" s="209"/>
      <c r="AG84" s="209" t="s">
        <v>157</v>
      </c>
      <c r="AH84" s="209"/>
      <c r="AI84" s="209"/>
      <c r="AJ84" s="209"/>
      <c r="AK84" s="209"/>
      <c r="AL84" s="209"/>
      <c r="AM84" s="209"/>
      <c r="AN84" s="209"/>
      <c r="AO84" s="209"/>
      <c r="AP84" s="209"/>
      <c r="AQ84" s="209"/>
      <c r="AR84" s="209"/>
      <c r="AS84" s="209"/>
      <c r="AT84" s="209"/>
      <c r="AU84" s="209"/>
      <c r="AV84" s="209"/>
      <c r="AW84" s="209"/>
      <c r="AX84" s="209"/>
      <c r="AY84" s="209"/>
      <c r="AZ84" s="209"/>
      <c r="BA84" s="209"/>
      <c r="BB84" s="209"/>
      <c r="BC84" s="209"/>
      <c r="BD84" s="209"/>
      <c r="BE84" s="209"/>
      <c r="BF84" s="209"/>
      <c r="BG84" s="209"/>
      <c r="BH84" s="209"/>
    </row>
    <row r="85" spans="1:60" outlineLevel="2" x14ac:dyDescent="0.25">
      <c r="A85" s="216"/>
      <c r="B85" s="217"/>
      <c r="C85" s="251" t="s">
        <v>309</v>
      </c>
      <c r="D85" s="222"/>
      <c r="E85" s="223">
        <v>3</v>
      </c>
      <c r="F85" s="220"/>
      <c r="G85" s="220"/>
      <c r="H85" s="220"/>
      <c r="I85" s="220"/>
      <c r="J85" s="220"/>
      <c r="K85" s="220"/>
      <c r="L85" s="220"/>
      <c r="M85" s="220"/>
      <c r="N85" s="219"/>
      <c r="O85" s="219"/>
      <c r="P85" s="219"/>
      <c r="Q85" s="219"/>
      <c r="R85" s="220"/>
      <c r="S85" s="220"/>
      <c r="T85" s="220"/>
      <c r="U85" s="220"/>
      <c r="V85" s="220"/>
      <c r="W85" s="220"/>
      <c r="X85" s="220"/>
      <c r="Y85" s="220"/>
      <c r="Z85" s="209"/>
      <c r="AA85" s="209"/>
      <c r="AB85" s="209"/>
      <c r="AC85" s="209"/>
      <c r="AD85" s="209"/>
      <c r="AE85" s="209"/>
      <c r="AF85" s="209"/>
      <c r="AG85" s="209" t="s">
        <v>146</v>
      </c>
      <c r="AH85" s="209">
        <v>0</v>
      </c>
      <c r="AI85" s="209"/>
      <c r="AJ85" s="209"/>
      <c r="AK85" s="209"/>
      <c r="AL85" s="209"/>
      <c r="AM85" s="209"/>
      <c r="AN85" s="209"/>
      <c r="AO85" s="209"/>
      <c r="AP85" s="209"/>
      <c r="AQ85" s="209"/>
      <c r="AR85" s="209"/>
      <c r="AS85" s="209"/>
      <c r="AT85" s="209"/>
      <c r="AU85" s="209"/>
      <c r="AV85" s="209"/>
      <c r="AW85" s="209"/>
      <c r="AX85" s="209"/>
      <c r="AY85" s="209"/>
      <c r="AZ85" s="209"/>
      <c r="BA85" s="209"/>
      <c r="BB85" s="209"/>
      <c r="BC85" s="209"/>
      <c r="BD85" s="209"/>
      <c r="BE85" s="209"/>
      <c r="BF85" s="209"/>
      <c r="BG85" s="209"/>
      <c r="BH85" s="209"/>
    </row>
    <row r="86" spans="1:60" outlineLevel="3" x14ac:dyDescent="0.25">
      <c r="A86" s="216"/>
      <c r="B86" s="217"/>
      <c r="C86" s="251" t="s">
        <v>310</v>
      </c>
      <c r="D86" s="222"/>
      <c r="E86" s="223">
        <v>2</v>
      </c>
      <c r="F86" s="220"/>
      <c r="G86" s="220"/>
      <c r="H86" s="220"/>
      <c r="I86" s="220"/>
      <c r="J86" s="220"/>
      <c r="K86" s="220"/>
      <c r="L86" s="220"/>
      <c r="M86" s="220"/>
      <c r="N86" s="219"/>
      <c r="O86" s="219"/>
      <c r="P86" s="219"/>
      <c r="Q86" s="219"/>
      <c r="R86" s="220"/>
      <c r="S86" s="220"/>
      <c r="T86" s="220"/>
      <c r="U86" s="220"/>
      <c r="V86" s="220"/>
      <c r="W86" s="220"/>
      <c r="X86" s="220"/>
      <c r="Y86" s="220"/>
      <c r="Z86" s="209"/>
      <c r="AA86" s="209"/>
      <c r="AB86" s="209"/>
      <c r="AC86" s="209"/>
      <c r="AD86" s="209"/>
      <c r="AE86" s="209"/>
      <c r="AF86" s="209"/>
      <c r="AG86" s="209" t="s">
        <v>146</v>
      </c>
      <c r="AH86" s="209">
        <v>0</v>
      </c>
      <c r="AI86" s="209"/>
      <c r="AJ86" s="209"/>
      <c r="AK86" s="209"/>
      <c r="AL86" s="209"/>
      <c r="AM86" s="209"/>
      <c r="AN86" s="209"/>
      <c r="AO86" s="209"/>
      <c r="AP86" s="209"/>
      <c r="AQ86" s="209"/>
      <c r="AR86" s="209"/>
      <c r="AS86" s="209"/>
      <c r="AT86" s="209"/>
      <c r="AU86" s="209"/>
      <c r="AV86" s="209"/>
      <c r="AW86" s="209"/>
      <c r="AX86" s="209"/>
      <c r="AY86" s="209"/>
      <c r="AZ86" s="209"/>
      <c r="BA86" s="209"/>
      <c r="BB86" s="209"/>
      <c r="BC86" s="209"/>
      <c r="BD86" s="209"/>
      <c r="BE86" s="209"/>
      <c r="BF86" s="209"/>
      <c r="BG86" s="209"/>
      <c r="BH86" s="209"/>
    </row>
    <row r="87" spans="1:60" ht="13" x14ac:dyDescent="0.25">
      <c r="A87" s="225" t="s">
        <v>133</v>
      </c>
      <c r="B87" s="226" t="s">
        <v>94</v>
      </c>
      <c r="C87" s="248" t="s">
        <v>95</v>
      </c>
      <c r="D87" s="227"/>
      <c r="E87" s="228"/>
      <c r="F87" s="229"/>
      <c r="G87" s="229">
        <f>SUMIF(AG88:AG93,"&lt;&gt;NOR",G88:G93)</f>
        <v>0</v>
      </c>
      <c r="H87" s="229"/>
      <c r="I87" s="229">
        <f>SUM(I88:I93)</f>
        <v>0</v>
      </c>
      <c r="J87" s="229"/>
      <c r="K87" s="229">
        <f>SUM(K88:K93)</f>
        <v>0</v>
      </c>
      <c r="L87" s="229"/>
      <c r="M87" s="229">
        <f>SUM(M88:M93)</f>
        <v>0</v>
      </c>
      <c r="N87" s="228"/>
      <c r="O87" s="228">
        <f>SUM(O88:O93)</f>
        <v>7.0000000000000007E-2</v>
      </c>
      <c r="P87" s="228"/>
      <c r="Q87" s="228">
        <f>SUM(Q88:Q93)</f>
        <v>0</v>
      </c>
      <c r="R87" s="229"/>
      <c r="S87" s="229"/>
      <c r="T87" s="230"/>
      <c r="U87" s="224"/>
      <c r="V87" s="224">
        <f>SUM(V88:V93)</f>
        <v>11.8</v>
      </c>
      <c r="W87" s="224"/>
      <c r="X87" s="224"/>
      <c r="Y87" s="224"/>
      <c r="AG87" t="s">
        <v>134</v>
      </c>
    </row>
    <row r="88" spans="1:60" ht="20" outlineLevel="1" x14ac:dyDescent="0.25">
      <c r="A88" s="232">
        <v>19</v>
      </c>
      <c r="B88" s="233" t="s">
        <v>311</v>
      </c>
      <c r="C88" s="249" t="s">
        <v>312</v>
      </c>
      <c r="D88" s="234" t="s">
        <v>149</v>
      </c>
      <c r="E88" s="235">
        <v>87.793049999999994</v>
      </c>
      <c r="F88" s="236"/>
      <c r="G88" s="237">
        <f>ROUND(E88*F88,2)</f>
        <v>0</v>
      </c>
      <c r="H88" s="236"/>
      <c r="I88" s="237">
        <f>ROUND(E88*H88,2)</f>
        <v>0</v>
      </c>
      <c r="J88" s="236"/>
      <c r="K88" s="237">
        <f>ROUND(E88*J88,2)</f>
        <v>0</v>
      </c>
      <c r="L88" s="237">
        <v>21</v>
      </c>
      <c r="M88" s="237">
        <f>G88*(1+L88/100)</f>
        <v>0</v>
      </c>
      <c r="N88" s="235">
        <v>7.6999999999999996E-4</v>
      </c>
      <c r="O88" s="235">
        <f>ROUND(E88*N88,2)</f>
        <v>7.0000000000000007E-2</v>
      </c>
      <c r="P88" s="235">
        <v>0</v>
      </c>
      <c r="Q88" s="235">
        <f>ROUND(E88*P88,2)</f>
        <v>0</v>
      </c>
      <c r="R88" s="237" t="s">
        <v>313</v>
      </c>
      <c r="S88" s="237" t="s">
        <v>139</v>
      </c>
      <c r="T88" s="238" t="s">
        <v>139</v>
      </c>
      <c r="U88" s="220">
        <v>0.13439999999999999</v>
      </c>
      <c r="V88" s="220">
        <f>ROUND(E88*U88,2)</f>
        <v>11.8</v>
      </c>
      <c r="W88" s="220"/>
      <c r="X88" s="220" t="s">
        <v>140</v>
      </c>
      <c r="Y88" s="220" t="s">
        <v>141</v>
      </c>
      <c r="Z88" s="209"/>
      <c r="AA88" s="209"/>
      <c r="AB88" s="209"/>
      <c r="AC88" s="209"/>
      <c r="AD88" s="209"/>
      <c r="AE88" s="209"/>
      <c r="AF88" s="209"/>
      <c r="AG88" s="209" t="s">
        <v>142</v>
      </c>
      <c r="AH88" s="209"/>
      <c r="AI88" s="209"/>
      <c r="AJ88" s="209"/>
      <c r="AK88" s="209"/>
      <c r="AL88" s="209"/>
      <c r="AM88" s="209"/>
      <c r="AN88" s="209"/>
      <c r="AO88" s="209"/>
      <c r="AP88" s="209"/>
      <c r="AQ88" s="209"/>
      <c r="AR88" s="209"/>
      <c r="AS88" s="209"/>
      <c r="AT88" s="209"/>
      <c r="AU88" s="209"/>
      <c r="AV88" s="209"/>
      <c r="AW88" s="209"/>
      <c r="AX88" s="209"/>
      <c r="AY88" s="209"/>
      <c r="AZ88" s="209"/>
      <c r="BA88" s="209"/>
      <c r="BB88" s="209"/>
      <c r="BC88" s="209"/>
      <c r="BD88" s="209"/>
      <c r="BE88" s="209"/>
      <c r="BF88" s="209"/>
      <c r="BG88" s="209"/>
      <c r="BH88" s="209"/>
    </row>
    <row r="89" spans="1:60" outlineLevel="2" x14ac:dyDescent="0.25">
      <c r="A89" s="216"/>
      <c r="B89" s="217"/>
      <c r="C89" s="251" t="s">
        <v>314</v>
      </c>
      <c r="D89" s="222"/>
      <c r="E89" s="223"/>
      <c r="F89" s="220"/>
      <c r="G89" s="220"/>
      <c r="H89" s="220"/>
      <c r="I89" s="220"/>
      <c r="J89" s="220"/>
      <c r="K89" s="220"/>
      <c r="L89" s="220"/>
      <c r="M89" s="220"/>
      <c r="N89" s="219"/>
      <c r="O89" s="219"/>
      <c r="P89" s="219"/>
      <c r="Q89" s="219"/>
      <c r="R89" s="220"/>
      <c r="S89" s="220"/>
      <c r="T89" s="220"/>
      <c r="U89" s="220"/>
      <c r="V89" s="220"/>
      <c r="W89" s="220"/>
      <c r="X89" s="220"/>
      <c r="Y89" s="220"/>
      <c r="Z89" s="209"/>
      <c r="AA89" s="209"/>
      <c r="AB89" s="209"/>
      <c r="AC89" s="209"/>
      <c r="AD89" s="209"/>
      <c r="AE89" s="209"/>
      <c r="AF89" s="209"/>
      <c r="AG89" s="209" t="s">
        <v>146</v>
      </c>
      <c r="AH89" s="209">
        <v>0</v>
      </c>
      <c r="AI89" s="209"/>
      <c r="AJ89" s="209"/>
      <c r="AK89" s="209"/>
      <c r="AL89" s="209"/>
      <c r="AM89" s="209"/>
      <c r="AN89" s="209"/>
      <c r="AO89" s="209"/>
      <c r="AP89" s="209"/>
      <c r="AQ89" s="209"/>
      <c r="AR89" s="209"/>
      <c r="AS89" s="209"/>
      <c r="AT89" s="209"/>
      <c r="AU89" s="209"/>
      <c r="AV89" s="209"/>
      <c r="AW89" s="209"/>
      <c r="AX89" s="209"/>
      <c r="AY89" s="209"/>
      <c r="AZ89" s="209"/>
      <c r="BA89" s="209"/>
      <c r="BB89" s="209"/>
      <c r="BC89" s="209"/>
      <c r="BD89" s="209"/>
      <c r="BE89" s="209"/>
      <c r="BF89" s="209"/>
      <c r="BG89" s="209"/>
      <c r="BH89" s="209"/>
    </row>
    <row r="90" spans="1:60" outlineLevel="3" x14ac:dyDescent="0.25">
      <c r="A90" s="216"/>
      <c r="B90" s="217"/>
      <c r="C90" s="251" t="s">
        <v>171</v>
      </c>
      <c r="D90" s="222"/>
      <c r="E90" s="223">
        <v>100.33725</v>
      </c>
      <c r="F90" s="220"/>
      <c r="G90" s="220"/>
      <c r="H90" s="220"/>
      <c r="I90" s="220"/>
      <c r="J90" s="220"/>
      <c r="K90" s="220"/>
      <c r="L90" s="220"/>
      <c r="M90" s="220"/>
      <c r="N90" s="219"/>
      <c r="O90" s="219"/>
      <c r="P90" s="219"/>
      <c r="Q90" s="219"/>
      <c r="R90" s="220"/>
      <c r="S90" s="220"/>
      <c r="T90" s="220"/>
      <c r="U90" s="220"/>
      <c r="V90" s="220"/>
      <c r="W90" s="220"/>
      <c r="X90" s="220"/>
      <c r="Y90" s="220"/>
      <c r="Z90" s="209"/>
      <c r="AA90" s="209"/>
      <c r="AB90" s="209"/>
      <c r="AC90" s="209"/>
      <c r="AD90" s="209"/>
      <c r="AE90" s="209"/>
      <c r="AF90" s="209"/>
      <c r="AG90" s="209" t="s">
        <v>146</v>
      </c>
      <c r="AH90" s="209">
        <v>0</v>
      </c>
      <c r="AI90" s="209"/>
      <c r="AJ90" s="209"/>
      <c r="AK90" s="209"/>
      <c r="AL90" s="209"/>
      <c r="AM90" s="209"/>
      <c r="AN90" s="209"/>
      <c r="AO90" s="209"/>
      <c r="AP90" s="209"/>
      <c r="AQ90" s="209"/>
      <c r="AR90" s="209"/>
      <c r="AS90" s="209"/>
      <c r="AT90" s="209"/>
      <c r="AU90" s="209"/>
      <c r="AV90" s="209"/>
      <c r="AW90" s="209"/>
      <c r="AX90" s="209"/>
      <c r="AY90" s="209"/>
      <c r="AZ90" s="209"/>
      <c r="BA90" s="209"/>
      <c r="BB90" s="209"/>
      <c r="BC90" s="209"/>
      <c r="BD90" s="209"/>
      <c r="BE90" s="209"/>
      <c r="BF90" s="209"/>
      <c r="BG90" s="209"/>
      <c r="BH90" s="209"/>
    </row>
    <row r="91" spans="1:60" outlineLevel="3" x14ac:dyDescent="0.25">
      <c r="A91" s="216"/>
      <c r="B91" s="217"/>
      <c r="C91" s="251" t="s">
        <v>172</v>
      </c>
      <c r="D91" s="222"/>
      <c r="E91" s="223">
        <v>11.131500000000001</v>
      </c>
      <c r="F91" s="220"/>
      <c r="G91" s="220"/>
      <c r="H91" s="220"/>
      <c r="I91" s="220"/>
      <c r="J91" s="220"/>
      <c r="K91" s="220"/>
      <c r="L91" s="220"/>
      <c r="M91" s="220"/>
      <c r="N91" s="219"/>
      <c r="O91" s="219"/>
      <c r="P91" s="219"/>
      <c r="Q91" s="219"/>
      <c r="R91" s="220"/>
      <c r="S91" s="220"/>
      <c r="T91" s="220"/>
      <c r="U91" s="220"/>
      <c r="V91" s="220"/>
      <c r="W91" s="220"/>
      <c r="X91" s="220"/>
      <c r="Y91" s="220"/>
      <c r="Z91" s="209"/>
      <c r="AA91" s="209"/>
      <c r="AB91" s="209"/>
      <c r="AC91" s="209"/>
      <c r="AD91" s="209"/>
      <c r="AE91" s="209"/>
      <c r="AF91" s="209"/>
      <c r="AG91" s="209" t="s">
        <v>146</v>
      </c>
      <c r="AH91" s="209">
        <v>0</v>
      </c>
      <c r="AI91" s="209"/>
      <c r="AJ91" s="209"/>
      <c r="AK91" s="209"/>
      <c r="AL91" s="209"/>
      <c r="AM91" s="209"/>
      <c r="AN91" s="209"/>
      <c r="AO91" s="209"/>
      <c r="AP91" s="209"/>
      <c r="AQ91" s="209"/>
      <c r="AR91" s="209"/>
      <c r="AS91" s="209"/>
      <c r="AT91" s="209"/>
      <c r="AU91" s="209"/>
      <c r="AV91" s="209"/>
      <c r="AW91" s="209"/>
      <c r="AX91" s="209"/>
      <c r="AY91" s="209"/>
      <c r="AZ91" s="209"/>
      <c r="BA91" s="209"/>
      <c r="BB91" s="209"/>
      <c r="BC91" s="209"/>
      <c r="BD91" s="209"/>
      <c r="BE91" s="209"/>
      <c r="BF91" s="209"/>
      <c r="BG91" s="209"/>
      <c r="BH91" s="209"/>
    </row>
    <row r="92" spans="1:60" outlineLevel="3" x14ac:dyDescent="0.25">
      <c r="A92" s="216"/>
      <c r="B92" s="217"/>
      <c r="C92" s="251" t="s">
        <v>173</v>
      </c>
      <c r="D92" s="222"/>
      <c r="E92" s="223">
        <v>-15.451700000000001</v>
      </c>
      <c r="F92" s="220"/>
      <c r="G92" s="220"/>
      <c r="H92" s="220"/>
      <c r="I92" s="220"/>
      <c r="J92" s="220"/>
      <c r="K92" s="220"/>
      <c r="L92" s="220"/>
      <c r="M92" s="220"/>
      <c r="N92" s="219"/>
      <c r="O92" s="219"/>
      <c r="P92" s="219"/>
      <c r="Q92" s="219"/>
      <c r="R92" s="220"/>
      <c r="S92" s="220"/>
      <c r="T92" s="220"/>
      <c r="U92" s="220"/>
      <c r="V92" s="220"/>
      <c r="W92" s="220"/>
      <c r="X92" s="220"/>
      <c r="Y92" s="220"/>
      <c r="Z92" s="209"/>
      <c r="AA92" s="209"/>
      <c r="AB92" s="209"/>
      <c r="AC92" s="209"/>
      <c r="AD92" s="209"/>
      <c r="AE92" s="209"/>
      <c r="AF92" s="209"/>
      <c r="AG92" s="209" t="s">
        <v>146</v>
      </c>
      <c r="AH92" s="209">
        <v>0</v>
      </c>
      <c r="AI92" s="209"/>
      <c r="AJ92" s="209"/>
      <c r="AK92" s="209"/>
      <c r="AL92" s="209"/>
      <c r="AM92" s="209"/>
      <c r="AN92" s="209"/>
      <c r="AO92" s="209"/>
      <c r="AP92" s="209"/>
      <c r="AQ92" s="209"/>
      <c r="AR92" s="209"/>
      <c r="AS92" s="209"/>
      <c r="AT92" s="209"/>
      <c r="AU92" s="209"/>
      <c r="AV92" s="209"/>
      <c r="AW92" s="209"/>
      <c r="AX92" s="209"/>
      <c r="AY92" s="209"/>
      <c r="AZ92" s="209"/>
      <c r="BA92" s="209"/>
      <c r="BB92" s="209"/>
      <c r="BC92" s="209"/>
      <c r="BD92" s="209"/>
      <c r="BE92" s="209"/>
      <c r="BF92" s="209"/>
      <c r="BG92" s="209"/>
      <c r="BH92" s="209"/>
    </row>
    <row r="93" spans="1:60" outlineLevel="3" x14ac:dyDescent="0.25">
      <c r="A93" s="216"/>
      <c r="B93" s="217"/>
      <c r="C93" s="251" t="s">
        <v>174</v>
      </c>
      <c r="D93" s="222"/>
      <c r="E93" s="223">
        <v>-8.2240000000000002</v>
      </c>
      <c r="F93" s="220"/>
      <c r="G93" s="220"/>
      <c r="H93" s="220"/>
      <c r="I93" s="220"/>
      <c r="J93" s="220"/>
      <c r="K93" s="220"/>
      <c r="L93" s="220"/>
      <c r="M93" s="220"/>
      <c r="N93" s="219"/>
      <c r="O93" s="219"/>
      <c r="P93" s="219"/>
      <c r="Q93" s="219"/>
      <c r="R93" s="220"/>
      <c r="S93" s="220"/>
      <c r="T93" s="220"/>
      <c r="U93" s="220"/>
      <c r="V93" s="220"/>
      <c r="W93" s="220"/>
      <c r="X93" s="220"/>
      <c r="Y93" s="220"/>
      <c r="Z93" s="209"/>
      <c r="AA93" s="209"/>
      <c r="AB93" s="209"/>
      <c r="AC93" s="209"/>
      <c r="AD93" s="209"/>
      <c r="AE93" s="209"/>
      <c r="AF93" s="209"/>
      <c r="AG93" s="209" t="s">
        <v>146</v>
      </c>
      <c r="AH93" s="209">
        <v>0</v>
      </c>
      <c r="AI93" s="209"/>
      <c r="AJ93" s="209"/>
      <c r="AK93" s="209"/>
      <c r="AL93" s="209"/>
      <c r="AM93" s="209"/>
      <c r="AN93" s="209"/>
      <c r="AO93" s="209"/>
      <c r="AP93" s="209"/>
      <c r="AQ93" s="209"/>
      <c r="AR93" s="209"/>
      <c r="AS93" s="209"/>
      <c r="AT93" s="209"/>
      <c r="AU93" s="209"/>
      <c r="AV93" s="209"/>
      <c r="AW93" s="209"/>
      <c r="AX93" s="209"/>
      <c r="AY93" s="209"/>
      <c r="AZ93" s="209"/>
      <c r="BA93" s="209"/>
      <c r="BB93" s="209"/>
      <c r="BC93" s="209"/>
      <c r="BD93" s="209"/>
      <c r="BE93" s="209"/>
      <c r="BF93" s="209"/>
      <c r="BG93" s="209"/>
      <c r="BH93" s="209"/>
    </row>
    <row r="94" spans="1:60" x14ac:dyDescent="0.25">
      <c r="A94" s="3"/>
      <c r="B94" s="4"/>
      <c r="C94" s="254"/>
      <c r="D94" s="6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AE94">
        <v>12</v>
      </c>
      <c r="AF94">
        <v>21</v>
      </c>
      <c r="AG94" t="s">
        <v>119</v>
      </c>
    </row>
    <row r="95" spans="1:60" ht="13" x14ac:dyDescent="0.25">
      <c r="A95" s="212"/>
      <c r="B95" s="213" t="s">
        <v>30</v>
      </c>
      <c r="C95" s="255"/>
      <c r="D95" s="214"/>
      <c r="E95" s="215"/>
      <c r="F95" s="215"/>
      <c r="G95" s="231">
        <f>G8+G13+G21+G44+G48+G57+G60+G71+G82+G87</f>
        <v>0</v>
      </c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AE95">
        <f>SUMIF(L7:L93,AE94,G7:G93)</f>
        <v>0</v>
      </c>
      <c r="AF95">
        <f>SUMIF(L7:L93,AF94,G7:G93)</f>
        <v>0</v>
      </c>
      <c r="AG95" t="s">
        <v>234</v>
      </c>
    </row>
    <row r="96" spans="1:60" x14ac:dyDescent="0.25">
      <c r="C96" s="256"/>
      <c r="D96" s="10"/>
      <c r="AG96" t="s">
        <v>235</v>
      </c>
    </row>
    <row r="97" spans="4:4" x14ac:dyDescent="0.25">
      <c r="D97" s="10"/>
    </row>
    <row r="98" spans="4:4" x14ac:dyDescent="0.25">
      <c r="D98" s="10"/>
    </row>
    <row r="99" spans="4:4" x14ac:dyDescent="0.25">
      <c r="D99" s="10"/>
    </row>
    <row r="100" spans="4:4" x14ac:dyDescent="0.25">
      <c r="D100" s="10"/>
    </row>
    <row r="101" spans="4:4" x14ac:dyDescent="0.25">
      <c r="D101" s="10"/>
    </row>
    <row r="102" spans="4:4" x14ac:dyDescent="0.25">
      <c r="D102" s="10"/>
    </row>
    <row r="103" spans="4:4" x14ac:dyDescent="0.25">
      <c r="D103" s="10"/>
    </row>
    <row r="104" spans="4:4" x14ac:dyDescent="0.25">
      <c r="D104" s="10"/>
    </row>
    <row r="105" spans="4:4" x14ac:dyDescent="0.25">
      <c r="D105" s="10"/>
    </row>
    <row r="106" spans="4:4" x14ac:dyDescent="0.25">
      <c r="D106" s="10"/>
    </row>
    <row r="107" spans="4:4" x14ac:dyDescent="0.25">
      <c r="D107" s="10"/>
    </row>
    <row r="108" spans="4:4" x14ac:dyDescent="0.25">
      <c r="D108" s="10"/>
    </row>
    <row r="109" spans="4:4" x14ac:dyDescent="0.25">
      <c r="D109" s="10"/>
    </row>
    <row r="110" spans="4:4" x14ac:dyDescent="0.25">
      <c r="D110" s="10"/>
    </row>
    <row r="111" spans="4:4" x14ac:dyDescent="0.25">
      <c r="D111" s="10"/>
    </row>
    <row r="112" spans="4:4" x14ac:dyDescent="0.25">
      <c r="D112" s="10"/>
    </row>
    <row r="113" spans="4:4" x14ac:dyDescent="0.25">
      <c r="D113" s="10"/>
    </row>
    <row r="114" spans="4:4" x14ac:dyDescent="0.25">
      <c r="D114" s="10"/>
    </row>
    <row r="115" spans="4:4" x14ac:dyDescent="0.25">
      <c r="D115" s="10"/>
    </row>
    <row r="116" spans="4:4" x14ac:dyDescent="0.25">
      <c r="D116" s="10"/>
    </row>
    <row r="117" spans="4:4" x14ac:dyDescent="0.25">
      <c r="D117" s="10"/>
    </row>
    <row r="118" spans="4:4" x14ac:dyDescent="0.25">
      <c r="D118" s="10"/>
    </row>
    <row r="119" spans="4:4" x14ac:dyDescent="0.25">
      <c r="D119" s="10"/>
    </row>
    <row r="120" spans="4:4" x14ac:dyDescent="0.25">
      <c r="D120" s="10"/>
    </row>
    <row r="121" spans="4:4" x14ac:dyDescent="0.25">
      <c r="D121" s="10"/>
    </row>
    <row r="122" spans="4:4" x14ac:dyDescent="0.25">
      <c r="D122" s="10"/>
    </row>
    <row r="123" spans="4:4" x14ac:dyDescent="0.25">
      <c r="D123" s="10"/>
    </row>
    <row r="124" spans="4:4" x14ac:dyDescent="0.25">
      <c r="D124" s="10"/>
    </row>
    <row r="125" spans="4:4" x14ac:dyDescent="0.25">
      <c r="D125" s="10"/>
    </row>
    <row r="126" spans="4:4" x14ac:dyDescent="0.25">
      <c r="D126" s="10"/>
    </row>
    <row r="127" spans="4:4" x14ac:dyDescent="0.25">
      <c r="D127" s="10"/>
    </row>
    <row r="128" spans="4:4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sheetProtection algorithmName="SHA-512" hashValue="+LVpc5av+gvuIb1Y13ZFoD1xTlSRR0O81SdIM1r5as3G5Z+qKTZHgs2u64sSUeGu7JElSe2hVtvjwkeqn5Z1kQ==" saltValue="D2aS5MLpOmv9LyAODx2V0A==" spinCount="100000" sheet="1" formatRows="0"/>
  <mergeCells count="14">
    <mergeCell ref="C73:G73"/>
    <mergeCell ref="C84:G84"/>
    <mergeCell ref="C33:G33"/>
    <mergeCell ref="C50:G50"/>
    <mergeCell ref="C54:G54"/>
    <mergeCell ref="C59:G59"/>
    <mergeCell ref="C62:G62"/>
    <mergeCell ref="C70:G70"/>
    <mergeCell ref="A1:G1"/>
    <mergeCell ref="C2:G2"/>
    <mergeCell ref="C3:G3"/>
    <mergeCell ref="C4:G4"/>
    <mergeCell ref="C10:G10"/>
    <mergeCell ref="C15:G15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D57B7-F7FA-43C0-AA65-F300178D5324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5" outlineLevelRow="3" x14ac:dyDescent="0.25"/>
  <cols>
    <col min="1" max="1" width="3.36328125" customWidth="1"/>
    <col min="2" max="2" width="12.453125" style="173" customWidth="1"/>
    <col min="3" max="3" width="63.1796875" style="173" customWidth="1"/>
    <col min="4" max="4" width="4.81640625" customWidth="1"/>
    <col min="5" max="5" width="10.453125" customWidth="1"/>
    <col min="6" max="6" width="9.81640625" customWidth="1"/>
    <col min="7" max="7" width="12.6328125" customWidth="1"/>
    <col min="8" max="17" width="0" hidden="1" customWidth="1"/>
    <col min="18" max="18" width="6.81640625" customWidth="1"/>
    <col min="20" max="25" width="0" hidden="1" customWidth="1"/>
    <col min="29" max="29" width="0" hidden="1" customWidth="1"/>
    <col min="31" max="41" width="0" hidden="1" customWidth="1"/>
    <col min="53" max="53" width="98.6328125" customWidth="1"/>
  </cols>
  <sheetData>
    <row r="1" spans="1:60" ht="15.75" customHeight="1" x14ac:dyDescent="0.35">
      <c r="A1" s="194" t="s">
        <v>106</v>
      </c>
      <c r="B1" s="194"/>
      <c r="C1" s="194"/>
      <c r="D1" s="194"/>
      <c r="E1" s="194"/>
      <c r="F1" s="194"/>
      <c r="G1" s="194"/>
      <c r="AG1" t="s">
        <v>107</v>
      </c>
    </row>
    <row r="2" spans="1:60" ht="25" customHeight="1" x14ac:dyDescent="0.25">
      <c r="A2" s="195" t="s">
        <v>7</v>
      </c>
      <c r="B2" s="49" t="s">
        <v>43</v>
      </c>
      <c r="C2" s="198" t="s">
        <v>44</v>
      </c>
      <c r="D2" s="196"/>
      <c r="E2" s="196"/>
      <c r="F2" s="196"/>
      <c r="G2" s="197"/>
      <c r="AG2" t="s">
        <v>108</v>
      </c>
    </row>
    <row r="3" spans="1:60" ht="25" customHeight="1" x14ac:dyDescent="0.25">
      <c r="A3" s="195" t="s">
        <v>8</v>
      </c>
      <c r="B3" s="49" t="s">
        <v>47</v>
      </c>
      <c r="C3" s="198" t="s">
        <v>48</v>
      </c>
      <c r="D3" s="196"/>
      <c r="E3" s="196"/>
      <c r="F3" s="196"/>
      <c r="G3" s="197"/>
      <c r="AC3" s="173" t="s">
        <v>108</v>
      </c>
      <c r="AG3" t="s">
        <v>109</v>
      </c>
    </row>
    <row r="4" spans="1:60" ht="25" customHeight="1" x14ac:dyDescent="0.25">
      <c r="A4" s="199" t="s">
        <v>9</v>
      </c>
      <c r="B4" s="200" t="s">
        <v>53</v>
      </c>
      <c r="C4" s="201" t="s">
        <v>54</v>
      </c>
      <c r="D4" s="202"/>
      <c r="E4" s="202"/>
      <c r="F4" s="202"/>
      <c r="G4" s="203"/>
      <c r="AG4" t="s">
        <v>110</v>
      </c>
    </row>
    <row r="5" spans="1:60" x14ac:dyDescent="0.25">
      <c r="D5" s="10"/>
    </row>
    <row r="6" spans="1:60" ht="37.5" x14ac:dyDescent="0.25">
      <c r="A6" s="205" t="s">
        <v>111</v>
      </c>
      <c r="B6" s="207" t="s">
        <v>112</v>
      </c>
      <c r="C6" s="207" t="s">
        <v>113</v>
      </c>
      <c r="D6" s="206" t="s">
        <v>114</v>
      </c>
      <c r="E6" s="205" t="s">
        <v>115</v>
      </c>
      <c r="F6" s="204" t="s">
        <v>116</v>
      </c>
      <c r="G6" s="205" t="s">
        <v>30</v>
      </c>
      <c r="H6" s="208" t="s">
        <v>31</v>
      </c>
      <c r="I6" s="208" t="s">
        <v>117</v>
      </c>
      <c r="J6" s="208" t="s">
        <v>32</v>
      </c>
      <c r="K6" s="208" t="s">
        <v>118</v>
      </c>
      <c r="L6" s="208" t="s">
        <v>119</v>
      </c>
      <c r="M6" s="208" t="s">
        <v>120</v>
      </c>
      <c r="N6" s="208" t="s">
        <v>121</v>
      </c>
      <c r="O6" s="208" t="s">
        <v>122</v>
      </c>
      <c r="P6" s="208" t="s">
        <v>123</v>
      </c>
      <c r="Q6" s="208" t="s">
        <v>124</v>
      </c>
      <c r="R6" s="208" t="s">
        <v>125</v>
      </c>
      <c r="S6" s="208" t="s">
        <v>126</v>
      </c>
      <c r="T6" s="208" t="s">
        <v>127</v>
      </c>
      <c r="U6" s="208" t="s">
        <v>128</v>
      </c>
      <c r="V6" s="208" t="s">
        <v>129</v>
      </c>
      <c r="W6" s="208" t="s">
        <v>130</v>
      </c>
      <c r="X6" s="208" t="s">
        <v>131</v>
      </c>
      <c r="Y6" s="208" t="s">
        <v>132</v>
      </c>
    </row>
    <row r="7" spans="1:60" hidden="1" x14ac:dyDescent="0.25">
      <c r="A7" s="3"/>
      <c r="B7" s="4"/>
      <c r="C7" s="4"/>
      <c r="D7" s="6"/>
      <c r="E7" s="210"/>
      <c r="F7" s="211"/>
      <c r="G7" s="211"/>
      <c r="H7" s="211"/>
      <c r="I7" s="211"/>
      <c r="J7" s="211"/>
      <c r="K7" s="211"/>
      <c r="L7" s="211"/>
      <c r="M7" s="211"/>
      <c r="N7" s="210"/>
      <c r="O7" s="210"/>
      <c r="P7" s="210"/>
      <c r="Q7" s="210"/>
      <c r="R7" s="211"/>
      <c r="S7" s="211"/>
      <c r="T7" s="211"/>
      <c r="U7" s="211"/>
      <c r="V7" s="211"/>
      <c r="W7" s="211"/>
      <c r="X7" s="211"/>
      <c r="Y7" s="211"/>
    </row>
    <row r="8" spans="1:60" ht="13" x14ac:dyDescent="0.25">
      <c r="A8" s="225" t="s">
        <v>133</v>
      </c>
      <c r="B8" s="226" t="s">
        <v>98</v>
      </c>
      <c r="C8" s="248" t="s">
        <v>99</v>
      </c>
      <c r="D8" s="227"/>
      <c r="E8" s="228"/>
      <c r="F8" s="229"/>
      <c r="G8" s="229">
        <f>SUMIF(AG9:AG31,"&lt;&gt;NOR",G9:G31)</f>
        <v>0</v>
      </c>
      <c r="H8" s="229"/>
      <c r="I8" s="229">
        <f>SUM(I9:I31)</f>
        <v>0</v>
      </c>
      <c r="J8" s="229"/>
      <c r="K8" s="229">
        <f>SUM(K9:K31)</f>
        <v>0</v>
      </c>
      <c r="L8" s="229"/>
      <c r="M8" s="229">
        <f>SUM(M9:M31)</f>
        <v>0</v>
      </c>
      <c r="N8" s="228"/>
      <c r="O8" s="228">
        <f>SUM(O9:O31)</f>
        <v>0</v>
      </c>
      <c r="P8" s="228"/>
      <c r="Q8" s="228">
        <f>SUM(Q9:Q31)</f>
        <v>0</v>
      </c>
      <c r="R8" s="229"/>
      <c r="S8" s="229"/>
      <c r="T8" s="230"/>
      <c r="U8" s="224"/>
      <c r="V8" s="224">
        <f>SUM(V9:V31)</f>
        <v>0</v>
      </c>
      <c r="W8" s="224"/>
      <c r="X8" s="224"/>
      <c r="Y8" s="224"/>
      <c r="AG8" t="s">
        <v>134</v>
      </c>
    </row>
    <row r="9" spans="1:60" outlineLevel="1" x14ac:dyDescent="0.25">
      <c r="A9" s="241">
        <v>1</v>
      </c>
      <c r="B9" s="242" t="s">
        <v>49</v>
      </c>
      <c r="C9" s="253" t="s">
        <v>315</v>
      </c>
      <c r="D9" s="243" t="s">
        <v>182</v>
      </c>
      <c r="E9" s="244">
        <v>1</v>
      </c>
      <c r="F9" s="245"/>
      <c r="G9" s="246">
        <f>ROUND(E9*F9,2)</f>
        <v>0</v>
      </c>
      <c r="H9" s="245"/>
      <c r="I9" s="246">
        <f>ROUND(E9*H9,2)</f>
        <v>0</v>
      </c>
      <c r="J9" s="245"/>
      <c r="K9" s="246">
        <f>ROUND(E9*J9,2)</f>
        <v>0</v>
      </c>
      <c r="L9" s="246">
        <v>21</v>
      </c>
      <c r="M9" s="246">
        <f>G9*(1+L9/100)</f>
        <v>0</v>
      </c>
      <c r="N9" s="244">
        <v>0</v>
      </c>
      <c r="O9" s="244">
        <f>ROUND(E9*N9,2)</f>
        <v>0</v>
      </c>
      <c r="P9" s="244">
        <v>0</v>
      </c>
      <c r="Q9" s="244">
        <f>ROUND(E9*P9,2)</f>
        <v>0</v>
      </c>
      <c r="R9" s="246"/>
      <c r="S9" s="246" t="s">
        <v>215</v>
      </c>
      <c r="T9" s="247" t="s">
        <v>216</v>
      </c>
      <c r="U9" s="220">
        <v>0</v>
      </c>
      <c r="V9" s="220">
        <f>ROUND(E9*U9,2)</f>
        <v>0</v>
      </c>
      <c r="W9" s="220"/>
      <c r="X9" s="220" t="s">
        <v>140</v>
      </c>
      <c r="Y9" s="220" t="s">
        <v>141</v>
      </c>
      <c r="Z9" s="209"/>
      <c r="AA9" s="209"/>
      <c r="AB9" s="209"/>
      <c r="AC9" s="209"/>
      <c r="AD9" s="209"/>
      <c r="AE9" s="209"/>
      <c r="AF9" s="209"/>
      <c r="AG9" s="209" t="s">
        <v>142</v>
      </c>
      <c r="AH9" s="209"/>
      <c r="AI9" s="209"/>
      <c r="AJ9" s="209"/>
      <c r="AK9" s="209"/>
      <c r="AL9" s="209"/>
      <c r="AM9" s="209"/>
      <c r="AN9" s="209"/>
      <c r="AO9" s="209"/>
      <c r="AP9" s="209"/>
      <c r="AQ9" s="209"/>
      <c r="AR9" s="209"/>
      <c r="AS9" s="209"/>
      <c r="AT9" s="209"/>
      <c r="AU9" s="209"/>
      <c r="AV9" s="209"/>
      <c r="AW9" s="209"/>
      <c r="AX9" s="209"/>
      <c r="AY9" s="209"/>
      <c r="AZ9" s="209"/>
      <c r="BA9" s="209"/>
      <c r="BB9" s="209"/>
      <c r="BC9" s="209"/>
      <c r="BD9" s="209"/>
      <c r="BE9" s="209"/>
      <c r="BF9" s="209"/>
      <c r="BG9" s="209"/>
      <c r="BH9" s="209"/>
    </row>
    <row r="10" spans="1:60" outlineLevel="1" x14ac:dyDescent="0.25">
      <c r="A10" s="232">
        <v>2</v>
      </c>
      <c r="B10" s="233" t="s">
        <v>51</v>
      </c>
      <c r="C10" s="249" t="s">
        <v>316</v>
      </c>
      <c r="D10" s="234" t="s">
        <v>137</v>
      </c>
      <c r="E10" s="235">
        <v>14</v>
      </c>
      <c r="F10" s="236"/>
      <c r="G10" s="237">
        <f>ROUND(E10*F10,2)</f>
        <v>0</v>
      </c>
      <c r="H10" s="236"/>
      <c r="I10" s="237">
        <f>ROUND(E10*H10,2)</f>
        <v>0</v>
      </c>
      <c r="J10" s="236"/>
      <c r="K10" s="237">
        <f>ROUND(E10*J10,2)</f>
        <v>0</v>
      </c>
      <c r="L10" s="237">
        <v>21</v>
      </c>
      <c r="M10" s="237">
        <f>G10*(1+L10/100)</f>
        <v>0</v>
      </c>
      <c r="N10" s="235">
        <v>0</v>
      </c>
      <c r="O10" s="235">
        <f>ROUND(E10*N10,2)</f>
        <v>0</v>
      </c>
      <c r="P10" s="235">
        <v>0</v>
      </c>
      <c r="Q10" s="235">
        <f>ROUND(E10*P10,2)</f>
        <v>0</v>
      </c>
      <c r="R10" s="237"/>
      <c r="S10" s="237" t="s">
        <v>215</v>
      </c>
      <c r="T10" s="238" t="s">
        <v>216</v>
      </c>
      <c r="U10" s="220">
        <v>0</v>
      </c>
      <c r="V10" s="220">
        <f>ROUND(E10*U10,2)</f>
        <v>0</v>
      </c>
      <c r="W10" s="220"/>
      <c r="X10" s="220" t="s">
        <v>140</v>
      </c>
      <c r="Y10" s="220" t="s">
        <v>141</v>
      </c>
      <c r="Z10" s="209"/>
      <c r="AA10" s="209"/>
      <c r="AB10" s="209"/>
      <c r="AC10" s="209"/>
      <c r="AD10" s="209"/>
      <c r="AE10" s="209"/>
      <c r="AF10" s="209"/>
      <c r="AG10" s="209" t="s">
        <v>142</v>
      </c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09"/>
      <c r="BF10" s="209"/>
      <c r="BG10" s="209"/>
      <c r="BH10" s="209"/>
    </row>
    <row r="11" spans="1:60" outlineLevel="2" x14ac:dyDescent="0.25">
      <c r="A11" s="216"/>
      <c r="B11" s="217"/>
      <c r="C11" s="252" t="s">
        <v>317</v>
      </c>
      <c r="D11" s="240"/>
      <c r="E11" s="240"/>
      <c r="F11" s="240"/>
      <c r="G11" s="240"/>
      <c r="H11" s="220"/>
      <c r="I11" s="220"/>
      <c r="J11" s="220"/>
      <c r="K11" s="220"/>
      <c r="L11" s="220"/>
      <c r="M11" s="220"/>
      <c r="N11" s="219"/>
      <c r="O11" s="219"/>
      <c r="P11" s="219"/>
      <c r="Q11" s="219"/>
      <c r="R11" s="220"/>
      <c r="S11" s="220"/>
      <c r="T11" s="220"/>
      <c r="U11" s="220"/>
      <c r="V11" s="220"/>
      <c r="W11" s="220"/>
      <c r="X11" s="220"/>
      <c r="Y11" s="220"/>
      <c r="Z11" s="209"/>
      <c r="AA11" s="209"/>
      <c r="AB11" s="209"/>
      <c r="AC11" s="209"/>
      <c r="AD11" s="209"/>
      <c r="AE11" s="209"/>
      <c r="AF11" s="209"/>
      <c r="AG11" s="209" t="s">
        <v>157</v>
      </c>
      <c r="AH11" s="209"/>
      <c r="AI11" s="209"/>
      <c r="AJ11" s="209"/>
      <c r="AK11" s="209"/>
      <c r="AL11" s="209"/>
      <c r="AM11" s="209"/>
      <c r="AN11" s="209"/>
      <c r="AO11" s="209"/>
      <c r="AP11" s="209"/>
      <c r="AQ11" s="209"/>
      <c r="AR11" s="209"/>
      <c r="AS11" s="209"/>
      <c r="AT11" s="209"/>
      <c r="AU11" s="209"/>
      <c r="AV11" s="209"/>
      <c r="AW11" s="209"/>
      <c r="AX11" s="209"/>
      <c r="AY11" s="209"/>
      <c r="AZ11" s="209"/>
      <c r="BA11" s="259" t="str">
        <f>C11</f>
        <v>Difuzor microprisma pro UGR?19, min. 3600 lm - 4000 lm, bezdrátově dálkově ovládání 2,4GHz, min. Ra?90 při změně</v>
      </c>
      <c r="BB11" s="209"/>
      <c r="BC11" s="209"/>
      <c r="BD11" s="209"/>
      <c r="BE11" s="209"/>
      <c r="BF11" s="209"/>
      <c r="BG11" s="209"/>
      <c r="BH11" s="209"/>
    </row>
    <row r="12" spans="1:60" outlineLevel="3" x14ac:dyDescent="0.25">
      <c r="A12" s="216"/>
      <c r="B12" s="217"/>
      <c r="C12" s="266" t="s">
        <v>318</v>
      </c>
      <c r="D12" s="265"/>
      <c r="E12" s="265"/>
      <c r="F12" s="265"/>
      <c r="G12" s="265"/>
      <c r="H12" s="220"/>
      <c r="I12" s="220"/>
      <c r="J12" s="220"/>
      <c r="K12" s="220"/>
      <c r="L12" s="220"/>
      <c r="M12" s="220"/>
      <c r="N12" s="219"/>
      <c r="O12" s="219"/>
      <c r="P12" s="219"/>
      <c r="Q12" s="219"/>
      <c r="R12" s="220"/>
      <c r="S12" s="220"/>
      <c r="T12" s="220"/>
      <c r="U12" s="220"/>
      <c r="V12" s="220"/>
      <c r="W12" s="220"/>
      <c r="X12" s="220"/>
      <c r="Y12" s="220"/>
      <c r="Z12" s="209"/>
      <c r="AA12" s="209"/>
      <c r="AB12" s="209"/>
      <c r="AC12" s="209"/>
      <c r="AD12" s="209"/>
      <c r="AE12" s="209"/>
      <c r="AF12" s="209"/>
      <c r="AG12" s="209" t="s">
        <v>157</v>
      </c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59" t="str">
        <f>C12</f>
        <v>CCT plynule i krokově 3000K - 6000K, změna výkonu plynule i krokově 100% až 1%, vytváření skupin svítidel, životnost min 50000 hod, montáž do rastru</v>
      </c>
      <c r="BB12" s="209"/>
      <c r="BC12" s="209"/>
      <c r="BD12" s="209"/>
      <c r="BE12" s="209"/>
      <c r="BF12" s="209"/>
      <c r="BG12" s="209"/>
      <c r="BH12" s="209"/>
    </row>
    <row r="13" spans="1:60" outlineLevel="3" x14ac:dyDescent="0.25">
      <c r="A13" s="216"/>
      <c r="B13" s="217"/>
      <c r="C13" s="266" t="s">
        <v>319</v>
      </c>
      <c r="D13" s="265"/>
      <c r="E13" s="265"/>
      <c r="F13" s="265"/>
      <c r="G13" s="265"/>
      <c r="H13" s="220"/>
      <c r="I13" s="220"/>
      <c r="J13" s="220"/>
      <c r="K13" s="220"/>
      <c r="L13" s="220"/>
      <c r="M13" s="220"/>
      <c r="N13" s="219"/>
      <c r="O13" s="219"/>
      <c r="P13" s="219"/>
      <c r="Q13" s="219"/>
      <c r="R13" s="220"/>
      <c r="S13" s="220"/>
      <c r="T13" s="220"/>
      <c r="U13" s="220"/>
      <c r="V13" s="220"/>
      <c r="W13" s="220"/>
      <c r="X13" s="220"/>
      <c r="Y13" s="220"/>
      <c r="Z13" s="209"/>
      <c r="AA13" s="209"/>
      <c r="AB13" s="209"/>
      <c r="AC13" s="209"/>
      <c r="AD13" s="209"/>
      <c r="AE13" s="209"/>
      <c r="AF13" s="209"/>
      <c r="AG13" s="209" t="s">
        <v>157</v>
      </c>
      <c r="AH13" s="209"/>
      <c r="AI13" s="209"/>
      <c r="AJ13" s="209"/>
      <c r="AK13" s="209"/>
      <c r="AL13" s="209"/>
      <c r="AM13" s="209"/>
      <c r="AN13" s="209"/>
      <c r="AO13" s="209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09"/>
      <c r="BA13" s="209"/>
      <c r="BB13" s="209"/>
      <c r="BC13" s="209"/>
      <c r="BD13" s="209"/>
      <c r="BE13" s="209"/>
      <c r="BF13" s="209"/>
      <c r="BG13" s="209"/>
      <c r="BH13" s="209"/>
    </row>
    <row r="14" spans="1:60" outlineLevel="3" x14ac:dyDescent="0.25">
      <c r="A14" s="216"/>
      <c r="B14" s="217"/>
      <c r="C14" s="266" t="s">
        <v>320</v>
      </c>
      <c r="D14" s="265"/>
      <c r="E14" s="265"/>
      <c r="F14" s="265"/>
      <c r="G14" s="265"/>
      <c r="H14" s="220"/>
      <c r="I14" s="220"/>
      <c r="J14" s="220"/>
      <c r="K14" s="220"/>
      <c r="L14" s="220"/>
      <c r="M14" s="220"/>
      <c r="N14" s="219"/>
      <c r="O14" s="219"/>
      <c r="P14" s="219"/>
      <c r="Q14" s="219"/>
      <c r="R14" s="220"/>
      <c r="S14" s="220"/>
      <c r="T14" s="220"/>
      <c r="U14" s="220"/>
      <c r="V14" s="220"/>
      <c r="W14" s="220"/>
      <c r="X14" s="220"/>
      <c r="Y14" s="220"/>
      <c r="Z14" s="209"/>
      <c r="AA14" s="209"/>
      <c r="AB14" s="209"/>
      <c r="AC14" s="209"/>
      <c r="AD14" s="209"/>
      <c r="AE14" s="209"/>
      <c r="AF14" s="209"/>
      <c r="AG14" s="209" t="s">
        <v>157</v>
      </c>
      <c r="AH14" s="209"/>
      <c r="AI14" s="209"/>
      <c r="AJ14" s="209"/>
      <c r="AK14" s="209"/>
      <c r="AL14" s="209"/>
      <c r="AM14" s="209"/>
      <c r="AN14" s="209"/>
      <c r="AO14" s="209"/>
      <c r="AP14" s="209"/>
      <c r="AQ14" s="209"/>
      <c r="AR14" s="209"/>
      <c r="AS14" s="209"/>
      <c r="AT14" s="209"/>
      <c r="AU14" s="209"/>
      <c r="AV14" s="209"/>
      <c r="AW14" s="209"/>
      <c r="AX14" s="209"/>
      <c r="AY14" s="209"/>
      <c r="AZ14" s="209"/>
      <c r="BA14" s="209"/>
      <c r="BB14" s="209"/>
      <c r="BC14" s="209"/>
      <c r="BD14" s="209"/>
      <c r="BE14" s="209"/>
      <c r="BF14" s="209"/>
      <c r="BG14" s="209"/>
      <c r="BH14" s="209"/>
    </row>
    <row r="15" spans="1:60" outlineLevel="1" x14ac:dyDescent="0.25">
      <c r="A15" s="232">
        <v>3</v>
      </c>
      <c r="B15" s="233" t="s">
        <v>321</v>
      </c>
      <c r="C15" s="249" t="s">
        <v>322</v>
      </c>
      <c r="D15" s="234" t="s">
        <v>137</v>
      </c>
      <c r="E15" s="235">
        <v>2</v>
      </c>
      <c r="F15" s="236"/>
      <c r="G15" s="237">
        <f>ROUND(E15*F15,2)</f>
        <v>0</v>
      </c>
      <c r="H15" s="236"/>
      <c r="I15" s="237">
        <f>ROUND(E15*H15,2)</f>
        <v>0</v>
      </c>
      <c r="J15" s="236"/>
      <c r="K15" s="237">
        <f>ROUND(E15*J15,2)</f>
        <v>0</v>
      </c>
      <c r="L15" s="237">
        <v>21</v>
      </c>
      <c r="M15" s="237">
        <f>G15*(1+L15/100)</f>
        <v>0</v>
      </c>
      <c r="N15" s="235">
        <v>0</v>
      </c>
      <c r="O15" s="235">
        <f>ROUND(E15*N15,2)</f>
        <v>0</v>
      </c>
      <c r="P15" s="235">
        <v>0</v>
      </c>
      <c r="Q15" s="235">
        <f>ROUND(E15*P15,2)</f>
        <v>0</v>
      </c>
      <c r="R15" s="237"/>
      <c r="S15" s="237" t="s">
        <v>215</v>
      </c>
      <c r="T15" s="238" t="s">
        <v>216</v>
      </c>
      <c r="U15" s="220">
        <v>0</v>
      </c>
      <c r="V15" s="220">
        <f>ROUND(E15*U15,2)</f>
        <v>0</v>
      </c>
      <c r="W15" s="220"/>
      <c r="X15" s="220" t="s">
        <v>140</v>
      </c>
      <c r="Y15" s="220" t="s">
        <v>141</v>
      </c>
      <c r="Z15" s="209"/>
      <c r="AA15" s="209"/>
      <c r="AB15" s="209"/>
      <c r="AC15" s="209"/>
      <c r="AD15" s="209"/>
      <c r="AE15" s="209"/>
      <c r="AF15" s="209"/>
      <c r="AG15" s="209" t="s">
        <v>142</v>
      </c>
      <c r="AH15" s="209"/>
      <c r="AI15" s="209"/>
      <c r="AJ15" s="209"/>
      <c r="AK15" s="209"/>
      <c r="AL15" s="209"/>
      <c r="AM15" s="209"/>
      <c r="AN15" s="209"/>
      <c r="AO15" s="209"/>
      <c r="AP15" s="209"/>
      <c r="AQ15" s="209"/>
      <c r="AR15" s="209"/>
      <c r="AS15" s="209"/>
      <c r="AT15" s="209"/>
      <c r="AU15" s="209"/>
      <c r="AV15" s="209"/>
      <c r="AW15" s="209"/>
      <c r="AX15" s="209"/>
      <c r="AY15" s="209"/>
      <c r="AZ15" s="209"/>
      <c r="BA15" s="209"/>
      <c r="BB15" s="209"/>
      <c r="BC15" s="209"/>
      <c r="BD15" s="209"/>
      <c r="BE15" s="209"/>
      <c r="BF15" s="209"/>
      <c r="BG15" s="209"/>
      <c r="BH15" s="209"/>
    </row>
    <row r="16" spans="1:60" outlineLevel="2" x14ac:dyDescent="0.25">
      <c r="A16" s="216"/>
      <c r="B16" s="217"/>
      <c r="C16" s="252" t="s">
        <v>323</v>
      </c>
      <c r="D16" s="240"/>
      <c r="E16" s="240"/>
      <c r="F16" s="240"/>
      <c r="G16" s="240"/>
      <c r="H16" s="220"/>
      <c r="I16" s="220"/>
      <c r="J16" s="220"/>
      <c r="K16" s="220"/>
      <c r="L16" s="220"/>
      <c r="M16" s="220"/>
      <c r="N16" s="219"/>
      <c r="O16" s="219"/>
      <c r="P16" s="219"/>
      <c r="Q16" s="219"/>
      <c r="R16" s="220"/>
      <c r="S16" s="220"/>
      <c r="T16" s="220"/>
      <c r="U16" s="220"/>
      <c r="V16" s="220"/>
      <c r="W16" s="220"/>
      <c r="X16" s="220"/>
      <c r="Y16" s="220"/>
      <c r="Z16" s="209"/>
      <c r="AA16" s="209"/>
      <c r="AB16" s="209"/>
      <c r="AC16" s="209"/>
      <c r="AD16" s="209"/>
      <c r="AE16" s="209"/>
      <c r="AF16" s="209"/>
      <c r="AG16" s="209" t="s">
        <v>157</v>
      </c>
      <c r="AH16" s="209"/>
      <c r="AI16" s="209"/>
      <c r="AJ16" s="209"/>
      <c r="AK16" s="209"/>
      <c r="AL16" s="209"/>
      <c r="AM16" s="209"/>
      <c r="AN16" s="209"/>
      <c r="AO16" s="209"/>
      <c r="AP16" s="209"/>
      <c r="AQ16" s="209"/>
      <c r="AR16" s="209"/>
      <c r="AS16" s="209"/>
      <c r="AT16" s="209"/>
      <c r="AU16" s="209"/>
      <c r="AV16" s="209"/>
      <c r="AW16" s="209"/>
      <c r="AX16" s="209"/>
      <c r="AY16" s="209"/>
      <c r="AZ16" s="209"/>
      <c r="BA16" s="209"/>
      <c r="BB16" s="209"/>
      <c r="BC16" s="209"/>
      <c r="BD16" s="209"/>
      <c r="BE16" s="209"/>
      <c r="BF16" s="209"/>
      <c r="BG16" s="209"/>
      <c r="BH16" s="209"/>
    </row>
    <row r="17" spans="1:60" outlineLevel="1" x14ac:dyDescent="0.25">
      <c r="A17" s="241">
        <v>4</v>
      </c>
      <c r="B17" s="242" t="s">
        <v>53</v>
      </c>
      <c r="C17" s="253" t="s">
        <v>324</v>
      </c>
      <c r="D17" s="243" t="s">
        <v>137</v>
      </c>
      <c r="E17" s="244">
        <v>4</v>
      </c>
      <c r="F17" s="245"/>
      <c r="G17" s="246">
        <f>ROUND(E17*F17,2)</f>
        <v>0</v>
      </c>
      <c r="H17" s="245"/>
      <c r="I17" s="246">
        <f>ROUND(E17*H17,2)</f>
        <v>0</v>
      </c>
      <c r="J17" s="245"/>
      <c r="K17" s="246">
        <f>ROUND(E17*J17,2)</f>
        <v>0</v>
      </c>
      <c r="L17" s="246">
        <v>21</v>
      </c>
      <c r="M17" s="246">
        <f>G17*(1+L17/100)</f>
        <v>0</v>
      </c>
      <c r="N17" s="244">
        <v>0</v>
      </c>
      <c r="O17" s="244">
        <f>ROUND(E17*N17,2)</f>
        <v>0</v>
      </c>
      <c r="P17" s="244">
        <v>0</v>
      </c>
      <c r="Q17" s="244">
        <f>ROUND(E17*P17,2)</f>
        <v>0</v>
      </c>
      <c r="R17" s="246"/>
      <c r="S17" s="246" t="s">
        <v>215</v>
      </c>
      <c r="T17" s="247" t="s">
        <v>216</v>
      </c>
      <c r="U17" s="220">
        <v>0</v>
      </c>
      <c r="V17" s="220">
        <f>ROUND(E17*U17,2)</f>
        <v>0</v>
      </c>
      <c r="W17" s="220"/>
      <c r="X17" s="220" t="s">
        <v>140</v>
      </c>
      <c r="Y17" s="220" t="s">
        <v>141</v>
      </c>
      <c r="Z17" s="209"/>
      <c r="AA17" s="209"/>
      <c r="AB17" s="209"/>
      <c r="AC17" s="209"/>
      <c r="AD17" s="209"/>
      <c r="AE17" s="209"/>
      <c r="AF17" s="209"/>
      <c r="AG17" s="209" t="s">
        <v>142</v>
      </c>
      <c r="AH17" s="209"/>
      <c r="AI17" s="209"/>
      <c r="AJ17" s="209"/>
      <c r="AK17" s="209"/>
      <c r="AL17" s="209"/>
      <c r="AM17" s="209"/>
      <c r="AN17" s="209"/>
      <c r="AO17" s="209"/>
      <c r="AP17" s="209"/>
      <c r="AQ17" s="209"/>
      <c r="AR17" s="209"/>
      <c r="AS17" s="209"/>
      <c r="AT17" s="209"/>
      <c r="AU17" s="209"/>
      <c r="AV17" s="209"/>
      <c r="AW17" s="209"/>
      <c r="AX17" s="209"/>
      <c r="AY17" s="209"/>
      <c r="AZ17" s="209"/>
      <c r="BA17" s="209"/>
      <c r="BB17" s="209"/>
      <c r="BC17" s="209"/>
      <c r="BD17" s="209"/>
      <c r="BE17" s="209"/>
      <c r="BF17" s="209"/>
      <c r="BG17" s="209"/>
      <c r="BH17" s="209"/>
    </row>
    <row r="18" spans="1:60" outlineLevel="1" x14ac:dyDescent="0.25">
      <c r="A18" s="241">
        <v>5</v>
      </c>
      <c r="B18" s="242" t="s">
        <v>325</v>
      </c>
      <c r="C18" s="253" t="s">
        <v>326</v>
      </c>
      <c r="D18" s="243" t="s">
        <v>137</v>
      </c>
      <c r="E18" s="244">
        <v>4</v>
      </c>
      <c r="F18" s="245"/>
      <c r="G18" s="246">
        <f>ROUND(E18*F18,2)</f>
        <v>0</v>
      </c>
      <c r="H18" s="245"/>
      <c r="I18" s="246">
        <f>ROUND(E18*H18,2)</f>
        <v>0</v>
      </c>
      <c r="J18" s="245"/>
      <c r="K18" s="246">
        <f>ROUND(E18*J18,2)</f>
        <v>0</v>
      </c>
      <c r="L18" s="246">
        <v>21</v>
      </c>
      <c r="M18" s="246">
        <f>G18*(1+L18/100)</f>
        <v>0</v>
      </c>
      <c r="N18" s="244">
        <v>0</v>
      </c>
      <c r="O18" s="244">
        <f>ROUND(E18*N18,2)</f>
        <v>0</v>
      </c>
      <c r="P18" s="244">
        <v>0</v>
      </c>
      <c r="Q18" s="244">
        <f>ROUND(E18*P18,2)</f>
        <v>0</v>
      </c>
      <c r="R18" s="246"/>
      <c r="S18" s="246" t="s">
        <v>215</v>
      </c>
      <c r="T18" s="247" t="s">
        <v>216</v>
      </c>
      <c r="U18" s="220">
        <v>0</v>
      </c>
      <c r="V18" s="220">
        <f>ROUND(E18*U18,2)</f>
        <v>0</v>
      </c>
      <c r="W18" s="220"/>
      <c r="X18" s="220" t="s">
        <v>140</v>
      </c>
      <c r="Y18" s="220" t="s">
        <v>141</v>
      </c>
      <c r="Z18" s="209"/>
      <c r="AA18" s="209"/>
      <c r="AB18" s="209"/>
      <c r="AC18" s="209"/>
      <c r="AD18" s="209"/>
      <c r="AE18" s="209"/>
      <c r="AF18" s="209"/>
      <c r="AG18" s="209" t="s">
        <v>142</v>
      </c>
      <c r="AH18" s="209"/>
      <c r="AI18" s="209"/>
      <c r="AJ18" s="209"/>
      <c r="AK18" s="209"/>
      <c r="AL18" s="209"/>
      <c r="AM18" s="209"/>
      <c r="AN18" s="209"/>
      <c r="AO18" s="209"/>
      <c r="AP18" s="209"/>
      <c r="AQ18" s="209"/>
      <c r="AR18" s="209"/>
      <c r="AS18" s="209"/>
      <c r="AT18" s="209"/>
      <c r="AU18" s="209"/>
      <c r="AV18" s="209"/>
      <c r="AW18" s="209"/>
      <c r="AX18" s="209"/>
      <c r="AY18" s="209"/>
      <c r="AZ18" s="209"/>
      <c r="BA18" s="209"/>
      <c r="BB18" s="209"/>
      <c r="BC18" s="209"/>
      <c r="BD18" s="209"/>
      <c r="BE18" s="209"/>
      <c r="BF18" s="209"/>
      <c r="BG18" s="209"/>
      <c r="BH18" s="209"/>
    </row>
    <row r="19" spans="1:60" outlineLevel="1" x14ac:dyDescent="0.25">
      <c r="A19" s="232">
        <v>6</v>
      </c>
      <c r="B19" s="233" t="s">
        <v>327</v>
      </c>
      <c r="C19" s="249" t="s">
        <v>328</v>
      </c>
      <c r="D19" s="234" t="s">
        <v>137</v>
      </c>
      <c r="E19" s="235">
        <v>12</v>
      </c>
      <c r="F19" s="236"/>
      <c r="G19" s="237">
        <f>ROUND(E19*F19,2)</f>
        <v>0</v>
      </c>
      <c r="H19" s="236"/>
      <c r="I19" s="237">
        <f>ROUND(E19*H19,2)</f>
        <v>0</v>
      </c>
      <c r="J19" s="236"/>
      <c r="K19" s="237">
        <f>ROUND(E19*J19,2)</f>
        <v>0</v>
      </c>
      <c r="L19" s="237">
        <v>21</v>
      </c>
      <c r="M19" s="237">
        <f>G19*(1+L19/100)</f>
        <v>0</v>
      </c>
      <c r="N19" s="235">
        <v>0</v>
      </c>
      <c r="O19" s="235">
        <f>ROUND(E19*N19,2)</f>
        <v>0</v>
      </c>
      <c r="P19" s="235">
        <v>0</v>
      </c>
      <c r="Q19" s="235">
        <f>ROUND(E19*P19,2)</f>
        <v>0</v>
      </c>
      <c r="R19" s="237"/>
      <c r="S19" s="237" t="s">
        <v>215</v>
      </c>
      <c r="T19" s="238" t="s">
        <v>216</v>
      </c>
      <c r="U19" s="220">
        <v>0</v>
      </c>
      <c r="V19" s="220">
        <f>ROUND(E19*U19,2)</f>
        <v>0</v>
      </c>
      <c r="W19" s="220"/>
      <c r="X19" s="220" t="s">
        <v>140</v>
      </c>
      <c r="Y19" s="220" t="s">
        <v>141</v>
      </c>
      <c r="Z19" s="209"/>
      <c r="AA19" s="209"/>
      <c r="AB19" s="209"/>
      <c r="AC19" s="209"/>
      <c r="AD19" s="209"/>
      <c r="AE19" s="209"/>
      <c r="AF19" s="209"/>
      <c r="AG19" s="209" t="s">
        <v>142</v>
      </c>
      <c r="AH19" s="209"/>
      <c r="AI19" s="209"/>
      <c r="AJ19" s="209"/>
      <c r="AK19" s="209"/>
      <c r="AL19" s="209"/>
      <c r="AM19" s="209"/>
      <c r="AN19" s="209"/>
      <c r="AO19" s="209"/>
      <c r="AP19" s="209"/>
      <c r="AQ19" s="209"/>
      <c r="AR19" s="209"/>
      <c r="AS19" s="209"/>
      <c r="AT19" s="209"/>
      <c r="AU19" s="209"/>
      <c r="AV19" s="209"/>
      <c r="AW19" s="209"/>
      <c r="AX19" s="209"/>
      <c r="AY19" s="209"/>
      <c r="AZ19" s="209"/>
      <c r="BA19" s="209"/>
      <c r="BB19" s="209"/>
      <c r="BC19" s="209"/>
      <c r="BD19" s="209"/>
      <c r="BE19" s="209"/>
      <c r="BF19" s="209"/>
      <c r="BG19" s="209"/>
      <c r="BH19" s="209"/>
    </row>
    <row r="20" spans="1:60" outlineLevel="2" x14ac:dyDescent="0.25">
      <c r="A20" s="216"/>
      <c r="B20" s="217"/>
      <c r="C20" s="252" t="s">
        <v>329</v>
      </c>
      <c r="D20" s="240"/>
      <c r="E20" s="240"/>
      <c r="F20" s="240"/>
      <c r="G20" s="240"/>
      <c r="H20" s="220"/>
      <c r="I20" s="220"/>
      <c r="J20" s="220"/>
      <c r="K20" s="220"/>
      <c r="L20" s="220"/>
      <c r="M20" s="220"/>
      <c r="N20" s="219"/>
      <c r="O20" s="219"/>
      <c r="P20" s="219"/>
      <c r="Q20" s="219"/>
      <c r="R20" s="220"/>
      <c r="S20" s="220"/>
      <c r="T20" s="220"/>
      <c r="U20" s="220"/>
      <c r="V20" s="220"/>
      <c r="W20" s="220"/>
      <c r="X20" s="220"/>
      <c r="Y20" s="220"/>
      <c r="Z20" s="209"/>
      <c r="AA20" s="209"/>
      <c r="AB20" s="209"/>
      <c r="AC20" s="209"/>
      <c r="AD20" s="209"/>
      <c r="AE20" s="209"/>
      <c r="AF20" s="209"/>
      <c r="AG20" s="209" t="s">
        <v>157</v>
      </c>
      <c r="AH20" s="209"/>
      <c r="AI20" s="209"/>
      <c r="AJ20" s="209"/>
      <c r="AK20" s="209"/>
      <c r="AL20" s="209"/>
      <c r="AM20" s="209"/>
      <c r="AN20" s="209"/>
      <c r="AO20" s="209"/>
      <c r="AP20" s="209"/>
      <c r="AQ20" s="209"/>
      <c r="AR20" s="209"/>
      <c r="AS20" s="209"/>
      <c r="AT20" s="209"/>
      <c r="AU20" s="209"/>
      <c r="AV20" s="209"/>
      <c r="AW20" s="209"/>
      <c r="AX20" s="209"/>
      <c r="AY20" s="209"/>
      <c r="AZ20" s="209"/>
      <c r="BA20" s="209"/>
      <c r="BB20" s="209"/>
      <c r="BC20" s="209"/>
      <c r="BD20" s="209"/>
      <c r="BE20" s="209"/>
      <c r="BF20" s="209"/>
      <c r="BG20" s="209"/>
      <c r="BH20" s="209"/>
    </row>
    <row r="21" spans="1:60" outlineLevel="1" x14ac:dyDescent="0.25">
      <c r="A21" s="232">
        <v>7</v>
      </c>
      <c r="B21" s="233" t="s">
        <v>330</v>
      </c>
      <c r="C21" s="249" t="s">
        <v>331</v>
      </c>
      <c r="D21" s="234" t="s">
        <v>137</v>
      </c>
      <c r="E21" s="235">
        <v>1</v>
      </c>
      <c r="F21" s="236"/>
      <c r="G21" s="237">
        <f>ROUND(E21*F21,2)</f>
        <v>0</v>
      </c>
      <c r="H21" s="236"/>
      <c r="I21" s="237">
        <f>ROUND(E21*H21,2)</f>
        <v>0</v>
      </c>
      <c r="J21" s="236"/>
      <c r="K21" s="237">
        <f>ROUND(E21*J21,2)</f>
        <v>0</v>
      </c>
      <c r="L21" s="237">
        <v>21</v>
      </c>
      <c r="M21" s="237">
        <f>G21*(1+L21/100)</f>
        <v>0</v>
      </c>
      <c r="N21" s="235">
        <v>0</v>
      </c>
      <c r="O21" s="235">
        <f>ROUND(E21*N21,2)</f>
        <v>0</v>
      </c>
      <c r="P21" s="235">
        <v>0</v>
      </c>
      <c r="Q21" s="235">
        <f>ROUND(E21*P21,2)</f>
        <v>0</v>
      </c>
      <c r="R21" s="237"/>
      <c r="S21" s="237" t="s">
        <v>215</v>
      </c>
      <c r="T21" s="238" t="s">
        <v>216</v>
      </c>
      <c r="U21" s="220">
        <v>0</v>
      </c>
      <c r="V21" s="220">
        <f>ROUND(E21*U21,2)</f>
        <v>0</v>
      </c>
      <c r="W21" s="220"/>
      <c r="X21" s="220" t="s">
        <v>140</v>
      </c>
      <c r="Y21" s="220" t="s">
        <v>141</v>
      </c>
      <c r="Z21" s="209"/>
      <c r="AA21" s="209"/>
      <c r="AB21" s="209"/>
      <c r="AC21" s="209"/>
      <c r="AD21" s="209"/>
      <c r="AE21" s="209"/>
      <c r="AF21" s="209"/>
      <c r="AG21" s="209" t="s">
        <v>142</v>
      </c>
      <c r="AH21" s="209"/>
      <c r="AI21" s="209"/>
      <c r="AJ21" s="209"/>
      <c r="AK21" s="209"/>
      <c r="AL21" s="209"/>
      <c r="AM21" s="209"/>
      <c r="AN21" s="209"/>
      <c r="AO21" s="209"/>
      <c r="AP21" s="209"/>
      <c r="AQ21" s="209"/>
      <c r="AR21" s="209"/>
      <c r="AS21" s="209"/>
      <c r="AT21" s="209"/>
      <c r="AU21" s="209"/>
      <c r="AV21" s="209"/>
      <c r="AW21" s="209"/>
      <c r="AX21" s="209"/>
      <c r="AY21" s="209"/>
      <c r="AZ21" s="209"/>
      <c r="BA21" s="209"/>
      <c r="BB21" s="209"/>
      <c r="BC21" s="209"/>
      <c r="BD21" s="209"/>
      <c r="BE21" s="209"/>
      <c r="BF21" s="209"/>
      <c r="BG21" s="209"/>
      <c r="BH21" s="209"/>
    </row>
    <row r="22" spans="1:60" outlineLevel="2" x14ac:dyDescent="0.25">
      <c r="A22" s="216"/>
      <c r="B22" s="217"/>
      <c r="C22" s="252" t="s">
        <v>332</v>
      </c>
      <c r="D22" s="240"/>
      <c r="E22" s="240"/>
      <c r="F22" s="240"/>
      <c r="G22" s="240"/>
      <c r="H22" s="220"/>
      <c r="I22" s="220"/>
      <c r="J22" s="220"/>
      <c r="K22" s="220"/>
      <c r="L22" s="220"/>
      <c r="M22" s="220"/>
      <c r="N22" s="219"/>
      <c r="O22" s="219"/>
      <c r="P22" s="219"/>
      <c r="Q22" s="219"/>
      <c r="R22" s="220"/>
      <c r="S22" s="220"/>
      <c r="T22" s="220"/>
      <c r="U22" s="220"/>
      <c r="V22" s="220"/>
      <c r="W22" s="220"/>
      <c r="X22" s="220"/>
      <c r="Y22" s="220"/>
      <c r="Z22" s="209"/>
      <c r="AA22" s="209"/>
      <c r="AB22" s="209"/>
      <c r="AC22" s="209"/>
      <c r="AD22" s="209"/>
      <c r="AE22" s="209"/>
      <c r="AF22" s="209"/>
      <c r="AG22" s="209" t="s">
        <v>157</v>
      </c>
      <c r="AH22" s="209"/>
      <c r="AI22" s="209"/>
      <c r="AJ22" s="209"/>
      <c r="AK22" s="209"/>
      <c r="AL22" s="209"/>
      <c r="AM22" s="209"/>
      <c r="AN22" s="209"/>
      <c r="AO22" s="209"/>
      <c r="AP22" s="209"/>
      <c r="AQ22" s="209"/>
      <c r="AR22" s="209"/>
      <c r="AS22" s="209"/>
      <c r="AT22" s="209"/>
      <c r="AU22" s="209"/>
      <c r="AV22" s="209"/>
      <c r="AW22" s="209"/>
      <c r="AX22" s="209"/>
      <c r="AY22" s="209"/>
      <c r="AZ22" s="209"/>
      <c r="BA22" s="209"/>
      <c r="BB22" s="209"/>
      <c r="BC22" s="209"/>
      <c r="BD22" s="209"/>
      <c r="BE22" s="209"/>
      <c r="BF22" s="209"/>
      <c r="BG22" s="209"/>
      <c r="BH22" s="209"/>
    </row>
    <row r="23" spans="1:60" ht="20" outlineLevel="1" x14ac:dyDescent="0.25">
      <c r="A23" s="241">
        <v>8</v>
      </c>
      <c r="B23" s="242" t="s">
        <v>333</v>
      </c>
      <c r="C23" s="253" t="s">
        <v>334</v>
      </c>
      <c r="D23" s="243" t="s">
        <v>137</v>
      </c>
      <c r="E23" s="244">
        <v>11</v>
      </c>
      <c r="F23" s="245"/>
      <c r="G23" s="246">
        <f>ROUND(E23*F23,2)</f>
        <v>0</v>
      </c>
      <c r="H23" s="245"/>
      <c r="I23" s="246">
        <f>ROUND(E23*H23,2)</f>
        <v>0</v>
      </c>
      <c r="J23" s="245"/>
      <c r="K23" s="246">
        <f>ROUND(E23*J23,2)</f>
        <v>0</v>
      </c>
      <c r="L23" s="246">
        <v>21</v>
      </c>
      <c r="M23" s="246">
        <f>G23*(1+L23/100)</f>
        <v>0</v>
      </c>
      <c r="N23" s="244">
        <v>0</v>
      </c>
      <c r="O23" s="244">
        <f>ROUND(E23*N23,2)</f>
        <v>0</v>
      </c>
      <c r="P23" s="244">
        <v>0</v>
      </c>
      <c r="Q23" s="244">
        <f>ROUND(E23*P23,2)</f>
        <v>0</v>
      </c>
      <c r="R23" s="246"/>
      <c r="S23" s="246" t="s">
        <v>215</v>
      </c>
      <c r="T23" s="247" t="s">
        <v>216</v>
      </c>
      <c r="U23" s="220">
        <v>0</v>
      </c>
      <c r="V23" s="220">
        <f>ROUND(E23*U23,2)</f>
        <v>0</v>
      </c>
      <c r="W23" s="220"/>
      <c r="X23" s="220" t="s">
        <v>140</v>
      </c>
      <c r="Y23" s="220" t="s">
        <v>141</v>
      </c>
      <c r="Z23" s="209"/>
      <c r="AA23" s="209"/>
      <c r="AB23" s="209"/>
      <c r="AC23" s="209"/>
      <c r="AD23" s="209"/>
      <c r="AE23" s="209"/>
      <c r="AF23" s="209"/>
      <c r="AG23" s="209" t="s">
        <v>142</v>
      </c>
      <c r="AH23" s="209"/>
      <c r="AI23" s="209"/>
      <c r="AJ23" s="209"/>
      <c r="AK23" s="209"/>
      <c r="AL23" s="209"/>
      <c r="AM23" s="209"/>
      <c r="AN23" s="209"/>
      <c r="AO23" s="209"/>
      <c r="AP23" s="209"/>
      <c r="AQ23" s="209"/>
      <c r="AR23" s="209"/>
      <c r="AS23" s="209"/>
      <c r="AT23" s="209"/>
      <c r="AU23" s="209"/>
      <c r="AV23" s="209"/>
      <c r="AW23" s="209"/>
      <c r="AX23" s="209"/>
      <c r="AY23" s="209"/>
      <c r="AZ23" s="209"/>
      <c r="BA23" s="209"/>
      <c r="BB23" s="209"/>
      <c r="BC23" s="209"/>
      <c r="BD23" s="209"/>
      <c r="BE23" s="209"/>
      <c r="BF23" s="209"/>
      <c r="BG23" s="209"/>
      <c r="BH23" s="209"/>
    </row>
    <row r="24" spans="1:60" outlineLevel="1" x14ac:dyDescent="0.25">
      <c r="A24" s="241">
        <v>9</v>
      </c>
      <c r="B24" s="242" t="s">
        <v>335</v>
      </c>
      <c r="C24" s="253" t="s">
        <v>336</v>
      </c>
      <c r="D24" s="243" t="s">
        <v>137</v>
      </c>
      <c r="E24" s="244">
        <v>4</v>
      </c>
      <c r="F24" s="245"/>
      <c r="G24" s="246">
        <f>ROUND(E24*F24,2)</f>
        <v>0</v>
      </c>
      <c r="H24" s="245"/>
      <c r="I24" s="246">
        <f>ROUND(E24*H24,2)</f>
        <v>0</v>
      </c>
      <c r="J24" s="245"/>
      <c r="K24" s="246">
        <f>ROUND(E24*J24,2)</f>
        <v>0</v>
      </c>
      <c r="L24" s="246">
        <v>21</v>
      </c>
      <c r="M24" s="246">
        <f>G24*(1+L24/100)</f>
        <v>0</v>
      </c>
      <c r="N24" s="244">
        <v>0</v>
      </c>
      <c r="O24" s="244">
        <f>ROUND(E24*N24,2)</f>
        <v>0</v>
      </c>
      <c r="P24" s="244">
        <v>0</v>
      </c>
      <c r="Q24" s="244">
        <f>ROUND(E24*P24,2)</f>
        <v>0</v>
      </c>
      <c r="R24" s="246"/>
      <c r="S24" s="246" t="s">
        <v>215</v>
      </c>
      <c r="T24" s="247" t="s">
        <v>216</v>
      </c>
      <c r="U24" s="220">
        <v>0</v>
      </c>
      <c r="V24" s="220">
        <f>ROUND(E24*U24,2)</f>
        <v>0</v>
      </c>
      <c r="W24" s="220"/>
      <c r="X24" s="220" t="s">
        <v>140</v>
      </c>
      <c r="Y24" s="220" t="s">
        <v>141</v>
      </c>
      <c r="Z24" s="209"/>
      <c r="AA24" s="209"/>
      <c r="AB24" s="209"/>
      <c r="AC24" s="209"/>
      <c r="AD24" s="209"/>
      <c r="AE24" s="209"/>
      <c r="AF24" s="209"/>
      <c r="AG24" s="209" t="s">
        <v>142</v>
      </c>
      <c r="AH24" s="209"/>
      <c r="AI24" s="209"/>
      <c r="AJ24" s="209"/>
      <c r="AK24" s="209"/>
      <c r="AL24" s="209"/>
      <c r="AM24" s="209"/>
      <c r="AN24" s="209"/>
      <c r="AO24" s="209"/>
      <c r="AP24" s="209"/>
      <c r="AQ24" s="209"/>
      <c r="AR24" s="209"/>
      <c r="AS24" s="209"/>
      <c r="AT24" s="209"/>
      <c r="AU24" s="209"/>
      <c r="AV24" s="209"/>
      <c r="AW24" s="209"/>
      <c r="AX24" s="209"/>
      <c r="AY24" s="209"/>
      <c r="AZ24" s="209"/>
      <c r="BA24" s="209"/>
      <c r="BB24" s="209"/>
      <c r="BC24" s="209"/>
      <c r="BD24" s="209"/>
      <c r="BE24" s="209"/>
      <c r="BF24" s="209"/>
      <c r="BG24" s="209"/>
      <c r="BH24" s="209"/>
    </row>
    <row r="25" spans="1:60" outlineLevel="1" x14ac:dyDescent="0.25">
      <c r="A25" s="241">
        <v>10</v>
      </c>
      <c r="B25" s="242" t="s">
        <v>337</v>
      </c>
      <c r="C25" s="253" t="s">
        <v>338</v>
      </c>
      <c r="D25" s="243" t="s">
        <v>137</v>
      </c>
      <c r="E25" s="244">
        <v>40</v>
      </c>
      <c r="F25" s="245"/>
      <c r="G25" s="246">
        <f>ROUND(E25*F25,2)</f>
        <v>0</v>
      </c>
      <c r="H25" s="245"/>
      <c r="I25" s="246">
        <f>ROUND(E25*H25,2)</f>
        <v>0</v>
      </c>
      <c r="J25" s="245"/>
      <c r="K25" s="246">
        <f>ROUND(E25*J25,2)</f>
        <v>0</v>
      </c>
      <c r="L25" s="246">
        <v>21</v>
      </c>
      <c r="M25" s="246">
        <f>G25*(1+L25/100)</f>
        <v>0</v>
      </c>
      <c r="N25" s="244">
        <v>0</v>
      </c>
      <c r="O25" s="244">
        <f>ROUND(E25*N25,2)</f>
        <v>0</v>
      </c>
      <c r="P25" s="244">
        <v>0</v>
      </c>
      <c r="Q25" s="244">
        <f>ROUND(E25*P25,2)</f>
        <v>0</v>
      </c>
      <c r="R25" s="246"/>
      <c r="S25" s="246" t="s">
        <v>215</v>
      </c>
      <c r="T25" s="247" t="s">
        <v>216</v>
      </c>
      <c r="U25" s="220">
        <v>0</v>
      </c>
      <c r="V25" s="220">
        <f>ROUND(E25*U25,2)</f>
        <v>0</v>
      </c>
      <c r="W25" s="220"/>
      <c r="X25" s="220" t="s">
        <v>140</v>
      </c>
      <c r="Y25" s="220" t="s">
        <v>141</v>
      </c>
      <c r="Z25" s="209"/>
      <c r="AA25" s="209"/>
      <c r="AB25" s="209"/>
      <c r="AC25" s="209"/>
      <c r="AD25" s="209"/>
      <c r="AE25" s="209"/>
      <c r="AF25" s="209"/>
      <c r="AG25" s="209" t="s">
        <v>142</v>
      </c>
      <c r="AH25" s="209"/>
      <c r="AI25" s="209"/>
      <c r="AJ25" s="209"/>
      <c r="AK25" s="209"/>
      <c r="AL25" s="209"/>
      <c r="AM25" s="209"/>
      <c r="AN25" s="209"/>
      <c r="AO25" s="209"/>
      <c r="AP25" s="209"/>
      <c r="AQ25" s="209"/>
      <c r="AR25" s="209"/>
      <c r="AS25" s="209"/>
      <c r="AT25" s="209"/>
      <c r="AU25" s="209"/>
      <c r="AV25" s="209"/>
      <c r="AW25" s="209"/>
      <c r="AX25" s="209"/>
      <c r="AY25" s="209"/>
      <c r="AZ25" s="209"/>
      <c r="BA25" s="209"/>
      <c r="BB25" s="209"/>
      <c r="BC25" s="209"/>
      <c r="BD25" s="209"/>
      <c r="BE25" s="209"/>
      <c r="BF25" s="209"/>
      <c r="BG25" s="209"/>
      <c r="BH25" s="209"/>
    </row>
    <row r="26" spans="1:60" outlineLevel="1" x14ac:dyDescent="0.25">
      <c r="A26" s="241">
        <v>11</v>
      </c>
      <c r="B26" s="242" t="s">
        <v>211</v>
      </c>
      <c r="C26" s="253" t="s">
        <v>339</v>
      </c>
      <c r="D26" s="243" t="s">
        <v>155</v>
      </c>
      <c r="E26" s="244">
        <v>250</v>
      </c>
      <c r="F26" s="245"/>
      <c r="G26" s="246">
        <f>ROUND(E26*F26,2)</f>
        <v>0</v>
      </c>
      <c r="H26" s="245"/>
      <c r="I26" s="246">
        <f>ROUND(E26*H26,2)</f>
        <v>0</v>
      </c>
      <c r="J26" s="245"/>
      <c r="K26" s="246">
        <f>ROUND(E26*J26,2)</f>
        <v>0</v>
      </c>
      <c r="L26" s="246">
        <v>21</v>
      </c>
      <c r="M26" s="246">
        <f>G26*(1+L26/100)</f>
        <v>0</v>
      </c>
      <c r="N26" s="244">
        <v>0</v>
      </c>
      <c r="O26" s="244">
        <f>ROUND(E26*N26,2)</f>
        <v>0</v>
      </c>
      <c r="P26" s="244">
        <v>0</v>
      </c>
      <c r="Q26" s="244">
        <f>ROUND(E26*P26,2)</f>
        <v>0</v>
      </c>
      <c r="R26" s="246"/>
      <c r="S26" s="246" t="s">
        <v>215</v>
      </c>
      <c r="T26" s="247" t="s">
        <v>216</v>
      </c>
      <c r="U26" s="220">
        <v>0</v>
      </c>
      <c r="V26" s="220">
        <f>ROUND(E26*U26,2)</f>
        <v>0</v>
      </c>
      <c r="W26" s="220"/>
      <c r="X26" s="220" t="s">
        <v>140</v>
      </c>
      <c r="Y26" s="220" t="s">
        <v>141</v>
      </c>
      <c r="Z26" s="209"/>
      <c r="AA26" s="209"/>
      <c r="AB26" s="209"/>
      <c r="AC26" s="209"/>
      <c r="AD26" s="209"/>
      <c r="AE26" s="209"/>
      <c r="AF26" s="209"/>
      <c r="AG26" s="209" t="s">
        <v>142</v>
      </c>
      <c r="AH26" s="209"/>
      <c r="AI26" s="209"/>
      <c r="AJ26" s="209"/>
      <c r="AK26" s="209"/>
      <c r="AL26" s="209"/>
      <c r="AM26" s="209"/>
      <c r="AN26" s="209"/>
      <c r="AO26" s="209"/>
      <c r="AP26" s="209"/>
      <c r="AQ26" s="209"/>
      <c r="AR26" s="209"/>
      <c r="AS26" s="209"/>
      <c r="AT26" s="209"/>
      <c r="AU26" s="209"/>
      <c r="AV26" s="209"/>
      <c r="AW26" s="209"/>
      <c r="AX26" s="209"/>
      <c r="AY26" s="209"/>
      <c r="AZ26" s="209"/>
      <c r="BA26" s="209"/>
      <c r="BB26" s="209"/>
      <c r="BC26" s="209"/>
      <c r="BD26" s="209"/>
      <c r="BE26" s="209"/>
      <c r="BF26" s="209"/>
      <c r="BG26" s="209"/>
      <c r="BH26" s="209"/>
    </row>
    <row r="27" spans="1:60" outlineLevel="1" x14ac:dyDescent="0.25">
      <c r="A27" s="241">
        <v>12</v>
      </c>
      <c r="B27" s="242" t="s">
        <v>340</v>
      </c>
      <c r="C27" s="253" t="s">
        <v>341</v>
      </c>
      <c r="D27" s="243" t="s">
        <v>155</v>
      </c>
      <c r="E27" s="244">
        <v>100</v>
      </c>
      <c r="F27" s="245"/>
      <c r="G27" s="246">
        <f>ROUND(E27*F27,2)</f>
        <v>0</v>
      </c>
      <c r="H27" s="245"/>
      <c r="I27" s="246">
        <f>ROUND(E27*H27,2)</f>
        <v>0</v>
      </c>
      <c r="J27" s="245"/>
      <c r="K27" s="246">
        <f>ROUND(E27*J27,2)</f>
        <v>0</v>
      </c>
      <c r="L27" s="246">
        <v>21</v>
      </c>
      <c r="M27" s="246">
        <f>G27*(1+L27/100)</f>
        <v>0</v>
      </c>
      <c r="N27" s="244">
        <v>0</v>
      </c>
      <c r="O27" s="244">
        <f>ROUND(E27*N27,2)</f>
        <v>0</v>
      </c>
      <c r="P27" s="244">
        <v>0</v>
      </c>
      <c r="Q27" s="244">
        <f>ROUND(E27*P27,2)</f>
        <v>0</v>
      </c>
      <c r="R27" s="246"/>
      <c r="S27" s="246" t="s">
        <v>215</v>
      </c>
      <c r="T27" s="247" t="s">
        <v>216</v>
      </c>
      <c r="U27" s="220">
        <v>0</v>
      </c>
      <c r="V27" s="220">
        <f>ROUND(E27*U27,2)</f>
        <v>0</v>
      </c>
      <c r="W27" s="220"/>
      <c r="X27" s="220" t="s">
        <v>140</v>
      </c>
      <c r="Y27" s="220" t="s">
        <v>141</v>
      </c>
      <c r="Z27" s="209"/>
      <c r="AA27" s="209"/>
      <c r="AB27" s="209"/>
      <c r="AC27" s="209"/>
      <c r="AD27" s="209"/>
      <c r="AE27" s="209"/>
      <c r="AF27" s="209"/>
      <c r="AG27" s="209" t="s">
        <v>142</v>
      </c>
      <c r="AH27" s="209"/>
      <c r="AI27" s="209"/>
      <c r="AJ27" s="209"/>
      <c r="AK27" s="209"/>
      <c r="AL27" s="209"/>
      <c r="AM27" s="209"/>
      <c r="AN27" s="209"/>
      <c r="AO27" s="209"/>
      <c r="AP27" s="209"/>
      <c r="AQ27" s="209"/>
      <c r="AR27" s="209"/>
      <c r="AS27" s="209"/>
      <c r="AT27" s="209"/>
      <c r="AU27" s="209"/>
      <c r="AV27" s="209"/>
      <c r="AW27" s="209"/>
      <c r="AX27" s="209"/>
      <c r="AY27" s="209"/>
      <c r="AZ27" s="209"/>
      <c r="BA27" s="209"/>
      <c r="BB27" s="209"/>
      <c r="BC27" s="209"/>
      <c r="BD27" s="209"/>
      <c r="BE27" s="209"/>
      <c r="BF27" s="209"/>
      <c r="BG27" s="209"/>
      <c r="BH27" s="209"/>
    </row>
    <row r="28" spans="1:60" outlineLevel="1" x14ac:dyDescent="0.25">
      <c r="A28" s="241">
        <v>13</v>
      </c>
      <c r="B28" s="242" t="s">
        <v>342</v>
      </c>
      <c r="C28" s="253" t="s">
        <v>343</v>
      </c>
      <c r="D28" s="243" t="s">
        <v>155</v>
      </c>
      <c r="E28" s="244">
        <v>160</v>
      </c>
      <c r="F28" s="245"/>
      <c r="G28" s="246">
        <f>ROUND(E28*F28,2)</f>
        <v>0</v>
      </c>
      <c r="H28" s="245"/>
      <c r="I28" s="246">
        <f>ROUND(E28*H28,2)</f>
        <v>0</v>
      </c>
      <c r="J28" s="245"/>
      <c r="K28" s="246">
        <f>ROUND(E28*J28,2)</f>
        <v>0</v>
      </c>
      <c r="L28" s="246">
        <v>21</v>
      </c>
      <c r="M28" s="246">
        <f>G28*(1+L28/100)</f>
        <v>0</v>
      </c>
      <c r="N28" s="244">
        <v>0</v>
      </c>
      <c r="O28" s="244">
        <f>ROUND(E28*N28,2)</f>
        <v>0</v>
      </c>
      <c r="P28" s="244">
        <v>0</v>
      </c>
      <c r="Q28" s="244">
        <f>ROUND(E28*P28,2)</f>
        <v>0</v>
      </c>
      <c r="R28" s="246"/>
      <c r="S28" s="246" t="s">
        <v>215</v>
      </c>
      <c r="T28" s="247" t="s">
        <v>216</v>
      </c>
      <c r="U28" s="220">
        <v>0</v>
      </c>
      <c r="V28" s="220">
        <f>ROUND(E28*U28,2)</f>
        <v>0</v>
      </c>
      <c r="W28" s="220"/>
      <c r="X28" s="220" t="s">
        <v>140</v>
      </c>
      <c r="Y28" s="220" t="s">
        <v>141</v>
      </c>
      <c r="Z28" s="209"/>
      <c r="AA28" s="209"/>
      <c r="AB28" s="209"/>
      <c r="AC28" s="209"/>
      <c r="AD28" s="209"/>
      <c r="AE28" s="209"/>
      <c r="AF28" s="209"/>
      <c r="AG28" s="209" t="s">
        <v>142</v>
      </c>
      <c r="AH28" s="209"/>
      <c r="AI28" s="209"/>
      <c r="AJ28" s="209"/>
      <c r="AK28" s="209"/>
      <c r="AL28" s="209"/>
      <c r="AM28" s="209"/>
      <c r="AN28" s="209"/>
      <c r="AO28" s="209"/>
      <c r="AP28" s="209"/>
      <c r="AQ28" s="209"/>
      <c r="AR28" s="209"/>
      <c r="AS28" s="209"/>
      <c r="AT28" s="209"/>
      <c r="AU28" s="209"/>
      <c r="AV28" s="209"/>
      <c r="AW28" s="209"/>
      <c r="AX28" s="209"/>
      <c r="AY28" s="209"/>
      <c r="AZ28" s="209"/>
      <c r="BA28" s="209"/>
      <c r="BB28" s="209"/>
      <c r="BC28" s="209"/>
      <c r="BD28" s="209"/>
      <c r="BE28" s="209"/>
      <c r="BF28" s="209"/>
      <c r="BG28" s="209"/>
      <c r="BH28" s="209"/>
    </row>
    <row r="29" spans="1:60" outlineLevel="1" x14ac:dyDescent="0.25">
      <c r="A29" s="241">
        <v>14</v>
      </c>
      <c r="B29" s="242" t="s">
        <v>344</v>
      </c>
      <c r="C29" s="253" t="s">
        <v>345</v>
      </c>
      <c r="D29" s="243" t="s">
        <v>346</v>
      </c>
      <c r="E29" s="244">
        <v>14</v>
      </c>
      <c r="F29" s="245"/>
      <c r="G29" s="246">
        <f>ROUND(E29*F29,2)</f>
        <v>0</v>
      </c>
      <c r="H29" s="245"/>
      <c r="I29" s="246">
        <f>ROUND(E29*H29,2)</f>
        <v>0</v>
      </c>
      <c r="J29" s="245"/>
      <c r="K29" s="246">
        <f>ROUND(E29*J29,2)</f>
        <v>0</v>
      </c>
      <c r="L29" s="246">
        <v>21</v>
      </c>
      <c r="M29" s="246">
        <f>G29*(1+L29/100)</f>
        <v>0</v>
      </c>
      <c r="N29" s="244">
        <v>0</v>
      </c>
      <c r="O29" s="244">
        <f>ROUND(E29*N29,2)</f>
        <v>0</v>
      </c>
      <c r="P29" s="244">
        <v>0</v>
      </c>
      <c r="Q29" s="244">
        <f>ROUND(E29*P29,2)</f>
        <v>0</v>
      </c>
      <c r="R29" s="246"/>
      <c r="S29" s="246" t="s">
        <v>215</v>
      </c>
      <c r="T29" s="247" t="s">
        <v>216</v>
      </c>
      <c r="U29" s="220">
        <v>0</v>
      </c>
      <c r="V29" s="220">
        <f>ROUND(E29*U29,2)</f>
        <v>0</v>
      </c>
      <c r="W29" s="220"/>
      <c r="X29" s="220" t="s">
        <v>140</v>
      </c>
      <c r="Y29" s="220" t="s">
        <v>141</v>
      </c>
      <c r="Z29" s="209"/>
      <c r="AA29" s="209"/>
      <c r="AB29" s="209"/>
      <c r="AC29" s="209"/>
      <c r="AD29" s="209"/>
      <c r="AE29" s="209"/>
      <c r="AF29" s="209"/>
      <c r="AG29" s="209" t="s">
        <v>142</v>
      </c>
      <c r="AH29" s="209"/>
      <c r="AI29" s="209"/>
      <c r="AJ29" s="209"/>
      <c r="AK29" s="209"/>
      <c r="AL29" s="209"/>
      <c r="AM29" s="209"/>
      <c r="AN29" s="209"/>
      <c r="AO29" s="209"/>
      <c r="AP29" s="209"/>
      <c r="AQ29" s="209"/>
      <c r="AR29" s="209"/>
      <c r="AS29" s="209"/>
      <c r="AT29" s="209"/>
      <c r="AU29" s="209"/>
      <c r="AV29" s="209"/>
      <c r="AW29" s="209"/>
      <c r="AX29" s="209"/>
      <c r="AY29" s="209"/>
      <c r="AZ29" s="209"/>
      <c r="BA29" s="209"/>
      <c r="BB29" s="209"/>
      <c r="BC29" s="209"/>
      <c r="BD29" s="209"/>
      <c r="BE29" s="209"/>
      <c r="BF29" s="209"/>
      <c r="BG29" s="209"/>
      <c r="BH29" s="209"/>
    </row>
    <row r="30" spans="1:60" outlineLevel="1" x14ac:dyDescent="0.25">
      <c r="A30" s="241">
        <v>15</v>
      </c>
      <c r="B30" s="242" t="s">
        <v>347</v>
      </c>
      <c r="C30" s="253" t="s">
        <v>348</v>
      </c>
      <c r="D30" s="243" t="s">
        <v>137</v>
      </c>
      <c r="E30" s="244">
        <v>1</v>
      </c>
      <c r="F30" s="245"/>
      <c r="G30" s="246">
        <f>ROUND(E30*F30,2)</f>
        <v>0</v>
      </c>
      <c r="H30" s="245"/>
      <c r="I30" s="246">
        <f>ROUND(E30*H30,2)</f>
        <v>0</v>
      </c>
      <c r="J30" s="245"/>
      <c r="K30" s="246">
        <f>ROUND(E30*J30,2)</f>
        <v>0</v>
      </c>
      <c r="L30" s="246">
        <v>21</v>
      </c>
      <c r="M30" s="246">
        <f>G30*(1+L30/100)</f>
        <v>0</v>
      </c>
      <c r="N30" s="244">
        <v>0</v>
      </c>
      <c r="O30" s="244">
        <f>ROUND(E30*N30,2)</f>
        <v>0</v>
      </c>
      <c r="P30" s="244">
        <v>0</v>
      </c>
      <c r="Q30" s="244">
        <f>ROUND(E30*P30,2)</f>
        <v>0</v>
      </c>
      <c r="R30" s="246"/>
      <c r="S30" s="246" t="s">
        <v>215</v>
      </c>
      <c r="T30" s="247" t="s">
        <v>216</v>
      </c>
      <c r="U30" s="220">
        <v>0</v>
      </c>
      <c r="V30" s="220">
        <f>ROUND(E30*U30,2)</f>
        <v>0</v>
      </c>
      <c r="W30" s="220"/>
      <c r="X30" s="220" t="s">
        <v>140</v>
      </c>
      <c r="Y30" s="220" t="s">
        <v>141</v>
      </c>
      <c r="Z30" s="209"/>
      <c r="AA30" s="209"/>
      <c r="AB30" s="209"/>
      <c r="AC30" s="209"/>
      <c r="AD30" s="209"/>
      <c r="AE30" s="209"/>
      <c r="AF30" s="209"/>
      <c r="AG30" s="209" t="s">
        <v>142</v>
      </c>
      <c r="AH30" s="209"/>
      <c r="AI30" s="209"/>
      <c r="AJ30" s="209"/>
      <c r="AK30" s="209"/>
      <c r="AL30" s="209"/>
      <c r="AM30" s="209"/>
      <c r="AN30" s="209"/>
      <c r="AO30" s="209"/>
      <c r="AP30" s="209"/>
      <c r="AQ30" s="209"/>
      <c r="AR30" s="209"/>
      <c r="AS30" s="209"/>
      <c r="AT30" s="209"/>
      <c r="AU30" s="209"/>
      <c r="AV30" s="209"/>
      <c r="AW30" s="209"/>
      <c r="AX30" s="209"/>
      <c r="AY30" s="209"/>
      <c r="AZ30" s="209"/>
      <c r="BA30" s="209"/>
      <c r="BB30" s="209"/>
      <c r="BC30" s="209"/>
      <c r="BD30" s="209"/>
      <c r="BE30" s="209"/>
      <c r="BF30" s="209"/>
      <c r="BG30" s="209"/>
      <c r="BH30" s="209"/>
    </row>
    <row r="31" spans="1:60" outlineLevel="1" x14ac:dyDescent="0.25">
      <c r="A31" s="241">
        <v>16</v>
      </c>
      <c r="B31" s="242" t="s">
        <v>349</v>
      </c>
      <c r="C31" s="253" t="s">
        <v>350</v>
      </c>
      <c r="D31" s="243" t="s">
        <v>137</v>
      </c>
      <c r="E31" s="244">
        <v>2</v>
      </c>
      <c r="F31" s="245"/>
      <c r="G31" s="246">
        <f>ROUND(E31*F31,2)</f>
        <v>0</v>
      </c>
      <c r="H31" s="245"/>
      <c r="I31" s="246">
        <f>ROUND(E31*H31,2)</f>
        <v>0</v>
      </c>
      <c r="J31" s="245"/>
      <c r="K31" s="246">
        <f>ROUND(E31*J31,2)</f>
        <v>0</v>
      </c>
      <c r="L31" s="246">
        <v>21</v>
      </c>
      <c r="M31" s="246">
        <f>G31*(1+L31/100)</f>
        <v>0</v>
      </c>
      <c r="N31" s="244">
        <v>0</v>
      </c>
      <c r="O31" s="244">
        <f>ROUND(E31*N31,2)</f>
        <v>0</v>
      </c>
      <c r="P31" s="244">
        <v>0</v>
      </c>
      <c r="Q31" s="244">
        <f>ROUND(E31*P31,2)</f>
        <v>0</v>
      </c>
      <c r="R31" s="246"/>
      <c r="S31" s="246" t="s">
        <v>215</v>
      </c>
      <c r="T31" s="247" t="s">
        <v>216</v>
      </c>
      <c r="U31" s="220">
        <v>0</v>
      </c>
      <c r="V31" s="220">
        <f>ROUND(E31*U31,2)</f>
        <v>0</v>
      </c>
      <c r="W31" s="220"/>
      <c r="X31" s="220" t="s">
        <v>140</v>
      </c>
      <c r="Y31" s="220" t="s">
        <v>141</v>
      </c>
      <c r="Z31" s="209"/>
      <c r="AA31" s="209"/>
      <c r="AB31" s="209"/>
      <c r="AC31" s="209"/>
      <c r="AD31" s="209"/>
      <c r="AE31" s="209"/>
      <c r="AF31" s="209"/>
      <c r="AG31" s="209" t="s">
        <v>142</v>
      </c>
      <c r="AH31" s="209"/>
      <c r="AI31" s="209"/>
      <c r="AJ31" s="209"/>
      <c r="AK31" s="209"/>
      <c r="AL31" s="209"/>
      <c r="AM31" s="209"/>
      <c r="AN31" s="209"/>
      <c r="AO31" s="209"/>
      <c r="AP31" s="209"/>
      <c r="AQ31" s="209"/>
      <c r="AR31" s="209"/>
      <c r="AS31" s="209"/>
      <c r="AT31" s="209"/>
      <c r="AU31" s="209"/>
      <c r="AV31" s="209"/>
      <c r="AW31" s="209"/>
      <c r="AX31" s="209"/>
      <c r="AY31" s="209"/>
      <c r="AZ31" s="209"/>
      <c r="BA31" s="209"/>
      <c r="BB31" s="209"/>
      <c r="BC31" s="209"/>
      <c r="BD31" s="209"/>
      <c r="BE31" s="209"/>
      <c r="BF31" s="209"/>
      <c r="BG31" s="209"/>
      <c r="BH31" s="209"/>
    </row>
    <row r="32" spans="1:60" ht="13" x14ac:dyDescent="0.25">
      <c r="A32" s="225" t="s">
        <v>133</v>
      </c>
      <c r="B32" s="226" t="s">
        <v>105</v>
      </c>
      <c r="C32" s="248" t="s">
        <v>29</v>
      </c>
      <c r="D32" s="227"/>
      <c r="E32" s="228"/>
      <c r="F32" s="229"/>
      <c r="G32" s="229">
        <f>SUMIF(AG33:AG38,"&lt;&gt;NOR",G33:G38)</f>
        <v>0</v>
      </c>
      <c r="H32" s="229"/>
      <c r="I32" s="229">
        <f>SUM(I33:I38)</f>
        <v>0</v>
      </c>
      <c r="J32" s="229"/>
      <c r="K32" s="229">
        <f>SUM(K33:K38)</f>
        <v>0</v>
      </c>
      <c r="L32" s="229"/>
      <c r="M32" s="229">
        <f>SUM(M33:M38)</f>
        <v>0</v>
      </c>
      <c r="N32" s="228"/>
      <c r="O32" s="228">
        <f>SUM(O33:O38)</f>
        <v>0</v>
      </c>
      <c r="P32" s="228"/>
      <c r="Q32" s="228">
        <f>SUM(Q33:Q38)</f>
        <v>0</v>
      </c>
      <c r="R32" s="229"/>
      <c r="S32" s="229"/>
      <c r="T32" s="230"/>
      <c r="U32" s="224"/>
      <c r="V32" s="224">
        <f>SUM(V33:V38)</f>
        <v>0</v>
      </c>
      <c r="W32" s="224"/>
      <c r="X32" s="224"/>
      <c r="Y32" s="224"/>
      <c r="AG32" t="s">
        <v>134</v>
      </c>
    </row>
    <row r="33" spans="1:60" outlineLevel="1" x14ac:dyDescent="0.25">
      <c r="A33" s="241">
        <v>17</v>
      </c>
      <c r="B33" s="242" t="s">
        <v>351</v>
      </c>
      <c r="C33" s="253" t="s">
        <v>352</v>
      </c>
      <c r="D33" s="243" t="s">
        <v>155</v>
      </c>
      <c r="E33" s="244">
        <v>30</v>
      </c>
      <c r="F33" s="245"/>
      <c r="G33" s="246">
        <f>ROUND(E33*F33,2)</f>
        <v>0</v>
      </c>
      <c r="H33" s="245"/>
      <c r="I33" s="246">
        <f>ROUND(E33*H33,2)</f>
        <v>0</v>
      </c>
      <c r="J33" s="245"/>
      <c r="K33" s="246">
        <f>ROUND(E33*J33,2)</f>
        <v>0</v>
      </c>
      <c r="L33" s="246">
        <v>21</v>
      </c>
      <c r="M33" s="246">
        <f>G33*(1+L33/100)</f>
        <v>0</v>
      </c>
      <c r="N33" s="244">
        <v>0</v>
      </c>
      <c r="O33" s="244">
        <f>ROUND(E33*N33,2)</f>
        <v>0</v>
      </c>
      <c r="P33" s="244">
        <v>0</v>
      </c>
      <c r="Q33" s="244">
        <f>ROUND(E33*P33,2)</f>
        <v>0</v>
      </c>
      <c r="R33" s="246"/>
      <c r="S33" s="246" t="s">
        <v>215</v>
      </c>
      <c r="T33" s="247" t="s">
        <v>216</v>
      </c>
      <c r="U33" s="220">
        <v>0</v>
      </c>
      <c r="V33" s="220">
        <f>ROUND(E33*U33,2)</f>
        <v>0</v>
      </c>
      <c r="W33" s="220"/>
      <c r="X33" s="220" t="s">
        <v>140</v>
      </c>
      <c r="Y33" s="220" t="s">
        <v>141</v>
      </c>
      <c r="Z33" s="209"/>
      <c r="AA33" s="209"/>
      <c r="AB33" s="209"/>
      <c r="AC33" s="209"/>
      <c r="AD33" s="209"/>
      <c r="AE33" s="209"/>
      <c r="AF33" s="209"/>
      <c r="AG33" s="209" t="s">
        <v>142</v>
      </c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209"/>
      <c r="BD33" s="209"/>
      <c r="BE33" s="209"/>
      <c r="BF33" s="209"/>
      <c r="BG33" s="209"/>
      <c r="BH33" s="209"/>
    </row>
    <row r="34" spans="1:60" outlineLevel="1" x14ac:dyDescent="0.25">
      <c r="A34" s="241">
        <v>18</v>
      </c>
      <c r="B34" s="242" t="s">
        <v>353</v>
      </c>
      <c r="C34" s="253" t="s">
        <v>354</v>
      </c>
      <c r="D34" s="243" t="s">
        <v>346</v>
      </c>
      <c r="E34" s="244">
        <v>1</v>
      </c>
      <c r="F34" s="245"/>
      <c r="G34" s="246">
        <f>ROUND(E34*F34,2)</f>
        <v>0</v>
      </c>
      <c r="H34" s="245"/>
      <c r="I34" s="246">
        <f>ROUND(E34*H34,2)</f>
        <v>0</v>
      </c>
      <c r="J34" s="245"/>
      <c r="K34" s="246">
        <f>ROUND(E34*J34,2)</f>
        <v>0</v>
      </c>
      <c r="L34" s="246">
        <v>21</v>
      </c>
      <c r="M34" s="246">
        <f>G34*(1+L34/100)</f>
        <v>0</v>
      </c>
      <c r="N34" s="244">
        <v>0</v>
      </c>
      <c r="O34" s="244">
        <f>ROUND(E34*N34,2)</f>
        <v>0</v>
      </c>
      <c r="P34" s="244">
        <v>0</v>
      </c>
      <c r="Q34" s="244">
        <f>ROUND(E34*P34,2)</f>
        <v>0</v>
      </c>
      <c r="R34" s="246"/>
      <c r="S34" s="246" t="s">
        <v>215</v>
      </c>
      <c r="T34" s="247" t="s">
        <v>216</v>
      </c>
      <c r="U34" s="220">
        <v>0</v>
      </c>
      <c r="V34" s="220">
        <f>ROUND(E34*U34,2)</f>
        <v>0</v>
      </c>
      <c r="W34" s="220"/>
      <c r="X34" s="220" t="s">
        <v>140</v>
      </c>
      <c r="Y34" s="220" t="s">
        <v>141</v>
      </c>
      <c r="Z34" s="209"/>
      <c r="AA34" s="209"/>
      <c r="AB34" s="209"/>
      <c r="AC34" s="209"/>
      <c r="AD34" s="209"/>
      <c r="AE34" s="209"/>
      <c r="AF34" s="209"/>
      <c r="AG34" s="209" t="s">
        <v>142</v>
      </c>
      <c r="AH34" s="209"/>
      <c r="AI34" s="209"/>
      <c r="AJ34" s="209"/>
      <c r="AK34" s="209"/>
      <c r="AL34" s="209"/>
      <c r="AM34" s="209"/>
      <c r="AN34" s="209"/>
      <c r="AO34" s="209"/>
      <c r="AP34" s="209"/>
      <c r="AQ34" s="209"/>
      <c r="AR34" s="209"/>
      <c r="AS34" s="209"/>
      <c r="AT34" s="209"/>
      <c r="AU34" s="209"/>
      <c r="AV34" s="209"/>
      <c r="AW34" s="209"/>
      <c r="AX34" s="209"/>
      <c r="AY34" s="209"/>
      <c r="AZ34" s="209"/>
      <c r="BA34" s="209"/>
      <c r="BB34" s="209"/>
      <c r="BC34" s="209"/>
      <c r="BD34" s="209"/>
      <c r="BE34" s="209"/>
      <c r="BF34" s="209"/>
      <c r="BG34" s="209"/>
      <c r="BH34" s="209"/>
    </row>
    <row r="35" spans="1:60" outlineLevel="1" x14ac:dyDescent="0.25">
      <c r="A35" s="241">
        <v>19</v>
      </c>
      <c r="B35" s="242" t="s">
        <v>355</v>
      </c>
      <c r="C35" s="253" t="s">
        <v>356</v>
      </c>
      <c r="D35" s="243" t="s">
        <v>346</v>
      </c>
      <c r="E35" s="244">
        <v>1</v>
      </c>
      <c r="F35" s="245"/>
      <c r="G35" s="246">
        <f>ROUND(E35*F35,2)</f>
        <v>0</v>
      </c>
      <c r="H35" s="245"/>
      <c r="I35" s="246">
        <f>ROUND(E35*H35,2)</f>
        <v>0</v>
      </c>
      <c r="J35" s="245"/>
      <c r="K35" s="246">
        <f>ROUND(E35*J35,2)</f>
        <v>0</v>
      </c>
      <c r="L35" s="246">
        <v>21</v>
      </c>
      <c r="M35" s="246">
        <f>G35*(1+L35/100)</f>
        <v>0</v>
      </c>
      <c r="N35" s="244">
        <v>0</v>
      </c>
      <c r="O35" s="244">
        <f>ROUND(E35*N35,2)</f>
        <v>0</v>
      </c>
      <c r="P35" s="244">
        <v>0</v>
      </c>
      <c r="Q35" s="244">
        <f>ROUND(E35*P35,2)</f>
        <v>0</v>
      </c>
      <c r="R35" s="246"/>
      <c r="S35" s="246" t="s">
        <v>215</v>
      </c>
      <c r="T35" s="247" t="s">
        <v>216</v>
      </c>
      <c r="U35" s="220">
        <v>0</v>
      </c>
      <c r="V35" s="220">
        <f>ROUND(E35*U35,2)</f>
        <v>0</v>
      </c>
      <c r="W35" s="220"/>
      <c r="X35" s="220" t="s">
        <v>140</v>
      </c>
      <c r="Y35" s="220" t="s">
        <v>141</v>
      </c>
      <c r="Z35" s="209"/>
      <c r="AA35" s="209"/>
      <c r="AB35" s="209"/>
      <c r="AC35" s="209"/>
      <c r="AD35" s="209"/>
      <c r="AE35" s="209"/>
      <c r="AF35" s="209"/>
      <c r="AG35" s="209" t="s">
        <v>142</v>
      </c>
      <c r="AH35" s="209"/>
      <c r="AI35" s="209"/>
      <c r="AJ35" s="209"/>
      <c r="AK35" s="209"/>
      <c r="AL35" s="209"/>
      <c r="AM35" s="209"/>
      <c r="AN35" s="209"/>
      <c r="AO35" s="209"/>
      <c r="AP35" s="209"/>
      <c r="AQ35" s="209"/>
      <c r="AR35" s="209"/>
      <c r="AS35" s="209"/>
      <c r="AT35" s="209"/>
      <c r="AU35" s="209"/>
      <c r="AV35" s="209"/>
      <c r="AW35" s="209"/>
      <c r="AX35" s="209"/>
      <c r="AY35" s="209"/>
      <c r="AZ35" s="209"/>
      <c r="BA35" s="209"/>
      <c r="BB35" s="209"/>
      <c r="BC35" s="209"/>
      <c r="BD35" s="209"/>
      <c r="BE35" s="209"/>
      <c r="BF35" s="209"/>
      <c r="BG35" s="209"/>
      <c r="BH35" s="209"/>
    </row>
    <row r="36" spans="1:60" outlineLevel="1" x14ac:dyDescent="0.25">
      <c r="A36" s="241">
        <v>20</v>
      </c>
      <c r="B36" s="242" t="s">
        <v>357</v>
      </c>
      <c r="C36" s="253" t="s">
        <v>358</v>
      </c>
      <c r="D36" s="243" t="s">
        <v>346</v>
      </c>
      <c r="E36" s="244">
        <v>1</v>
      </c>
      <c r="F36" s="245"/>
      <c r="G36" s="246">
        <f>ROUND(E36*F36,2)</f>
        <v>0</v>
      </c>
      <c r="H36" s="245"/>
      <c r="I36" s="246">
        <f>ROUND(E36*H36,2)</f>
        <v>0</v>
      </c>
      <c r="J36" s="245"/>
      <c r="K36" s="246">
        <f>ROUND(E36*J36,2)</f>
        <v>0</v>
      </c>
      <c r="L36" s="246">
        <v>21</v>
      </c>
      <c r="M36" s="246">
        <f>G36*(1+L36/100)</f>
        <v>0</v>
      </c>
      <c r="N36" s="244">
        <v>0</v>
      </c>
      <c r="O36" s="244">
        <f>ROUND(E36*N36,2)</f>
        <v>0</v>
      </c>
      <c r="P36" s="244">
        <v>0</v>
      </c>
      <c r="Q36" s="244">
        <f>ROUND(E36*P36,2)</f>
        <v>0</v>
      </c>
      <c r="R36" s="246"/>
      <c r="S36" s="246" t="s">
        <v>215</v>
      </c>
      <c r="T36" s="247" t="s">
        <v>216</v>
      </c>
      <c r="U36" s="220">
        <v>0</v>
      </c>
      <c r="V36" s="220">
        <f>ROUND(E36*U36,2)</f>
        <v>0</v>
      </c>
      <c r="W36" s="220"/>
      <c r="X36" s="220" t="s">
        <v>140</v>
      </c>
      <c r="Y36" s="220" t="s">
        <v>141</v>
      </c>
      <c r="Z36" s="209"/>
      <c r="AA36" s="209"/>
      <c r="AB36" s="209"/>
      <c r="AC36" s="209"/>
      <c r="AD36" s="209"/>
      <c r="AE36" s="209"/>
      <c r="AF36" s="209"/>
      <c r="AG36" s="209" t="s">
        <v>142</v>
      </c>
      <c r="AH36" s="209"/>
      <c r="AI36" s="209"/>
      <c r="AJ36" s="209"/>
      <c r="AK36" s="209"/>
      <c r="AL36" s="209"/>
      <c r="AM36" s="209"/>
      <c r="AN36" s="209"/>
      <c r="AO36" s="209"/>
      <c r="AP36" s="209"/>
      <c r="AQ36" s="209"/>
      <c r="AR36" s="209"/>
      <c r="AS36" s="209"/>
      <c r="AT36" s="209"/>
      <c r="AU36" s="209"/>
      <c r="AV36" s="209"/>
      <c r="AW36" s="209"/>
      <c r="AX36" s="209"/>
      <c r="AY36" s="209"/>
      <c r="AZ36" s="209"/>
      <c r="BA36" s="209"/>
      <c r="BB36" s="209"/>
      <c r="BC36" s="209"/>
      <c r="BD36" s="209"/>
      <c r="BE36" s="209"/>
      <c r="BF36" s="209"/>
      <c r="BG36" s="209"/>
      <c r="BH36" s="209"/>
    </row>
    <row r="37" spans="1:60" outlineLevel="1" x14ac:dyDescent="0.25">
      <c r="A37" s="241">
        <v>21</v>
      </c>
      <c r="B37" s="242" t="s">
        <v>359</v>
      </c>
      <c r="C37" s="253" t="s">
        <v>360</v>
      </c>
      <c r="D37" s="243" t="s">
        <v>346</v>
      </c>
      <c r="E37" s="244">
        <v>1</v>
      </c>
      <c r="F37" s="245"/>
      <c r="G37" s="246">
        <f>ROUND(E37*F37,2)</f>
        <v>0</v>
      </c>
      <c r="H37" s="245"/>
      <c r="I37" s="246">
        <f>ROUND(E37*H37,2)</f>
        <v>0</v>
      </c>
      <c r="J37" s="245"/>
      <c r="K37" s="246">
        <f>ROUND(E37*J37,2)</f>
        <v>0</v>
      </c>
      <c r="L37" s="246">
        <v>21</v>
      </c>
      <c r="M37" s="246">
        <f>G37*(1+L37/100)</f>
        <v>0</v>
      </c>
      <c r="N37" s="244">
        <v>0</v>
      </c>
      <c r="O37" s="244">
        <f>ROUND(E37*N37,2)</f>
        <v>0</v>
      </c>
      <c r="P37" s="244">
        <v>0</v>
      </c>
      <c r="Q37" s="244">
        <f>ROUND(E37*P37,2)</f>
        <v>0</v>
      </c>
      <c r="R37" s="246"/>
      <c r="S37" s="246" t="s">
        <v>215</v>
      </c>
      <c r="T37" s="247" t="s">
        <v>216</v>
      </c>
      <c r="U37" s="220">
        <v>0</v>
      </c>
      <c r="V37" s="220">
        <f>ROUND(E37*U37,2)</f>
        <v>0</v>
      </c>
      <c r="W37" s="220"/>
      <c r="X37" s="220" t="s">
        <v>140</v>
      </c>
      <c r="Y37" s="220" t="s">
        <v>141</v>
      </c>
      <c r="Z37" s="209"/>
      <c r="AA37" s="209"/>
      <c r="AB37" s="209"/>
      <c r="AC37" s="209"/>
      <c r="AD37" s="209"/>
      <c r="AE37" s="209"/>
      <c r="AF37" s="209"/>
      <c r="AG37" s="209" t="s">
        <v>142</v>
      </c>
      <c r="AH37" s="209"/>
      <c r="AI37" s="209"/>
      <c r="AJ37" s="209"/>
      <c r="AK37" s="209"/>
      <c r="AL37" s="209"/>
      <c r="AM37" s="209"/>
      <c r="AN37" s="209"/>
      <c r="AO37" s="209"/>
      <c r="AP37" s="209"/>
      <c r="AQ37" s="209"/>
      <c r="AR37" s="209"/>
      <c r="AS37" s="209"/>
      <c r="AT37" s="209"/>
      <c r="AU37" s="209"/>
      <c r="AV37" s="209"/>
      <c r="AW37" s="209"/>
      <c r="AX37" s="209"/>
      <c r="AY37" s="209"/>
      <c r="AZ37" s="209"/>
      <c r="BA37" s="209"/>
      <c r="BB37" s="209"/>
      <c r="BC37" s="209"/>
      <c r="BD37" s="209"/>
      <c r="BE37" s="209"/>
      <c r="BF37" s="209"/>
      <c r="BG37" s="209"/>
      <c r="BH37" s="209"/>
    </row>
    <row r="38" spans="1:60" outlineLevel="1" x14ac:dyDescent="0.25">
      <c r="A38" s="232">
        <v>22</v>
      </c>
      <c r="B38" s="233" t="s">
        <v>361</v>
      </c>
      <c r="C38" s="249" t="s">
        <v>362</v>
      </c>
      <c r="D38" s="234" t="s">
        <v>346</v>
      </c>
      <c r="E38" s="235">
        <v>1</v>
      </c>
      <c r="F38" s="236"/>
      <c r="G38" s="237">
        <f>ROUND(E38*F38,2)</f>
        <v>0</v>
      </c>
      <c r="H38" s="236"/>
      <c r="I38" s="237">
        <f>ROUND(E38*H38,2)</f>
        <v>0</v>
      </c>
      <c r="J38" s="236"/>
      <c r="K38" s="237">
        <f>ROUND(E38*J38,2)</f>
        <v>0</v>
      </c>
      <c r="L38" s="237">
        <v>21</v>
      </c>
      <c r="M38" s="237">
        <f>G38*(1+L38/100)</f>
        <v>0</v>
      </c>
      <c r="N38" s="235">
        <v>0</v>
      </c>
      <c r="O38" s="235">
        <f>ROUND(E38*N38,2)</f>
        <v>0</v>
      </c>
      <c r="P38" s="235">
        <v>0</v>
      </c>
      <c r="Q38" s="235">
        <f>ROUND(E38*P38,2)</f>
        <v>0</v>
      </c>
      <c r="R38" s="237"/>
      <c r="S38" s="237" t="s">
        <v>215</v>
      </c>
      <c r="T38" s="238" t="s">
        <v>216</v>
      </c>
      <c r="U38" s="220">
        <v>0</v>
      </c>
      <c r="V38" s="220">
        <f>ROUND(E38*U38,2)</f>
        <v>0</v>
      </c>
      <c r="W38" s="220"/>
      <c r="X38" s="220" t="s">
        <v>140</v>
      </c>
      <c r="Y38" s="220" t="s">
        <v>141</v>
      </c>
      <c r="Z38" s="209"/>
      <c r="AA38" s="209"/>
      <c r="AB38" s="209"/>
      <c r="AC38" s="209"/>
      <c r="AD38" s="209"/>
      <c r="AE38" s="209"/>
      <c r="AF38" s="209"/>
      <c r="AG38" s="209" t="s">
        <v>142</v>
      </c>
      <c r="AH38" s="209"/>
      <c r="AI38" s="209"/>
      <c r="AJ38" s="209"/>
      <c r="AK38" s="209"/>
      <c r="AL38" s="209"/>
      <c r="AM38" s="209"/>
      <c r="AN38" s="209"/>
      <c r="AO38" s="209"/>
      <c r="AP38" s="209"/>
      <c r="AQ38" s="209"/>
      <c r="AR38" s="209"/>
      <c r="AS38" s="209"/>
      <c r="AT38" s="209"/>
      <c r="AU38" s="209"/>
      <c r="AV38" s="209"/>
      <c r="AW38" s="209"/>
      <c r="AX38" s="209"/>
      <c r="AY38" s="209"/>
      <c r="AZ38" s="209"/>
      <c r="BA38" s="209"/>
      <c r="BB38" s="209"/>
      <c r="BC38" s="209"/>
      <c r="BD38" s="209"/>
      <c r="BE38" s="209"/>
      <c r="BF38" s="209"/>
      <c r="BG38" s="209"/>
      <c r="BH38" s="209"/>
    </row>
    <row r="39" spans="1:60" x14ac:dyDescent="0.25">
      <c r="A39" s="3"/>
      <c r="B39" s="4"/>
      <c r="C39" s="254"/>
      <c r="D39" s="6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AE39">
        <v>12</v>
      </c>
      <c r="AF39">
        <v>21</v>
      </c>
      <c r="AG39" t="s">
        <v>119</v>
      </c>
    </row>
    <row r="40" spans="1:60" ht="13" x14ac:dyDescent="0.25">
      <c r="A40" s="212"/>
      <c r="B40" s="213" t="s">
        <v>30</v>
      </c>
      <c r="C40" s="255"/>
      <c r="D40" s="214"/>
      <c r="E40" s="215"/>
      <c r="F40" s="215"/>
      <c r="G40" s="231">
        <f>G8+G32</f>
        <v>0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AE40">
        <f>SUMIF(L7:L38,AE39,G7:G38)</f>
        <v>0</v>
      </c>
      <c r="AF40">
        <f>SUMIF(L7:L38,AF39,G7:G38)</f>
        <v>0</v>
      </c>
      <c r="AG40" t="s">
        <v>234</v>
      </c>
    </row>
    <row r="41" spans="1:60" x14ac:dyDescent="0.25">
      <c r="C41" s="256"/>
      <c r="D41" s="10"/>
      <c r="AG41" t="s">
        <v>235</v>
      </c>
    </row>
    <row r="42" spans="1:60" x14ac:dyDescent="0.25">
      <c r="D42" s="10"/>
    </row>
    <row r="43" spans="1:60" x14ac:dyDescent="0.25">
      <c r="D43" s="10"/>
    </row>
    <row r="44" spans="1:60" x14ac:dyDescent="0.25">
      <c r="D44" s="10"/>
    </row>
    <row r="45" spans="1:60" x14ac:dyDescent="0.25">
      <c r="D45" s="10"/>
    </row>
    <row r="46" spans="1:60" x14ac:dyDescent="0.25">
      <c r="D46" s="10"/>
    </row>
    <row r="47" spans="1:60" x14ac:dyDescent="0.25">
      <c r="D47" s="10"/>
    </row>
    <row r="48" spans="1:60" x14ac:dyDescent="0.25">
      <c r="D48" s="10"/>
    </row>
    <row r="49" spans="4:4" x14ac:dyDescent="0.25">
      <c r="D49" s="10"/>
    </row>
    <row r="50" spans="4:4" x14ac:dyDescent="0.25">
      <c r="D50" s="10"/>
    </row>
    <row r="51" spans="4:4" x14ac:dyDescent="0.25">
      <c r="D51" s="10"/>
    </row>
    <row r="52" spans="4:4" x14ac:dyDescent="0.25">
      <c r="D52" s="10"/>
    </row>
    <row r="53" spans="4:4" x14ac:dyDescent="0.25">
      <c r="D53" s="10"/>
    </row>
    <row r="54" spans="4:4" x14ac:dyDescent="0.25">
      <c r="D54" s="10"/>
    </row>
    <row r="55" spans="4:4" x14ac:dyDescent="0.25">
      <c r="D55" s="10"/>
    </row>
    <row r="56" spans="4:4" x14ac:dyDescent="0.25">
      <c r="D56" s="10"/>
    </row>
    <row r="57" spans="4:4" x14ac:dyDescent="0.25">
      <c r="D57" s="10"/>
    </row>
    <row r="58" spans="4:4" x14ac:dyDescent="0.25">
      <c r="D58" s="10"/>
    </row>
    <row r="59" spans="4:4" x14ac:dyDescent="0.25">
      <c r="D59" s="10"/>
    </row>
    <row r="60" spans="4:4" x14ac:dyDescent="0.25">
      <c r="D60" s="10"/>
    </row>
    <row r="61" spans="4:4" x14ac:dyDescent="0.25">
      <c r="D61" s="10"/>
    </row>
    <row r="62" spans="4:4" x14ac:dyDescent="0.25">
      <c r="D62" s="10"/>
    </row>
    <row r="63" spans="4:4" x14ac:dyDescent="0.25">
      <c r="D63" s="10"/>
    </row>
    <row r="64" spans="4:4" x14ac:dyDescent="0.25">
      <c r="D64" s="10"/>
    </row>
    <row r="65" spans="4:4" x14ac:dyDescent="0.25">
      <c r="D65" s="10"/>
    </row>
    <row r="66" spans="4:4" x14ac:dyDescent="0.25">
      <c r="D66" s="10"/>
    </row>
    <row r="67" spans="4:4" x14ac:dyDescent="0.25">
      <c r="D67" s="10"/>
    </row>
    <row r="68" spans="4:4" x14ac:dyDescent="0.25">
      <c r="D68" s="10"/>
    </row>
    <row r="69" spans="4:4" x14ac:dyDescent="0.25">
      <c r="D69" s="10"/>
    </row>
    <row r="70" spans="4:4" x14ac:dyDescent="0.25">
      <c r="D70" s="10"/>
    </row>
    <row r="71" spans="4:4" x14ac:dyDescent="0.25">
      <c r="D71" s="10"/>
    </row>
    <row r="72" spans="4:4" x14ac:dyDescent="0.25">
      <c r="D72" s="10"/>
    </row>
    <row r="73" spans="4:4" x14ac:dyDescent="0.25">
      <c r="D73" s="10"/>
    </row>
    <row r="74" spans="4:4" x14ac:dyDescent="0.25">
      <c r="D74" s="10"/>
    </row>
    <row r="75" spans="4:4" x14ac:dyDescent="0.25">
      <c r="D75" s="10"/>
    </row>
    <row r="76" spans="4:4" x14ac:dyDescent="0.25">
      <c r="D76" s="10"/>
    </row>
    <row r="77" spans="4:4" x14ac:dyDescent="0.25">
      <c r="D77" s="10"/>
    </row>
    <row r="78" spans="4:4" x14ac:dyDescent="0.25">
      <c r="D78" s="10"/>
    </row>
    <row r="79" spans="4:4" x14ac:dyDescent="0.25">
      <c r="D79" s="10"/>
    </row>
    <row r="80" spans="4:4" x14ac:dyDescent="0.25">
      <c r="D80" s="10"/>
    </row>
    <row r="81" spans="4:4" x14ac:dyDescent="0.25">
      <c r="D81" s="10"/>
    </row>
    <row r="82" spans="4:4" x14ac:dyDescent="0.25">
      <c r="D82" s="10"/>
    </row>
    <row r="83" spans="4:4" x14ac:dyDescent="0.25">
      <c r="D83" s="10"/>
    </row>
    <row r="84" spans="4:4" x14ac:dyDescent="0.25">
      <c r="D84" s="10"/>
    </row>
    <row r="85" spans="4:4" x14ac:dyDescent="0.25">
      <c r="D85" s="10"/>
    </row>
    <row r="86" spans="4:4" x14ac:dyDescent="0.25">
      <c r="D86" s="10"/>
    </row>
    <row r="87" spans="4:4" x14ac:dyDescent="0.25">
      <c r="D87" s="10"/>
    </row>
    <row r="88" spans="4:4" x14ac:dyDescent="0.25">
      <c r="D88" s="10"/>
    </row>
    <row r="89" spans="4:4" x14ac:dyDescent="0.25">
      <c r="D89" s="10"/>
    </row>
    <row r="90" spans="4:4" x14ac:dyDescent="0.25">
      <c r="D90" s="10"/>
    </row>
    <row r="91" spans="4:4" x14ac:dyDescent="0.25">
      <c r="D91" s="10"/>
    </row>
    <row r="92" spans="4:4" x14ac:dyDescent="0.25">
      <c r="D92" s="10"/>
    </row>
    <row r="93" spans="4:4" x14ac:dyDescent="0.25">
      <c r="D93" s="10"/>
    </row>
    <row r="94" spans="4:4" x14ac:dyDescent="0.25">
      <c r="D94" s="10"/>
    </row>
    <row r="95" spans="4:4" x14ac:dyDescent="0.25">
      <c r="D95" s="10"/>
    </row>
    <row r="96" spans="4:4" x14ac:dyDescent="0.25">
      <c r="D96" s="10"/>
    </row>
    <row r="97" spans="4:4" x14ac:dyDescent="0.25">
      <c r="D97" s="10"/>
    </row>
    <row r="98" spans="4:4" x14ac:dyDescent="0.25">
      <c r="D98" s="10"/>
    </row>
    <row r="99" spans="4:4" x14ac:dyDescent="0.25">
      <c r="D99" s="10"/>
    </row>
    <row r="100" spans="4:4" x14ac:dyDescent="0.25">
      <c r="D100" s="10"/>
    </row>
    <row r="101" spans="4:4" x14ac:dyDescent="0.25">
      <c r="D101" s="10"/>
    </row>
    <row r="102" spans="4:4" x14ac:dyDescent="0.25">
      <c r="D102" s="10"/>
    </row>
    <row r="103" spans="4:4" x14ac:dyDescent="0.25">
      <c r="D103" s="10"/>
    </row>
    <row r="104" spans="4:4" x14ac:dyDescent="0.25">
      <c r="D104" s="10"/>
    </row>
    <row r="105" spans="4:4" x14ac:dyDescent="0.25">
      <c r="D105" s="10"/>
    </row>
    <row r="106" spans="4:4" x14ac:dyDescent="0.25">
      <c r="D106" s="10"/>
    </row>
    <row r="107" spans="4:4" x14ac:dyDescent="0.25">
      <c r="D107" s="10"/>
    </row>
    <row r="108" spans="4:4" x14ac:dyDescent="0.25">
      <c r="D108" s="10"/>
    </row>
    <row r="109" spans="4:4" x14ac:dyDescent="0.25">
      <c r="D109" s="10"/>
    </row>
    <row r="110" spans="4:4" x14ac:dyDescent="0.25">
      <c r="D110" s="10"/>
    </row>
    <row r="111" spans="4:4" x14ac:dyDescent="0.25">
      <c r="D111" s="10"/>
    </row>
    <row r="112" spans="4:4" x14ac:dyDescent="0.25">
      <c r="D112" s="10"/>
    </row>
    <row r="113" spans="4:4" x14ac:dyDescent="0.25">
      <c r="D113" s="10"/>
    </row>
    <row r="114" spans="4:4" x14ac:dyDescent="0.25">
      <c r="D114" s="10"/>
    </row>
    <row r="115" spans="4:4" x14ac:dyDescent="0.25">
      <c r="D115" s="10"/>
    </row>
    <row r="116" spans="4:4" x14ac:dyDescent="0.25">
      <c r="D116" s="10"/>
    </row>
    <row r="117" spans="4:4" x14ac:dyDescent="0.25">
      <c r="D117" s="10"/>
    </row>
    <row r="118" spans="4:4" x14ac:dyDescent="0.25">
      <c r="D118" s="10"/>
    </row>
    <row r="119" spans="4:4" x14ac:dyDescent="0.25">
      <c r="D119" s="10"/>
    </row>
    <row r="120" spans="4:4" x14ac:dyDescent="0.25">
      <c r="D120" s="10"/>
    </row>
    <row r="121" spans="4:4" x14ac:dyDescent="0.25">
      <c r="D121" s="10"/>
    </row>
    <row r="122" spans="4:4" x14ac:dyDescent="0.25">
      <c r="D122" s="10"/>
    </row>
    <row r="123" spans="4:4" x14ac:dyDescent="0.25">
      <c r="D123" s="10"/>
    </row>
    <row r="124" spans="4:4" x14ac:dyDescent="0.25">
      <c r="D124" s="10"/>
    </row>
    <row r="125" spans="4:4" x14ac:dyDescent="0.25">
      <c r="D125" s="10"/>
    </row>
    <row r="126" spans="4:4" x14ac:dyDescent="0.25">
      <c r="D126" s="10"/>
    </row>
    <row r="127" spans="4:4" x14ac:dyDescent="0.25">
      <c r="D127" s="10"/>
    </row>
    <row r="128" spans="4:4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sheetProtection algorithmName="SHA-512" hashValue="Whv6F+FBYBs7KW6t2tm4+q/UXgZj9HgdLqZzwhFM9fY3yZENNsyDOdIk2d2RnFqZxTDcjZTYew7hxT+r3yC5EQ==" saltValue="+bi3Uagwy2ufL2QMUL6SoA==" spinCount="100000" sheet="1" formatRows="0"/>
  <mergeCells count="11">
    <mergeCell ref="C13:G13"/>
    <mergeCell ref="C14:G14"/>
    <mergeCell ref="C16:G16"/>
    <mergeCell ref="C20:G20"/>
    <mergeCell ref="C22:G22"/>
    <mergeCell ref="A1:G1"/>
    <mergeCell ref="C2:G2"/>
    <mergeCell ref="C3:G3"/>
    <mergeCell ref="C4:G4"/>
    <mergeCell ref="C11:G11"/>
    <mergeCell ref="C12:G12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50C78-7925-4464-9BE2-667F43572693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5" outlineLevelRow="2" x14ac:dyDescent="0.25"/>
  <cols>
    <col min="1" max="1" width="3.36328125" customWidth="1"/>
    <col min="2" max="2" width="12.453125" style="173" customWidth="1"/>
    <col min="3" max="3" width="63.1796875" style="173" customWidth="1"/>
    <col min="4" max="4" width="4.81640625" customWidth="1"/>
    <col min="5" max="5" width="10.453125" customWidth="1"/>
    <col min="6" max="6" width="9.81640625" customWidth="1"/>
    <col min="7" max="7" width="12.6328125" customWidth="1"/>
    <col min="8" max="17" width="0" hidden="1" customWidth="1"/>
    <col min="18" max="18" width="6.81640625" customWidth="1"/>
    <col min="20" max="25" width="0" hidden="1" customWidth="1"/>
    <col min="29" max="29" width="0" hidden="1" customWidth="1"/>
    <col min="31" max="41" width="0" hidden="1" customWidth="1"/>
    <col min="53" max="53" width="98.6328125" customWidth="1"/>
  </cols>
  <sheetData>
    <row r="1" spans="1:60" ht="15.75" customHeight="1" x14ac:dyDescent="0.35">
      <c r="A1" s="194" t="s">
        <v>106</v>
      </c>
      <c r="B1" s="194"/>
      <c r="C1" s="194"/>
      <c r="D1" s="194"/>
      <c r="E1" s="194"/>
      <c r="F1" s="194"/>
      <c r="G1" s="194"/>
      <c r="AG1" t="s">
        <v>107</v>
      </c>
    </row>
    <row r="2" spans="1:60" ht="25" customHeight="1" x14ac:dyDescent="0.25">
      <c r="A2" s="195" t="s">
        <v>7</v>
      </c>
      <c r="B2" s="49" t="s">
        <v>43</v>
      </c>
      <c r="C2" s="198" t="s">
        <v>44</v>
      </c>
      <c r="D2" s="196"/>
      <c r="E2" s="196"/>
      <c r="F2" s="196"/>
      <c r="G2" s="197"/>
      <c r="AG2" t="s">
        <v>108</v>
      </c>
    </row>
    <row r="3" spans="1:60" ht="25" customHeight="1" x14ac:dyDescent="0.25">
      <c r="A3" s="195" t="s">
        <v>8</v>
      </c>
      <c r="B3" s="49" t="s">
        <v>47</v>
      </c>
      <c r="C3" s="198" t="s">
        <v>48</v>
      </c>
      <c r="D3" s="196"/>
      <c r="E3" s="196"/>
      <c r="F3" s="196"/>
      <c r="G3" s="197"/>
      <c r="AC3" s="173" t="s">
        <v>108</v>
      </c>
      <c r="AG3" t="s">
        <v>109</v>
      </c>
    </row>
    <row r="4" spans="1:60" ht="25" customHeight="1" x14ac:dyDescent="0.25">
      <c r="A4" s="199" t="s">
        <v>9</v>
      </c>
      <c r="B4" s="200" t="s">
        <v>55</v>
      </c>
      <c r="C4" s="201" t="s">
        <v>56</v>
      </c>
      <c r="D4" s="202"/>
      <c r="E4" s="202"/>
      <c r="F4" s="202"/>
      <c r="G4" s="203"/>
      <c r="AG4" t="s">
        <v>110</v>
      </c>
    </row>
    <row r="5" spans="1:60" x14ac:dyDescent="0.25">
      <c r="D5" s="10"/>
    </row>
    <row r="6" spans="1:60" ht="37.5" x14ac:dyDescent="0.25">
      <c r="A6" s="205" t="s">
        <v>111</v>
      </c>
      <c r="B6" s="207" t="s">
        <v>112</v>
      </c>
      <c r="C6" s="207" t="s">
        <v>113</v>
      </c>
      <c r="D6" s="206" t="s">
        <v>114</v>
      </c>
      <c r="E6" s="205" t="s">
        <v>115</v>
      </c>
      <c r="F6" s="204" t="s">
        <v>116</v>
      </c>
      <c r="G6" s="205" t="s">
        <v>30</v>
      </c>
      <c r="H6" s="208" t="s">
        <v>31</v>
      </c>
      <c r="I6" s="208" t="s">
        <v>117</v>
      </c>
      <c r="J6" s="208" t="s">
        <v>32</v>
      </c>
      <c r="K6" s="208" t="s">
        <v>118</v>
      </c>
      <c r="L6" s="208" t="s">
        <v>119</v>
      </c>
      <c r="M6" s="208" t="s">
        <v>120</v>
      </c>
      <c r="N6" s="208" t="s">
        <v>121</v>
      </c>
      <c r="O6" s="208" t="s">
        <v>122</v>
      </c>
      <c r="P6" s="208" t="s">
        <v>123</v>
      </c>
      <c r="Q6" s="208" t="s">
        <v>124</v>
      </c>
      <c r="R6" s="208" t="s">
        <v>125</v>
      </c>
      <c r="S6" s="208" t="s">
        <v>126</v>
      </c>
      <c r="T6" s="208" t="s">
        <v>127</v>
      </c>
      <c r="U6" s="208" t="s">
        <v>128</v>
      </c>
      <c r="V6" s="208" t="s">
        <v>129</v>
      </c>
      <c r="W6" s="208" t="s">
        <v>130</v>
      </c>
      <c r="X6" s="208" t="s">
        <v>131</v>
      </c>
      <c r="Y6" s="208" t="s">
        <v>132</v>
      </c>
    </row>
    <row r="7" spans="1:60" hidden="1" x14ac:dyDescent="0.25">
      <c r="A7" s="3"/>
      <c r="B7" s="4"/>
      <c r="C7" s="4"/>
      <c r="D7" s="6"/>
      <c r="E7" s="210"/>
      <c r="F7" s="211"/>
      <c r="G7" s="211"/>
      <c r="H7" s="211"/>
      <c r="I7" s="211"/>
      <c r="J7" s="211"/>
      <c r="K7" s="211"/>
      <c r="L7" s="211"/>
      <c r="M7" s="211"/>
      <c r="N7" s="210"/>
      <c r="O7" s="210"/>
      <c r="P7" s="210"/>
      <c r="Q7" s="210"/>
      <c r="R7" s="211"/>
      <c r="S7" s="211"/>
      <c r="T7" s="211"/>
      <c r="U7" s="211"/>
      <c r="V7" s="211"/>
      <c r="W7" s="211"/>
      <c r="X7" s="211"/>
      <c r="Y7" s="211"/>
    </row>
    <row r="8" spans="1:60" ht="13" x14ac:dyDescent="0.25">
      <c r="A8" s="225" t="s">
        <v>133</v>
      </c>
      <c r="B8" s="226" t="s">
        <v>55</v>
      </c>
      <c r="C8" s="248" t="s">
        <v>28</v>
      </c>
      <c r="D8" s="227"/>
      <c r="E8" s="228"/>
      <c r="F8" s="229"/>
      <c r="G8" s="229">
        <f>SUMIF(AG9:AG16,"&lt;&gt;NOR",G9:G16)</f>
        <v>0</v>
      </c>
      <c r="H8" s="229"/>
      <c r="I8" s="229">
        <f>SUM(I9:I16)</f>
        <v>0</v>
      </c>
      <c r="J8" s="229"/>
      <c r="K8" s="229">
        <f>SUM(K9:K16)</f>
        <v>0</v>
      </c>
      <c r="L8" s="229"/>
      <c r="M8" s="229">
        <f>SUM(M9:M16)</f>
        <v>0</v>
      </c>
      <c r="N8" s="228"/>
      <c r="O8" s="228">
        <f>SUM(O9:O16)</f>
        <v>0</v>
      </c>
      <c r="P8" s="228"/>
      <c r="Q8" s="228">
        <f>SUM(Q9:Q16)</f>
        <v>0</v>
      </c>
      <c r="R8" s="229"/>
      <c r="S8" s="229"/>
      <c r="T8" s="230"/>
      <c r="U8" s="224"/>
      <c r="V8" s="224">
        <f>SUM(V9:V16)</f>
        <v>0</v>
      </c>
      <c r="W8" s="224"/>
      <c r="X8" s="224"/>
      <c r="Y8" s="224"/>
      <c r="AG8" t="s">
        <v>134</v>
      </c>
    </row>
    <row r="9" spans="1:60" outlineLevel="1" x14ac:dyDescent="0.25">
      <c r="A9" s="232">
        <v>1</v>
      </c>
      <c r="B9" s="233" t="s">
        <v>363</v>
      </c>
      <c r="C9" s="249" t="s">
        <v>364</v>
      </c>
      <c r="D9" s="234" t="s">
        <v>365</v>
      </c>
      <c r="E9" s="235">
        <v>1</v>
      </c>
      <c r="F9" s="236"/>
      <c r="G9" s="237">
        <f>ROUND(E9*F9,2)</f>
        <v>0</v>
      </c>
      <c r="H9" s="236"/>
      <c r="I9" s="237">
        <f>ROUND(E9*H9,2)</f>
        <v>0</v>
      </c>
      <c r="J9" s="236"/>
      <c r="K9" s="237">
        <f>ROUND(E9*J9,2)</f>
        <v>0</v>
      </c>
      <c r="L9" s="237">
        <v>21</v>
      </c>
      <c r="M9" s="237">
        <f>G9*(1+L9/100)</f>
        <v>0</v>
      </c>
      <c r="N9" s="235">
        <v>0</v>
      </c>
      <c r="O9" s="235">
        <f>ROUND(E9*N9,2)</f>
        <v>0</v>
      </c>
      <c r="P9" s="235">
        <v>0</v>
      </c>
      <c r="Q9" s="235">
        <f>ROUND(E9*P9,2)</f>
        <v>0</v>
      </c>
      <c r="R9" s="237"/>
      <c r="S9" s="237" t="s">
        <v>139</v>
      </c>
      <c r="T9" s="238" t="s">
        <v>216</v>
      </c>
      <c r="U9" s="220">
        <v>0</v>
      </c>
      <c r="V9" s="220">
        <f>ROUND(E9*U9,2)</f>
        <v>0</v>
      </c>
      <c r="W9" s="220"/>
      <c r="X9" s="220" t="s">
        <v>56</v>
      </c>
      <c r="Y9" s="220" t="s">
        <v>141</v>
      </c>
      <c r="Z9" s="209"/>
      <c r="AA9" s="209"/>
      <c r="AB9" s="209"/>
      <c r="AC9" s="209"/>
      <c r="AD9" s="209"/>
      <c r="AE9" s="209"/>
      <c r="AF9" s="209"/>
      <c r="AG9" s="209" t="s">
        <v>366</v>
      </c>
      <c r="AH9" s="209"/>
      <c r="AI9" s="209"/>
      <c r="AJ9" s="209"/>
      <c r="AK9" s="209"/>
      <c r="AL9" s="209"/>
      <c r="AM9" s="209"/>
      <c r="AN9" s="209"/>
      <c r="AO9" s="209"/>
      <c r="AP9" s="209"/>
      <c r="AQ9" s="209"/>
      <c r="AR9" s="209"/>
      <c r="AS9" s="209"/>
      <c r="AT9" s="209"/>
      <c r="AU9" s="209"/>
      <c r="AV9" s="209"/>
      <c r="AW9" s="209"/>
      <c r="AX9" s="209"/>
      <c r="AY9" s="209"/>
      <c r="AZ9" s="209"/>
      <c r="BA9" s="209"/>
      <c r="BB9" s="209"/>
      <c r="BC9" s="209"/>
      <c r="BD9" s="209"/>
      <c r="BE9" s="209"/>
      <c r="BF9" s="209"/>
      <c r="BG9" s="209"/>
      <c r="BH9" s="209"/>
    </row>
    <row r="10" spans="1:60" ht="20.5" outlineLevel="2" x14ac:dyDescent="0.25">
      <c r="A10" s="216"/>
      <c r="B10" s="217"/>
      <c r="C10" s="252" t="s">
        <v>367</v>
      </c>
      <c r="D10" s="240"/>
      <c r="E10" s="240"/>
      <c r="F10" s="240"/>
      <c r="G10" s="240"/>
      <c r="H10" s="220"/>
      <c r="I10" s="220"/>
      <c r="J10" s="220"/>
      <c r="K10" s="220"/>
      <c r="L10" s="220"/>
      <c r="M10" s="220"/>
      <c r="N10" s="219"/>
      <c r="O10" s="219"/>
      <c r="P10" s="219"/>
      <c r="Q10" s="219"/>
      <c r="R10" s="220"/>
      <c r="S10" s="220"/>
      <c r="T10" s="220"/>
      <c r="U10" s="220"/>
      <c r="V10" s="220"/>
      <c r="W10" s="220"/>
      <c r="X10" s="220"/>
      <c r="Y10" s="220"/>
      <c r="Z10" s="209"/>
      <c r="AA10" s="209"/>
      <c r="AB10" s="209"/>
      <c r="AC10" s="209"/>
      <c r="AD10" s="209"/>
      <c r="AE10" s="209"/>
      <c r="AF10" s="209"/>
      <c r="AG10" s="209" t="s">
        <v>157</v>
      </c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  <c r="AW10" s="209"/>
      <c r="AX10" s="209"/>
      <c r="AY10" s="209"/>
      <c r="AZ10" s="209"/>
      <c r="BA10" s="259" t="str">
        <f>C10</f>
        <v>Náklady spojené se zřízením přípojek energií k objektům zařízení staveniště, vybudování případných měřících odběrných míst a zřízení, případná příprava území pro objekty zařízení staveniště a vlastní vybudování objektů zařízení staveniště.</v>
      </c>
      <c r="BB10" s="209"/>
      <c r="BC10" s="209"/>
      <c r="BD10" s="209"/>
      <c r="BE10" s="209"/>
      <c r="BF10" s="209"/>
      <c r="BG10" s="209"/>
      <c r="BH10" s="209"/>
    </row>
    <row r="11" spans="1:60" outlineLevel="1" x14ac:dyDescent="0.25">
      <c r="A11" s="232">
        <v>2</v>
      </c>
      <c r="B11" s="233" t="s">
        <v>368</v>
      </c>
      <c r="C11" s="249" t="s">
        <v>369</v>
      </c>
      <c r="D11" s="234" t="s">
        <v>365</v>
      </c>
      <c r="E11" s="235">
        <v>1</v>
      </c>
      <c r="F11" s="236"/>
      <c r="G11" s="237">
        <f>ROUND(E11*F11,2)</f>
        <v>0</v>
      </c>
      <c r="H11" s="236"/>
      <c r="I11" s="237">
        <f>ROUND(E11*H11,2)</f>
        <v>0</v>
      </c>
      <c r="J11" s="236"/>
      <c r="K11" s="237">
        <f>ROUND(E11*J11,2)</f>
        <v>0</v>
      </c>
      <c r="L11" s="237">
        <v>21</v>
      </c>
      <c r="M11" s="237">
        <f>G11*(1+L11/100)</f>
        <v>0</v>
      </c>
      <c r="N11" s="235">
        <v>0</v>
      </c>
      <c r="O11" s="235">
        <f>ROUND(E11*N11,2)</f>
        <v>0</v>
      </c>
      <c r="P11" s="235">
        <v>0</v>
      </c>
      <c r="Q11" s="235">
        <f>ROUND(E11*P11,2)</f>
        <v>0</v>
      </c>
      <c r="R11" s="237"/>
      <c r="S11" s="237" t="s">
        <v>139</v>
      </c>
      <c r="T11" s="238" t="s">
        <v>216</v>
      </c>
      <c r="U11" s="220">
        <v>0</v>
      </c>
      <c r="V11" s="220">
        <f>ROUND(E11*U11,2)</f>
        <v>0</v>
      </c>
      <c r="W11" s="220"/>
      <c r="X11" s="220" t="s">
        <v>56</v>
      </c>
      <c r="Y11" s="220" t="s">
        <v>141</v>
      </c>
      <c r="Z11" s="209"/>
      <c r="AA11" s="209"/>
      <c r="AB11" s="209"/>
      <c r="AC11" s="209"/>
      <c r="AD11" s="209"/>
      <c r="AE11" s="209"/>
      <c r="AF11" s="209"/>
      <c r="AG11" s="209" t="s">
        <v>366</v>
      </c>
      <c r="AH11" s="209"/>
      <c r="AI11" s="209"/>
      <c r="AJ11" s="209"/>
      <c r="AK11" s="209"/>
      <c r="AL11" s="209"/>
      <c r="AM11" s="209"/>
      <c r="AN11" s="209"/>
      <c r="AO11" s="209"/>
      <c r="AP11" s="209"/>
      <c r="AQ11" s="209"/>
      <c r="AR11" s="209"/>
      <c r="AS11" s="209"/>
      <c r="AT11" s="209"/>
      <c r="AU11" s="209"/>
      <c r="AV11" s="209"/>
      <c r="AW11" s="209"/>
      <c r="AX11" s="209"/>
      <c r="AY11" s="209"/>
      <c r="AZ11" s="209"/>
      <c r="BA11" s="209"/>
      <c r="BB11" s="209"/>
      <c r="BC11" s="209"/>
      <c r="BD11" s="209"/>
      <c r="BE11" s="209"/>
      <c r="BF11" s="209"/>
      <c r="BG11" s="209"/>
      <c r="BH11" s="209"/>
    </row>
    <row r="12" spans="1:60" ht="20.5" outlineLevel="2" x14ac:dyDescent="0.25">
      <c r="A12" s="216"/>
      <c r="B12" s="217"/>
      <c r="C12" s="252" t="s">
        <v>370</v>
      </c>
      <c r="D12" s="240"/>
      <c r="E12" s="240"/>
      <c r="F12" s="240"/>
      <c r="G12" s="240"/>
      <c r="H12" s="220"/>
      <c r="I12" s="220"/>
      <c r="J12" s="220"/>
      <c r="K12" s="220"/>
      <c r="L12" s="220"/>
      <c r="M12" s="220"/>
      <c r="N12" s="219"/>
      <c r="O12" s="219"/>
      <c r="P12" s="219"/>
      <c r="Q12" s="219"/>
      <c r="R12" s="220"/>
      <c r="S12" s="220"/>
      <c r="T12" s="220"/>
      <c r="U12" s="220"/>
      <c r="V12" s="220"/>
      <c r="W12" s="220"/>
      <c r="X12" s="220"/>
      <c r="Y12" s="220"/>
      <c r="Z12" s="209"/>
      <c r="AA12" s="209"/>
      <c r="AB12" s="209"/>
      <c r="AC12" s="209"/>
      <c r="AD12" s="209"/>
      <c r="AE12" s="209"/>
      <c r="AF12" s="209"/>
      <c r="AG12" s="209" t="s">
        <v>157</v>
      </c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59" t="str">
        <f>C12</f>
        <v>Náklady na vybavení objektů zařízení staveniště, ostraha staveniště,  náklady na energie spotřebované dodavatelem v rámci provozu zařízení staveniště, náklady na potřebný úklid v prostorách zařízení staveniště, náklady na nutnou údržbu a opravy na objektech zařízení staveniště a na přípojkách energií.</v>
      </c>
      <c r="BB12" s="209"/>
      <c r="BC12" s="209"/>
      <c r="BD12" s="209"/>
      <c r="BE12" s="209"/>
      <c r="BF12" s="209"/>
      <c r="BG12" s="209"/>
      <c r="BH12" s="209"/>
    </row>
    <row r="13" spans="1:60" outlineLevel="1" x14ac:dyDescent="0.25">
      <c r="A13" s="232">
        <v>3</v>
      </c>
      <c r="B13" s="233" t="s">
        <v>371</v>
      </c>
      <c r="C13" s="249" t="s">
        <v>372</v>
      </c>
      <c r="D13" s="234" t="s">
        <v>365</v>
      </c>
      <c r="E13" s="235">
        <v>1</v>
      </c>
      <c r="F13" s="236"/>
      <c r="G13" s="237">
        <f>ROUND(E13*F13,2)</f>
        <v>0</v>
      </c>
      <c r="H13" s="236"/>
      <c r="I13" s="237">
        <f>ROUND(E13*H13,2)</f>
        <v>0</v>
      </c>
      <c r="J13" s="236"/>
      <c r="K13" s="237">
        <f>ROUND(E13*J13,2)</f>
        <v>0</v>
      </c>
      <c r="L13" s="237">
        <v>21</v>
      </c>
      <c r="M13" s="237">
        <f>G13*(1+L13/100)</f>
        <v>0</v>
      </c>
      <c r="N13" s="235">
        <v>0</v>
      </c>
      <c r="O13" s="235">
        <f>ROUND(E13*N13,2)</f>
        <v>0</v>
      </c>
      <c r="P13" s="235">
        <v>0</v>
      </c>
      <c r="Q13" s="235">
        <f>ROUND(E13*P13,2)</f>
        <v>0</v>
      </c>
      <c r="R13" s="237"/>
      <c r="S13" s="237" t="s">
        <v>139</v>
      </c>
      <c r="T13" s="238" t="s">
        <v>216</v>
      </c>
      <c r="U13" s="220">
        <v>0</v>
      </c>
      <c r="V13" s="220">
        <f>ROUND(E13*U13,2)</f>
        <v>0</v>
      </c>
      <c r="W13" s="220"/>
      <c r="X13" s="220" t="s">
        <v>56</v>
      </c>
      <c r="Y13" s="220" t="s">
        <v>141</v>
      </c>
      <c r="Z13" s="209"/>
      <c r="AA13" s="209"/>
      <c r="AB13" s="209"/>
      <c r="AC13" s="209"/>
      <c r="AD13" s="209"/>
      <c r="AE13" s="209"/>
      <c r="AF13" s="209"/>
      <c r="AG13" s="209" t="s">
        <v>366</v>
      </c>
      <c r="AH13" s="209"/>
      <c r="AI13" s="209"/>
      <c r="AJ13" s="209"/>
      <c r="AK13" s="209"/>
      <c r="AL13" s="209"/>
      <c r="AM13" s="209"/>
      <c r="AN13" s="209"/>
      <c r="AO13" s="209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09"/>
      <c r="BA13" s="209"/>
      <c r="BB13" s="209"/>
      <c r="BC13" s="209"/>
      <c r="BD13" s="209"/>
      <c r="BE13" s="209"/>
      <c r="BF13" s="209"/>
      <c r="BG13" s="209"/>
      <c r="BH13" s="209"/>
    </row>
    <row r="14" spans="1:60" ht="20.5" outlineLevel="2" x14ac:dyDescent="0.25">
      <c r="A14" s="216"/>
      <c r="B14" s="217"/>
      <c r="C14" s="252" t="s">
        <v>373</v>
      </c>
      <c r="D14" s="240"/>
      <c r="E14" s="240"/>
      <c r="F14" s="240"/>
      <c r="G14" s="240"/>
      <c r="H14" s="220"/>
      <c r="I14" s="220"/>
      <c r="J14" s="220"/>
      <c r="K14" s="220"/>
      <c r="L14" s="220"/>
      <c r="M14" s="220"/>
      <c r="N14" s="219"/>
      <c r="O14" s="219"/>
      <c r="P14" s="219"/>
      <c r="Q14" s="219"/>
      <c r="R14" s="220"/>
      <c r="S14" s="220"/>
      <c r="T14" s="220"/>
      <c r="U14" s="220"/>
      <c r="V14" s="220"/>
      <c r="W14" s="220"/>
      <c r="X14" s="220"/>
      <c r="Y14" s="220"/>
      <c r="Z14" s="209"/>
      <c r="AA14" s="209"/>
      <c r="AB14" s="209"/>
      <c r="AC14" s="209"/>
      <c r="AD14" s="209"/>
      <c r="AE14" s="209"/>
      <c r="AF14" s="209"/>
      <c r="AG14" s="209" t="s">
        <v>157</v>
      </c>
      <c r="AH14" s="209"/>
      <c r="AI14" s="209"/>
      <c r="AJ14" s="209"/>
      <c r="AK14" s="209"/>
      <c r="AL14" s="209"/>
      <c r="AM14" s="209"/>
      <c r="AN14" s="209"/>
      <c r="AO14" s="209"/>
      <c r="AP14" s="209"/>
      <c r="AQ14" s="209"/>
      <c r="AR14" s="209"/>
      <c r="AS14" s="209"/>
      <c r="AT14" s="209"/>
      <c r="AU14" s="209"/>
      <c r="AV14" s="209"/>
      <c r="AW14" s="209"/>
      <c r="AX14" s="209"/>
      <c r="AY14" s="209"/>
      <c r="AZ14" s="209"/>
      <c r="BA14" s="259" t="str">
        <f>C14</f>
        <v>Odstranění objektů zařízení staveniště včetně přípojek energií a jejich odvoz. Položka zahrnuje i náklady na úpravu povrchů po odstranění zařízení staveniště a úklid ploch, na kterých bylo zařízení staveniště provozováno.</v>
      </c>
      <c r="BB14" s="209"/>
      <c r="BC14" s="209"/>
      <c r="BD14" s="209"/>
      <c r="BE14" s="209"/>
      <c r="BF14" s="209"/>
      <c r="BG14" s="209"/>
      <c r="BH14" s="209"/>
    </row>
    <row r="15" spans="1:60" outlineLevel="1" x14ac:dyDescent="0.25">
      <c r="A15" s="232">
        <v>4</v>
      </c>
      <c r="B15" s="233" t="s">
        <v>374</v>
      </c>
      <c r="C15" s="249" t="s">
        <v>375</v>
      </c>
      <c r="D15" s="234" t="s">
        <v>365</v>
      </c>
      <c r="E15" s="235">
        <v>1</v>
      </c>
      <c r="F15" s="236"/>
      <c r="G15" s="237">
        <f>ROUND(E15*F15,2)</f>
        <v>0</v>
      </c>
      <c r="H15" s="236"/>
      <c r="I15" s="237">
        <f>ROUND(E15*H15,2)</f>
        <v>0</v>
      </c>
      <c r="J15" s="236"/>
      <c r="K15" s="237">
        <f>ROUND(E15*J15,2)</f>
        <v>0</v>
      </c>
      <c r="L15" s="237">
        <v>21</v>
      </c>
      <c r="M15" s="237">
        <f>G15*(1+L15/100)</f>
        <v>0</v>
      </c>
      <c r="N15" s="235">
        <v>0</v>
      </c>
      <c r="O15" s="235">
        <f>ROUND(E15*N15,2)</f>
        <v>0</v>
      </c>
      <c r="P15" s="235">
        <v>0</v>
      </c>
      <c r="Q15" s="235">
        <f>ROUND(E15*P15,2)</f>
        <v>0</v>
      </c>
      <c r="R15" s="237"/>
      <c r="S15" s="237" t="s">
        <v>139</v>
      </c>
      <c r="T15" s="238" t="s">
        <v>216</v>
      </c>
      <c r="U15" s="220">
        <v>0</v>
      </c>
      <c r="V15" s="220">
        <f>ROUND(E15*U15,2)</f>
        <v>0</v>
      </c>
      <c r="W15" s="220"/>
      <c r="X15" s="220" t="s">
        <v>56</v>
      </c>
      <c r="Y15" s="220" t="s">
        <v>141</v>
      </c>
      <c r="Z15" s="209"/>
      <c r="AA15" s="209"/>
      <c r="AB15" s="209"/>
      <c r="AC15" s="209"/>
      <c r="AD15" s="209"/>
      <c r="AE15" s="209"/>
      <c r="AF15" s="209"/>
      <c r="AG15" s="209" t="s">
        <v>366</v>
      </c>
      <c r="AH15" s="209"/>
      <c r="AI15" s="209"/>
      <c r="AJ15" s="209"/>
      <c r="AK15" s="209"/>
      <c r="AL15" s="209"/>
      <c r="AM15" s="209"/>
      <c r="AN15" s="209"/>
      <c r="AO15" s="209"/>
      <c r="AP15" s="209"/>
      <c r="AQ15" s="209"/>
      <c r="AR15" s="209"/>
      <c r="AS15" s="209"/>
      <c r="AT15" s="209"/>
      <c r="AU15" s="209"/>
      <c r="AV15" s="209"/>
      <c r="AW15" s="209"/>
      <c r="AX15" s="209"/>
      <c r="AY15" s="209"/>
      <c r="AZ15" s="209"/>
      <c r="BA15" s="209"/>
      <c r="BB15" s="209"/>
      <c r="BC15" s="209"/>
      <c r="BD15" s="209"/>
      <c r="BE15" s="209"/>
      <c r="BF15" s="209"/>
      <c r="BG15" s="209"/>
      <c r="BH15" s="209"/>
    </row>
    <row r="16" spans="1:60" outlineLevel="2" x14ac:dyDescent="0.25">
      <c r="A16" s="216"/>
      <c r="B16" s="217"/>
      <c r="C16" s="252" t="s">
        <v>376</v>
      </c>
      <c r="D16" s="240"/>
      <c r="E16" s="240"/>
      <c r="F16" s="240"/>
      <c r="G16" s="240"/>
      <c r="H16" s="220"/>
      <c r="I16" s="220"/>
      <c r="J16" s="220"/>
      <c r="K16" s="220"/>
      <c r="L16" s="220"/>
      <c r="M16" s="220"/>
      <c r="N16" s="219"/>
      <c r="O16" s="219"/>
      <c r="P16" s="219"/>
      <c r="Q16" s="219"/>
      <c r="R16" s="220"/>
      <c r="S16" s="220"/>
      <c r="T16" s="220"/>
      <c r="U16" s="220"/>
      <c r="V16" s="220"/>
      <c r="W16" s="220"/>
      <c r="X16" s="220"/>
      <c r="Y16" s="220"/>
      <c r="Z16" s="209"/>
      <c r="AA16" s="209"/>
      <c r="AB16" s="209"/>
      <c r="AC16" s="209"/>
      <c r="AD16" s="209"/>
      <c r="AE16" s="209"/>
      <c r="AF16" s="209"/>
      <c r="AG16" s="209" t="s">
        <v>157</v>
      </c>
      <c r="AH16" s="209"/>
      <c r="AI16" s="209"/>
      <c r="AJ16" s="209"/>
      <c r="AK16" s="209"/>
      <c r="AL16" s="209"/>
      <c r="AM16" s="209"/>
      <c r="AN16" s="209"/>
      <c r="AO16" s="209"/>
      <c r="AP16" s="209"/>
      <c r="AQ16" s="209"/>
      <c r="AR16" s="209"/>
      <c r="AS16" s="209"/>
      <c r="AT16" s="209"/>
      <c r="AU16" s="209"/>
      <c r="AV16" s="209"/>
      <c r="AW16" s="209"/>
      <c r="AX16" s="209"/>
      <c r="AY16" s="209"/>
      <c r="AZ16" s="209"/>
      <c r="BA16" s="209"/>
      <c r="BB16" s="209"/>
      <c r="BC16" s="209"/>
      <c r="BD16" s="209"/>
      <c r="BE16" s="209"/>
      <c r="BF16" s="209"/>
      <c r="BG16" s="209"/>
      <c r="BH16" s="209"/>
    </row>
    <row r="17" spans="1:60" ht="13" x14ac:dyDescent="0.25">
      <c r="A17" s="225" t="s">
        <v>133</v>
      </c>
      <c r="B17" s="226" t="s">
        <v>105</v>
      </c>
      <c r="C17" s="248" t="s">
        <v>29</v>
      </c>
      <c r="D17" s="227"/>
      <c r="E17" s="228"/>
      <c r="F17" s="229"/>
      <c r="G17" s="229">
        <f>SUMIF(AG18:AG23,"&lt;&gt;NOR",G18:G23)</f>
        <v>0</v>
      </c>
      <c r="H17" s="229"/>
      <c r="I17" s="229">
        <f>SUM(I18:I23)</f>
        <v>0</v>
      </c>
      <c r="J17" s="229"/>
      <c r="K17" s="229">
        <f>SUM(K18:K23)</f>
        <v>0</v>
      </c>
      <c r="L17" s="229"/>
      <c r="M17" s="229">
        <f>SUM(M18:M23)</f>
        <v>0</v>
      </c>
      <c r="N17" s="228"/>
      <c r="O17" s="228">
        <f>SUM(O18:O23)</f>
        <v>0</v>
      </c>
      <c r="P17" s="228"/>
      <c r="Q17" s="228">
        <f>SUM(Q18:Q23)</f>
        <v>0</v>
      </c>
      <c r="R17" s="229"/>
      <c r="S17" s="229"/>
      <c r="T17" s="230"/>
      <c r="U17" s="224"/>
      <c r="V17" s="224">
        <f>SUM(V18:V23)</f>
        <v>0</v>
      </c>
      <c r="W17" s="224"/>
      <c r="X17" s="224"/>
      <c r="Y17" s="224"/>
      <c r="AG17" t="s">
        <v>134</v>
      </c>
    </row>
    <row r="18" spans="1:60" outlineLevel="1" x14ac:dyDescent="0.25">
      <c r="A18" s="232">
        <v>5</v>
      </c>
      <c r="B18" s="233" t="s">
        <v>377</v>
      </c>
      <c r="C18" s="249" t="s">
        <v>378</v>
      </c>
      <c r="D18" s="234" t="s">
        <v>365</v>
      </c>
      <c r="E18" s="235">
        <v>1</v>
      </c>
      <c r="F18" s="236"/>
      <c r="G18" s="237">
        <f>ROUND(E18*F18,2)</f>
        <v>0</v>
      </c>
      <c r="H18" s="236"/>
      <c r="I18" s="237">
        <f>ROUND(E18*H18,2)</f>
        <v>0</v>
      </c>
      <c r="J18" s="236"/>
      <c r="K18" s="237">
        <f>ROUND(E18*J18,2)</f>
        <v>0</v>
      </c>
      <c r="L18" s="237">
        <v>21</v>
      </c>
      <c r="M18" s="237">
        <f>G18*(1+L18/100)</f>
        <v>0</v>
      </c>
      <c r="N18" s="235">
        <v>0</v>
      </c>
      <c r="O18" s="235">
        <f>ROUND(E18*N18,2)</f>
        <v>0</v>
      </c>
      <c r="P18" s="235">
        <v>0</v>
      </c>
      <c r="Q18" s="235">
        <f>ROUND(E18*P18,2)</f>
        <v>0</v>
      </c>
      <c r="R18" s="237"/>
      <c r="S18" s="237" t="s">
        <v>139</v>
      </c>
      <c r="T18" s="238" t="s">
        <v>216</v>
      </c>
      <c r="U18" s="220">
        <v>0</v>
      </c>
      <c r="V18" s="220">
        <f>ROUND(E18*U18,2)</f>
        <v>0</v>
      </c>
      <c r="W18" s="220"/>
      <c r="X18" s="220" t="s">
        <v>56</v>
      </c>
      <c r="Y18" s="220" t="s">
        <v>141</v>
      </c>
      <c r="Z18" s="209"/>
      <c r="AA18" s="209"/>
      <c r="AB18" s="209"/>
      <c r="AC18" s="209"/>
      <c r="AD18" s="209"/>
      <c r="AE18" s="209"/>
      <c r="AF18" s="209"/>
      <c r="AG18" s="209" t="s">
        <v>366</v>
      </c>
      <c r="AH18" s="209"/>
      <c r="AI18" s="209"/>
      <c r="AJ18" s="209"/>
      <c r="AK18" s="209"/>
      <c r="AL18" s="209"/>
      <c r="AM18" s="209"/>
      <c r="AN18" s="209"/>
      <c r="AO18" s="209"/>
      <c r="AP18" s="209"/>
      <c r="AQ18" s="209"/>
      <c r="AR18" s="209"/>
      <c r="AS18" s="209"/>
      <c r="AT18" s="209"/>
      <c r="AU18" s="209"/>
      <c r="AV18" s="209"/>
      <c r="AW18" s="209"/>
      <c r="AX18" s="209"/>
      <c r="AY18" s="209"/>
      <c r="AZ18" s="209"/>
      <c r="BA18" s="209"/>
      <c r="BB18" s="209"/>
      <c r="BC18" s="209"/>
      <c r="BD18" s="209"/>
      <c r="BE18" s="209"/>
      <c r="BF18" s="209"/>
      <c r="BG18" s="209"/>
      <c r="BH18" s="209"/>
    </row>
    <row r="19" spans="1:60" outlineLevel="2" x14ac:dyDescent="0.25">
      <c r="A19" s="216"/>
      <c r="B19" s="217"/>
      <c r="C19" s="252" t="s">
        <v>379</v>
      </c>
      <c r="D19" s="240"/>
      <c r="E19" s="240"/>
      <c r="F19" s="240"/>
      <c r="G19" s="240"/>
      <c r="H19" s="220"/>
      <c r="I19" s="220"/>
      <c r="J19" s="220"/>
      <c r="K19" s="220"/>
      <c r="L19" s="220"/>
      <c r="M19" s="220"/>
      <c r="N19" s="219"/>
      <c r="O19" s="219"/>
      <c r="P19" s="219"/>
      <c r="Q19" s="219"/>
      <c r="R19" s="220"/>
      <c r="S19" s="220"/>
      <c r="T19" s="220"/>
      <c r="U19" s="220"/>
      <c r="V19" s="220"/>
      <c r="W19" s="220"/>
      <c r="X19" s="220"/>
      <c r="Y19" s="220"/>
      <c r="Z19" s="209"/>
      <c r="AA19" s="209"/>
      <c r="AB19" s="209"/>
      <c r="AC19" s="209"/>
      <c r="AD19" s="209"/>
      <c r="AE19" s="209"/>
      <c r="AF19" s="209"/>
      <c r="AG19" s="209" t="s">
        <v>157</v>
      </c>
      <c r="AH19" s="209"/>
      <c r="AI19" s="209"/>
      <c r="AJ19" s="209"/>
      <c r="AK19" s="209"/>
      <c r="AL19" s="209"/>
      <c r="AM19" s="209"/>
      <c r="AN19" s="209"/>
      <c r="AO19" s="209"/>
      <c r="AP19" s="209"/>
      <c r="AQ19" s="209"/>
      <c r="AR19" s="209"/>
      <c r="AS19" s="209"/>
      <c r="AT19" s="209"/>
      <c r="AU19" s="209"/>
      <c r="AV19" s="209"/>
      <c r="AW19" s="209"/>
      <c r="AX19" s="209"/>
      <c r="AY19" s="209"/>
      <c r="AZ19" s="209"/>
      <c r="BA19" s="209"/>
      <c r="BB19" s="209"/>
      <c r="BC19" s="209"/>
      <c r="BD19" s="209"/>
      <c r="BE19" s="209"/>
      <c r="BF19" s="209"/>
      <c r="BG19" s="209"/>
      <c r="BH19" s="209"/>
    </row>
    <row r="20" spans="1:60" outlineLevel="1" x14ac:dyDescent="0.25">
      <c r="A20" s="232">
        <v>6</v>
      </c>
      <c r="B20" s="233" t="s">
        <v>380</v>
      </c>
      <c r="C20" s="249" t="s">
        <v>381</v>
      </c>
      <c r="D20" s="234" t="s">
        <v>365</v>
      </c>
      <c r="E20" s="235">
        <v>1</v>
      </c>
      <c r="F20" s="236"/>
      <c r="G20" s="237">
        <f>ROUND(E20*F20,2)</f>
        <v>0</v>
      </c>
      <c r="H20" s="236"/>
      <c r="I20" s="237">
        <f>ROUND(E20*H20,2)</f>
        <v>0</v>
      </c>
      <c r="J20" s="236"/>
      <c r="K20" s="237">
        <f>ROUND(E20*J20,2)</f>
        <v>0</v>
      </c>
      <c r="L20" s="237">
        <v>21</v>
      </c>
      <c r="M20" s="237">
        <f>G20*(1+L20/100)</f>
        <v>0</v>
      </c>
      <c r="N20" s="235">
        <v>0</v>
      </c>
      <c r="O20" s="235">
        <f>ROUND(E20*N20,2)</f>
        <v>0</v>
      </c>
      <c r="P20" s="235">
        <v>0</v>
      </c>
      <c r="Q20" s="235">
        <f>ROUND(E20*P20,2)</f>
        <v>0</v>
      </c>
      <c r="R20" s="237"/>
      <c r="S20" s="237" t="s">
        <v>139</v>
      </c>
      <c r="T20" s="238" t="s">
        <v>216</v>
      </c>
      <c r="U20" s="220">
        <v>0</v>
      </c>
      <c r="V20" s="220">
        <f>ROUND(E20*U20,2)</f>
        <v>0</v>
      </c>
      <c r="W20" s="220"/>
      <c r="X20" s="220" t="s">
        <v>56</v>
      </c>
      <c r="Y20" s="220" t="s">
        <v>141</v>
      </c>
      <c r="Z20" s="209"/>
      <c r="AA20" s="209"/>
      <c r="AB20" s="209"/>
      <c r="AC20" s="209"/>
      <c r="AD20" s="209"/>
      <c r="AE20" s="209"/>
      <c r="AF20" s="209"/>
      <c r="AG20" s="209" t="s">
        <v>366</v>
      </c>
      <c r="AH20" s="209"/>
      <c r="AI20" s="209"/>
      <c r="AJ20" s="209"/>
      <c r="AK20" s="209"/>
      <c r="AL20" s="209"/>
      <c r="AM20" s="209"/>
      <c r="AN20" s="209"/>
      <c r="AO20" s="209"/>
      <c r="AP20" s="209"/>
      <c r="AQ20" s="209"/>
      <c r="AR20" s="209"/>
      <c r="AS20" s="209"/>
      <c r="AT20" s="209"/>
      <c r="AU20" s="209"/>
      <c r="AV20" s="209"/>
      <c r="AW20" s="209"/>
      <c r="AX20" s="209"/>
      <c r="AY20" s="209"/>
      <c r="AZ20" s="209"/>
      <c r="BA20" s="209"/>
      <c r="BB20" s="209"/>
      <c r="BC20" s="209"/>
      <c r="BD20" s="209"/>
      <c r="BE20" s="209"/>
      <c r="BF20" s="209"/>
      <c r="BG20" s="209"/>
      <c r="BH20" s="209"/>
    </row>
    <row r="21" spans="1:60" ht="30.5" outlineLevel="2" x14ac:dyDescent="0.25">
      <c r="A21" s="216"/>
      <c r="B21" s="217"/>
      <c r="C21" s="252" t="s">
        <v>382</v>
      </c>
      <c r="D21" s="240"/>
      <c r="E21" s="240"/>
      <c r="F21" s="240"/>
      <c r="G21" s="240"/>
      <c r="H21" s="220"/>
      <c r="I21" s="220"/>
      <c r="J21" s="220"/>
      <c r="K21" s="220"/>
      <c r="L21" s="220"/>
      <c r="M21" s="220"/>
      <c r="N21" s="219"/>
      <c r="O21" s="219"/>
      <c r="P21" s="219"/>
      <c r="Q21" s="219"/>
      <c r="R21" s="220"/>
      <c r="S21" s="220"/>
      <c r="T21" s="220"/>
      <c r="U21" s="220"/>
      <c r="V21" s="220"/>
      <c r="W21" s="220"/>
      <c r="X21" s="220"/>
      <c r="Y21" s="220"/>
      <c r="Z21" s="209"/>
      <c r="AA21" s="209"/>
      <c r="AB21" s="209"/>
      <c r="AC21" s="209"/>
      <c r="AD21" s="209"/>
      <c r="AE21" s="209"/>
      <c r="AF21" s="209"/>
      <c r="AG21" s="209" t="s">
        <v>157</v>
      </c>
      <c r="AH21" s="209"/>
      <c r="AI21" s="209"/>
      <c r="AJ21" s="209"/>
      <c r="AK21" s="209"/>
      <c r="AL21" s="209"/>
      <c r="AM21" s="209"/>
      <c r="AN21" s="209"/>
      <c r="AO21" s="209"/>
      <c r="AP21" s="209"/>
      <c r="AQ21" s="209"/>
      <c r="AR21" s="209"/>
      <c r="AS21" s="209"/>
      <c r="AT21" s="209"/>
      <c r="AU21" s="209"/>
      <c r="AV21" s="209"/>
      <c r="AW21" s="209"/>
      <c r="AX21" s="209"/>
      <c r="AY21" s="209"/>
      <c r="AZ21" s="209"/>
      <c r="BA21" s="259" t="str">
        <f>C21</f>
        <v>Náklady na ochranu staveniště před vstupem nepovolaných osob,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</v>
      </c>
      <c r="BB21" s="209"/>
      <c r="BC21" s="209"/>
      <c r="BD21" s="209"/>
      <c r="BE21" s="209"/>
      <c r="BF21" s="209"/>
      <c r="BG21" s="209"/>
      <c r="BH21" s="209"/>
    </row>
    <row r="22" spans="1:60" outlineLevel="1" x14ac:dyDescent="0.25">
      <c r="A22" s="232">
        <v>7</v>
      </c>
      <c r="B22" s="233" t="s">
        <v>383</v>
      </c>
      <c r="C22" s="249" t="s">
        <v>384</v>
      </c>
      <c r="D22" s="234" t="s">
        <v>365</v>
      </c>
      <c r="E22" s="235">
        <v>1</v>
      </c>
      <c r="F22" s="236"/>
      <c r="G22" s="237">
        <f>ROUND(E22*F22,2)</f>
        <v>0</v>
      </c>
      <c r="H22" s="236"/>
      <c r="I22" s="237">
        <f>ROUND(E22*H22,2)</f>
        <v>0</v>
      </c>
      <c r="J22" s="236"/>
      <c r="K22" s="237">
        <f>ROUND(E22*J22,2)</f>
        <v>0</v>
      </c>
      <c r="L22" s="237">
        <v>21</v>
      </c>
      <c r="M22" s="237">
        <f>G22*(1+L22/100)</f>
        <v>0</v>
      </c>
      <c r="N22" s="235">
        <v>0</v>
      </c>
      <c r="O22" s="235">
        <f>ROUND(E22*N22,2)</f>
        <v>0</v>
      </c>
      <c r="P22" s="235">
        <v>0</v>
      </c>
      <c r="Q22" s="235">
        <f>ROUND(E22*P22,2)</f>
        <v>0</v>
      </c>
      <c r="R22" s="237"/>
      <c r="S22" s="237" t="s">
        <v>139</v>
      </c>
      <c r="T22" s="238" t="s">
        <v>216</v>
      </c>
      <c r="U22" s="220">
        <v>0</v>
      </c>
      <c r="V22" s="220">
        <f>ROUND(E22*U22,2)</f>
        <v>0</v>
      </c>
      <c r="W22" s="220"/>
      <c r="X22" s="220" t="s">
        <v>56</v>
      </c>
      <c r="Y22" s="220" t="s">
        <v>141</v>
      </c>
      <c r="Z22" s="209"/>
      <c r="AA22" s="209"/>
      <c r="AB22" s="209"/>
      <c r="AC22" s="209"/>
      <c r="AD22" s="209"/>
      <c r="AE22" s="209"/>
      <c r="AF22" s="209"/>
      <c r="AG22" s="209" t="s">
        <v>366</v>
      </c>
      <c r="AH22" s="209"/>
      <c r="AI22" s="209"/>
      <c r="AJ22" s="209"/>
      <c r="AK22" s="209"/>
      <c r="AL22" s="209"/>
      <c r="AM22" s="209"/>
      <c r="AN22" s="209"/>
      <c r="AO22" s="209"/>
      <c r="AP22" s="209"/>
      <c r="AQ22" s="209"/>
      <c r="AR22" s="209"/>
      <c r="AS22" s="209"/>
      <c r="AT22" s="209"/>
      <c r="AU22" s="209"/>
      <c r="AV22" s="209"/>
      <c r="AW22" s="209"/>
      <c r="AX22" s="209"/>
      <c r="AY22" s="209"/>
      <c r="AZ22" s="209"/>
      <c r="BA22" s="209"/>
      <c r="BB22" s="209"/>
      <c r="BC22" s="209"/>
      <c r="BD22" s="209"/>
      <c r="BE22" s="209"/>
      <c r="BF22" s="209"/>
      <c r="BG22" s="209"/>
      <c r="BH22" s="209"/>
    </row>
    <row r="23" spans="1:60" outlineLevel="2" x14ac:dyDescent="0.25">
      <c r="A23" s="216"/>
      <c r="B23" s="217"/>
      <c r="C23" s="252" t="s">
        <v>385</v>
      </c>
      <c r="D23" s="240"/>
      <c r="E23" s="240"/>
      <c r="F23" s="240"/>
      <c r="G23" s="240"/>
      <c r="H23" s="220"/>
      <c r="I23" s="220"/>
      <c r="J23" s="220"/>
      <c r="K23" s="220"/>
      <c r="L23" s="220"/>
      <c r="M23" s="220"/>
      <c r="N23" s="219"/>
      <c r="O23" s="219"/>
      <c r="P23" s="219"/>
      <c r="Q23" s="219"/>
      <c r="R23" s="220"/>
      <c r="S23" s="220"/>
      <c r="T23" s="220"/>
      <c r="U23" s="220"/>
      <c r="V23" s="220"/>
      <c r="W23" s="220"/>
      <c r="X23" s="220"/>
      <c r="Y23" s="220"/>
      <c r="Z23" s="209"/>
      <c r="AA23" s="209"/>
      <c r="AB23" s="209"/>
      <c r="AC23" s="209"/>
      <c r="AD23" s="209"/>
      <c r="AE23" s="209"/>
      <c r="AF23" s="209"/>
      <c r="AG23" s="209" t="s">
        <v>157</v>
      </c>
      <c r="AH23" s="209"/>
      <c r="AI23" s="209"/>
      <c r="AJ23" s="209"/>
      <c r="AK23" s="209"/>
      <c r="AL23" s="209"/>
      <c r="AM23" s="209"/>
      <c r="AN23" s="209"/>
      <c r="AO23" s="209"/>
      <c r="AP23" s="209"/>
      <c r="AQ23" s="209"/>
      <c r="AR23" s="209"/>
      <c r="AS23" s="209"/>
      <c r="AT23" s="209"/>
      <c r="AU23" s="209"/>
      <c r="AV23" s="209"/>
      <c r="AW23" s="209"/>
      <c r="AX23" s="209"/>
      <c r="AY23" s="209"/>
      <c r="AZ23" s="209"/>
      <c r="BA23" s="259" t="str">
        <f>C23</f>
        <v>Náklady zhotovitele, které vzniknou v souvislosti s povinnostmi zhotovitele při předání a převzetí díla.</v>
      </c>
      <c r="BB23" s="209"/>
      <c r="BC23" s="209"/>
      <c r="BD23" s="209"/>
      <c r="BE23" s="209"/>
      <c r="BF23" s="209"/>
      <c r="BG23" s="209"/>
      <c r="BH23" s="209"/>
    </row>
    <row r="24" spans="1:60" x14ac:dyDescent="0.25">
      <c r="A24" s="3"/>
      <c r="B24" s="4"/>
      <c r="C24" s="254"/>
      <c r="D24" s="6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AE24">
        <v>12</v>
      </c>
      <c r="AF24">
        <v>21</v>
      </c>
      <c r="AG24" t="s">
        <v>119</v>
      </c>
    </row>
    <row r="25" spans="1:60" ht="13" x14ac:dyDescent="0.25">
      <c r="A25" s="212"/>
      <c r="B25" s="213" t="s">
        <v>30</v>
      </c>
      <c r="C25" s="255"/>
      <c r="D25" s="214"/>
      <c r="E25" s="215"/>
      <c r="F25" s="215"/>
      <c r="G25" s="231">
        <f>G8+G17</f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AE25">
        <f>SUMIF(L7:L23,AE24,G7:G23)</f>
        <v>0</v>
      </c>
      <c r="AF25">
        <f>SUMIF(L7:L23,AF24,G7:G23)</f>
        <v>0</v>
      </c>
      <c r="AG25" t="s">
        <v>234</v>
      </c>
    </row>
    <row r="26" spans="1:60" x14ac:dyDescent="0.25">
      <c r="C26" s="256"/>
      <c r="D26" s="10"/>
      <c r="AG26" t="s">
        <v>235</v>
      </c>
    </row>
    <row r="27" spans="1:60" x14ac:dyDescent="0.25">
      <c r="D27" s="10"/>
    </row>
    <row r="28" spans="1:60" x14ac:dyDescent="0.25">
      <c r="D28" s="10"/>
    </row>
    <row r="29" spans="1:60" x14ac:dyDescent="0.25">
      <c r="D29" s="10"/>
    </row>
    <row r="30" spans="1:60" x14ac:dyDescent="0.25">
      <c r="D30" s="10"/>
    </row>
    <row r="31" spans="1:60" x14ac:dyDescent="0.25">
      <c r="D31" s="10"/>
    </row>
    <row r="32" spans="1:60" x14ac:dyDescent="0.25">
      <c r="D32" s="10"/>
    </row>
    <row r="33" spans="4:4" x14ac:dyDescent="0.25">
      <c r="D33" s="10"/>
    </row>
    <row r="34" spans="4:4" x14ac:dyDescent="0.25">
      <c r="D34" s="10"/>
    </row>
    <row r="35" spans="4:4" x14ac:dyDescent="0.25">
      <c r="D35" s="10"/>
    </row>
    <row r="36" spans="4:4" x14ac:dyDescent="0.25">
      <c r="D36" s="10"/>
    </row>
    <row r="37" spans="4:4" x14ac:dyDescent="0.25">
      <c r="D37" s="10"/>
    </row>
    <row r="38" spans="4:4" x14ac:dyDescent="0.25">
      <c r="D38" s="10"/>
    </row>
    <row r="39" spans="4:4" x14ac:dyDescent="0.25">
      <c r="D39" s="10"/>
    </row>
    <row r="40" spans="4:4" x14ac:dyDescent="0.25">
      <c r="D40" s="10"/>
    </row>
    <row r="41" spans="4:4" x14ac:dyDescent="0.25">
      <c r="D41" s="10"/>
    </row>
    <row r="42" spans="4:4" x14ac:dyDescent="0.25">
      <c r="D42" s="10"/>
    </row>
    <row r="43" spans="4:4" x14ac:dyDescent="0.25">
      <c r="D43" s="10"/>
    </row>
    <row r="44" spans="4:4" x14ac:dyDescent="0.25">
      <c r="D44" s="10"/>
    </row>
    <row r="45" spans="4:4" x14ac:dyDescent="0.25">
      <c r="D45" s="10"/>
    </row>
    <row r="46" spans="4:4" x14ac:dyDescent="0.25">
      <c r="D46" s="10"/>
    </row>
    <row r="47" spans="4:4" x14ac:dyDescent="0.25">
      <c r="D47" s="10"/>
    </row>
    <row r="48" spans="4:4" x14ac:dyDescent="0.25">
      <c r="D48" s="10"/>
    </row>
    <row r="49" spans="4:4" x14ac:dyDescent="0.25">
      <c r="D49" s="10"/>
    </row>
    <row r="50" spans="4:4" x14ac:dyDescent="0.25">
      <c r="D50" s="10"/>
    </row>
    <row r="51" spans="4:4" x14ac:dyDescent="0.25">
      <c r="D51" s="10"/>
    </row>
    <row r="52" spans="4:4" x14ac:dyDescent="0.25">
      <c r="D52" s="10"/>
    </row>
    <row r="53" spans="4:4" x14ac:dyDescent="0.25">
      <c r="D53" s="10"/>
    </row>
    <row r="54" spans="4:4" x14ac:dyDescent="0.25">
      <c r="D54" s="10"/>
    </row>
    <row r="55" spans="4:4" x14ac:dyDescent="0.25">
      <c r="D55" s="10"/>
    </row>
    <row r="56" spans="4:4" x14ac:dyDescent="0.25">
      <c r="D56" s="10"/>
    </row>
    <row r="57" spans="4:4" x14ac:dyDescent="0.25">
      <c r="D57" s="10"/>
    </row>
    <row r="58" spans="4:4" x14ac:dyDescent="0.25">
      <c r="D58" s="10"/>
    </row>
    <row r="59" spans="4:4" x14ac:dyDescent="0.25">
      <c r="D59" s="10"/>
    </row>
    <row r="60" spans="4:4" x14ac:dyDescent="0.25">
      <c r="D60" s="10"/>
    </row>
    <row r="61" spans="4:4" x14ac:dyDescent="0.25">
      <c r="D61" s="10"/>
    </row>
    <row r="62" spans="4:4" x14ac:dyDescent="0.25">
      <c r="D62" s="10"/>
    </row>
    <row r="63" spans="4:4" x14ac:dyDescent="0.25">
      <c r="D63" s="10"/>
    </row>
    <row r="64" spans="4:4" x14ac:dyDescent="0.25">
      <c r="D64" s="10"/>
    </row>
    <row r="65" spans="4:4" x14ac:dyDescent="0.25">
      <c r="D65" s="10"/>
    </row>
    <row r="66" spans="4:4" x14ac:dyDescent="0.25">
      <c r="D66" s="10"/>
    </row>
    <row r="67" spans="4:4" x14ac:dyDescent="0.25">
      <c r="D67" s="10"/>
    </row>
    <row r="68" spans="4:4" x14ac:dyDescent="0.25">
      <c r="D68" s="10"/>
    </row>
    <row r="69" spans="4:4" x14ac:dyDescent="0.25">
      <c r="D69" s="10"/>
    </row>
    <row r="70" spans="4:4" x14ac:dyDescent="0.25">
      <c r="D70" s="10"/>
    </row>
    <row r="71" spans="4:4" x14ac:dyDescent="0.25">
      <c r="D71" s="10"/>
    </row>
    <row r="72" spans="4:4" x14ac:dyDescent="0.25">
      <c r="D72" s="10"/>
    </row>
    <row r="73" spans="4:4" x14ac:dyDescent="0.25">
      <c r="D73" s="10"/>
    </row>
    <row r="74" spans="4:4" x14ac:dyDescent="0.25">
      <c r="D74" s="10"/>
    </row>
    <row r="75" spans="4:4" x14ac:dyDescent="0.25">
      <c r="D75" s="10"/>
    </row>
    <row r="76" spans="4:4" x14ac:dyDescent="0.25">
      <c r="D76" s="10"/>
    </row>
    <row r="77" spans="4:4" x14ac:dyDescent="0.25">
      <c r="D77" s="10"/>
    </row>
    <row r="78" spans="4:4" x14ac:dyDescent="0.25">
      <c r="D78" s="10"/>
    </row>
    <row r="79" spans="4:4" x14ac:dyDescent="0.25">
      <c r="D79" s="10"/>
    </row>
    <row r="80" spans="4:4" x14ac:dyDescent="0.25">
      <c r="D80" s="10"/>
    </row>
    <row r="81" spans="4:4" x14ac:dyDescent="0.25">
      <c r="D81" s="10"/>
    </row>
    <row r="82" spans="4:4" x14ac:dyDescent="0.25">
      <c r="D82" s="10"/>
    </row>
    <row r="83" spans="4:4" x14ac:dyDescent="0.25">
      <c r="D83" s="10"/>
    </row>
    <row r="84" spans="4:4" x14ac:dyDescent="0.25">
      <c r="D84" s="10"/>
    </row>
    <row r="85" spans="4:4" x14ac:dyDescent="0.25">
      <c r="D85" s="10"/>
    </row>
    <row r="86" spans="4:4" x14ac:dyDescent="0.25">
      <c r="D86" s="10"/>
    </row>
    <row r="87" spans="4:4" x14ac:dyDescent="0.25">
      <c r="D87" s="10"/>
    </row>
    <row r="88" spans="4:4" x14ac:dyDescent="0.25">
      <c r="D88" s="10"/>
    </row>
    <row r="89" spans="4:4" x14ac:dyDescent="0.25">
      <c r="D89" s="10"/>
    </row>
    <row r="90" spans="4:4" x14ac:dyDescent="0.25">
      <c r="D90" s="10"/>
    </row>
    <row r="91" spans="4:4" x14ac:dyDescent="0.25">
      <c r="D91" s="10"/>
    </row>
    <row r="92" spans="4:4" x14ac:dyDescent="0.25">
      <c r="D92" s="10"/>
    </row>
    <row r="93" spans="4:4" x14ac:dyDescent="0.25">
      <c r="D93" s="10"/>
    </row>
    <row r="94" spans="4:4" x14ac:dyDescent="0.25">
      <c r="D94" s="10"/>
    </row>
    <row r="95" spans="4:4" x14ac:dyDescent="0.25">
      <c r="D95" s="10"/>
    </row>
    <row r="96" spans="4:4" x14ac:dyDescent="0.25">
      <c r="D96" s="10"/>
    </row>
    <row r="97" spans="4:4" x14ac:dyDescent="0.25">
      <c r="D97" s="10"/>
    </row>
    <row r="98" spans="4:4" x14ac:dyDescent="0.25">
      <c r="D98" s="10"/>
    </row>
    <row r="99" spans="4:4" x14ac:dyDescent="0.25">
      <c r="D99" s="10"/>
    </row>
    <row r="100" spans="4:4" x14ac:dyDescent="0.25">
      <c r="D100" s="10"/>
    </row>
    <row r="101" spans="4:4" x14ac:dyDescent="0.25">
      <c r="D101" s="10"/>
    </row>
    <row r="102" spans="4:4" x14ac:dyDescent="0.25">
      <c r="D102" s="10"/>
    </row>
    <row r="103" spans="4:4" x14ac:dyDescent="0.25">
      <c r="D103" s="10"/>
    </row>
    <row r="104" spans="4:4" x14ac:dyDescent="0.25">
      <c r="D104" s="10"/>
    </row>
    <row r="105" spans="4:4" x14ac:dyDescent="0.25">
      <c r="D105" s="10"/>
    </row>
    <row r="106" spans="4:4" x14ac:dyDescent="0.25">
      <c r="D106" s="10"/>
    </row>
    <row r="107" spans="4:4" x14ac:dyDescent="0.25">
      <c r="D107" s="10"/>
    </row>
    <row r="108" spans="4:4" x14ac:dyDescent="0.25">
      <c r="D108" s="10"/>
    </row>
    <row r="109" spans="4:4" x14ac:dyDescent="0.25">
      <c r="D109" s="10"/>
    </row>
    <row r="110" spans="4:4" x14ac:dyDescent="0.25">
      <c r="D110" s="10"/>
    </row>
    <row r="111" spans="4:4" x14ac:dyDescent="0.25">
      <c r="D111" s="10"/>
    </row>
    <row r="112" spans="4:4" x14ac:dyDescent="0.25">
      <c r="D112" s="10"/>
    </row>
    <row r="113" spans="4:4" x14ac:dyDescent="0.25">
      <c r="D113" s="10"/>
    </row>
    <row r="114" spans="4:4" x14ac:dyDescent="0.25">
      <c r="D114" s="10"/>
    </row>
    <row r="115" spans="4:4" x14ac:dyDescent="0.25">
      <c r="D115" s="10"/>
    </row>
    <row r="116" spans="4:4" x14ac:dyDescent="0.25">
      <c r="D116" s="10"/>
    </row>
    <row r="117" spans="4:4" x14ac:dyDescent="0.25">
      <c r="D117" s="10"/>
    </row>
    <row r="118" spans="4:4" x14ac:dyDescent="0.25">
      <c r="D118" s="10"/>
    </row>
    <row r="119" spans="4:4" x14ac:dyDescent="0.25">
      <c r="D119" s="10"/>
    </row>
    <row r="120" spans="4:4" x14ac:dyDescent="0.25">
      <c r="D120" s="10"/>
    </row>
    <row r="121" spans="4:4" x14ac:dyDescent="0.25">
      <c r="D121" s="10"/>
    </row>
    <row r="122" spans="4:4" x14ac:dyDescent="0.25">
      <c r="D122" s="10"/>
    </row>
    <row r="123" spans="4:4" x14ac:dyDescent="0.25">
      <c r="D123" s="10"/>
    </row>
    <row r="124" spans="4:4" x14ac:dyDescent="0.25">
      <c r="D124" s="10"/>
    </row>
    <row r="125" spans="4:4" x14ac:dyDescent="0.25">
      <c r="D125" s="10"/>
    </row>
    <row r="126" spans="4:4" x14ac:dyDescent="0.25">
      <c r="D126" s="10"/>
    </row>
    <row r="127" spans="4:4" x14ac:dyDescent="0.25">
      <c r="D127" s="10"/>
    </row>
    <row r="128" spans="4:4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sheetProtection algorithmName="SHA-512" hashValue="MglgT+/DVNvZK5kkYs8nwFn7ztbaOQcYp8ht+R5qdQF7PITYiB5p3/4oEPwwW+cFCzLPtrIKp1uFSBQfE/HTBw==" saltValue="SUQoVZujEX0L8+1I7dBoaw==" spinCount="100000" sheet="1" formatRows="0"/>
  <mergeCells count="11">
    <mergeCell ref="C14:G14"/>
    <mergeCell ref="C16:G16"/>
    <mergeCell ref="C19:G19"/>
    <mergeCell ref="C21:G21"/>
    <mergeCell ref="C23:G23"/>
    <mergeCell ref="A1:G1"/>
    <mergeCell ref="C2:G2"/>
    <mergeCell ref="C3:G3"/>
    <mergeCell ref="C4:G4"/>
    <mergeCell ref="C10:G10"/>
    <mergeCell ref="C12:G12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54</vt:i4>
      </vt:variant>
    </vt:vector>
  </HeadingPairs>
  <TitlesOfParts>
    <vt:vector size="61" baseType="lpstr">
      <vt:lpstr>Pokyny pro vyplnění</vt:lpstr>
      <vt:lpstr>Stavba</vt:lpstr>
      <vt:lpstr>VzorPolozky</vt:lpstr>
      <vt:lpstr>SO01 01 Pol</vt:lpstr>
      <vt:lpstr>SO01 02 Pol</vt:lpstr>
      <vt:lpstr>SO01 04 Pol</vt:lpstr>
      <vt:lpstr>SO01 VN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'SO01 01 Pol'!Názvy_tisku</vt:lpstr>
      <vt:lpstr>'SO01 02 Pol'!Názvy_tisku</vt:lpstr>
      <vt:lpstr>'SO01 04 Pol'!Názvy_tisku</vt:lpstr>
      <vt:lpstr>'SO01 VN Pol'!Názvy_tisku</vt:lpstr>
      <vt:lpstr>oadresa</vt:lpstr>
      <vt:lpstr>Stavba!Objednatel</vt:lpstr>
      <vt:lpstr>Stavba!Objekt</vt:lpstr>
      <vt:lpstr>'SO01 01 Pol'!Oblast_tisku</vt:lpstr>
      <vt:lpstr>'SO01 02 Pol'!Oblast_tisku</vt:lpstr>
      <vt:lpstr>'SO01 04 Pol'!Oblast_tisku</vt:lpstr>
      <vt:lpstr>'SO01 VN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Vavroušek</dc:creator>
  <cp:lastModifiedBy>Jakub Vavroušek</cp:lastModifiedBy>
  <cp:lastPrinted>2019-03-19T12:27:02Z</cp:lastPrinted>
  <dcterms:created xsi:type="dcterms:W3CDTF">2009-04-08T07:15:50Z</dcterms:created>
  <dcterms:modified xsi:type="dcterms:W3CDTF">2025-06-24T09:11:07Z</dcterms:modified>
</cp:coreProperties>
</file>