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\Desktop\Žďár ZŠ Komenského 2\"/>
    </mc:Choice>
  </mc:AlternateContent>
  <xr:revisionPtr revIDLastSave="0" documentId="8_{8D28EEC0-C6A2-4F3D-A2D8-A339135F404F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4 Pol" sheetId="14" r:id="rId6"/>
    <sheet name="SO01 VN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04 Pol'!$1:$7</definedName>
    <definedName name="_xlnm.Print_Titles" localSheetId="6">'SO01 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Pol'!$A$1:$Y$78</definedName>
    <definedName name="_xlnm.Print_Area" localSheetId="4">'SO01 02 Pol'!$A$1:$Y$96</definedName>
    <definedName name="_xlnm.Print_Area" localSheetId="5">'SO01 04 Pol'!$A$1:$Y$41</definedName>
    <definedName name="_xlnm.Print_Area" localSheetId="6">'SO01 VN Pol'!$A$1:$Y$26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2" i="1"/>
  <c r="F42" i="1"/>
  <c r="G41" i="1"/>
  <c r="F41" i="1"/>
  <c r="G39" i="1"/>
  <c r="F39" i="1"/>
  <c r="G25" i="15"/>
  <c r="BA23" i="15"/>
  <c r="BA21" i="15"/>
  <c r="BA14" i="15"/>
  <c r="BA12" i="15"/>
  <c r="BA10" i="15"/>
  <c r="V8" i="15"/>
  <c r="G9" i="15"/>
  <c r="AF25" i="15" s="1"/>
  <c r="I9" i="15"/>
  <c r="I8" i="15" s="1"/>
  <c r="K9" i="15"/>
  <c r="K8" i="15" s="1"/>
  <c r="O9" i="15"/>
  <c r="Q9" i="15"/>
  <c r="V9" i="15"/>
  <c r="G11" i="15"/>
  <c r="I11" i="15"/>
  <c r="K11" i="15"/>
  <c r="M11" i="15"/>
  <c r="O11" i="15"/>
  <c r="Q11" i="15"/>
  <c r="V11" i="15"/>
  <c r="G13" i="15"/>
  <c r="I13" i="15"/>
  <c r="K13" i="15"/>
  <c r="M13" i="15"/>
  <c r="O13" i="15"/>
  <c r="O8" i="15" s="1"/>
  <c r="Q13" i="15"/>
  <c r="Q8" i="15" s="1"/>
  <c r="V13" i="15"/>
  <c r="G15" i="15"/>
  <c r="I15" i="15"/>
  <c r="K15" i="15"/>
  <c r="M15" i="15"/>
  <c r="O15" i="15"/>
  <c r="Q15" i="15"/>
  <c r="V15" i="15"/>
  <c r="O17" i="15"/>
  <c r="Q17" i="15"/>
  <c r="V17" i="15"/>
  <c r="G18" i="15"/>
  <c r="M18" i="15" s="1"/>
  <c r="M17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I17" i="15" s="1"/>
  <c r="K22" i="15"/>
  <c r="K17" i="15" s="1"/>
  <c r="O22" i="15"/>
  <c r="Q22" i="15"/>
  <c r="V22" i="15"/>
  <c r="AE25" i="15"/>
  <c r="G40" i="14"/>
  <c r="BA12" i="14"/>
  <c r="BA11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O32" i="14"/>
  <c r="Q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V32" i="14" s="1"/>
  <c r="G35" i="14"/>
  <c r="M35" i="14" s="1"/>
  <c r="M32" i="14" s="1"/>
  <c r="I35" i="14"/>
  <c r="I32" i="14" s="1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K32" i="14" s="1"/>
  <c r="M37" i="14"/>
  <c r="O37" i="14"/>
  <c r="Q37" i="14"/>
  <c r="V37" i="14"/>
  <c r="G38" i="14"/>
  <c r="M38" i="14" s="1"/>
  <c r="I38" i="14"/>
  <c r="K38" i="14"/>
  <c r="O38" i="14"/>
  <c r="Q38" i="14"/>
  <c r="V38" i="14"/>
  <c r="AE40" i="14"/>
  <c r="G95" i="13"/>
  <c r="BA59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O13" i="13"/>
  <c r="Q13" i="13"/>
  <c r="V13" i="13"/>
  <c r="G14" i="13"/>
  <c r="M14" i="13" s="1"/>
  <c r="M13" i="13" s="1"/>
  <c r="I14" i="13"/>
  <c r="I13" i="13" s="1"/>
  <c r="K14" i="13"/>
  <c r="K13" i="13" s="1"/>
  <c r="O14" i="13"/>
  <c r="Q14" i="13"/>
  <c r="V14" i="13"/>
  <c r="G22" i="13"/>
  <c r="G21" i="13" s="1"/>
  <c r="I22" i="13"/>
  <c r="I21" i="13" s="1"/>
  <c r="K22" i="13"/>
  <c r="K21" i="13" s="1"/>
  <c r="M22" i="13"/>
  <c r="M21" i="13" s="1"/>
  <c r="O22" i="13"/>
  <c r="O21" i="13" s="1"/>
  <c r="Q22" i="13"/>
  <c r="V22" i="13"/>
  <c r="G28" i="13"/>
  <c r="I28" i="13"/>
  <c r="K28" i="13"/>
  <c r="M28" i="13"/>
  <c r="O28" i="13"/>
  <c r="Q28" i="13"/>
  <c r="V28" i="13"/>
  <c r="G32" i="13"/>
  <c r="I32" i="13"/>
  <c r="K32" i="13"/>
  <c r="M32" i="13"/>
  <c r="O32" i="13"/>
  <c r="Q32" i="13"/>
  <c r="Q21" i="13" s="1"/>
  <c r="V32" i="13"/>
  <c r="V21" i="13" s="1"/>
  <c r="G39" i="13"/>
  <c r="I39" i="13"/>
  <c r="K39" i="13"/>
  <c r="M39" i="13"/>
  <c r="O39" i="13"/>
  <c r="Q39" i="13"/>
  <c r="V39" i="13"/>
  <c r="G44" i="13"/>
  <c r="K44" i="13"/>
  <c r="O44" i="13"/>
  <c r="Q44" i="13"/>
  <c r="V44" i="13"/>
  <c r="G45" i="13"/>
  <c r="M45" i="13" s="1"/>
  <c r="M44" i="13" s="1"/>
  <c r="I45" i="13"/>
  <c r="I44" i="13" s="1"/>
  <c r="K45" i="13"/>
  <c r="O45" i="13"/>
  <c r="Q45" i="13"/>
  <c r="V45" i="13"/>
  <c r="Q48" i="13"/>
  <c r="V48" i="13"/>
  <c r="G49" i="13"/>
  <c r="G48" i="13" s="1"/>
  <c r="I49" i="13"/>
  <c r="I48" i="13" s="1"/>
  <c r="K49" i="13"/>
  <c r="K48" i="13" s="1"/>
  <c r="M49" i="13"/>
  <c r="M48" i="13" s="1"/>
  <c r="O49" i="13"/>
  <c r="Q49" i="13"/>
  <c r="V49" i="13"/>
  <c r="G53" i="13"/>
  <c r="I53" i="13"/>
  <c r="K53" i="13"/>
  <c r="M53" i="13"/>
  <c r="O53" i="13"/>
  <c r="O48" i="13" s="1"/>
  <c r="Q53" i="13"/>
  <c r="V53" i="13"/>
  <c r="G57" i="13"/>
  <c r="I57" i="13"/>
  <c r="K57" i="13"/>
  <c r="M57" i="13"/>
  <c r="O57" i="13"/>
  <c r="Q57" i="13"/>
  <c r="G58" i="13"/>
  <c r="I58" i="13"/>
  <c r="K58" i="13"/>
  <c r="M58" i="13"/>
  <c r="O58" i="13"/>
  <c r="Q58" i="13"/>
  <c r="V58" i="13"/>
  <c r="V57" i="13" s="1"/>
  <c r="O60" i="13"/>
  <c r="Q60" i="13"/>
  <c r="V60" i="13"/>
  <c r="G61" i="13"/>
  <c r="M61" i="13" s="1"/>
  <c r="M60" i="13" s="1"/>
  <c r="I61" i="13"/>
  <c r="K61" i="13"/>
  <c r="O61" i="13"/>
  <c r="Q61" i="13"/>
  <c r="V61" i="13"/>
  <c r="G66" i="13"/>
  <c r="I66" i="13"/>
  <c r="I60" i="13" s="1"/>
  <c r="K66" i="13"/>
  <c r="M66" i="13"/>
  <c r="O66" i="13"/>
  <c r="Q66" i="13"/>
  <c r="V66" i="13"/>
  <c r="G69" i="13"/>
  <c r="M69" i="13" s="1"/>
  <c r="I69" i="13"/>
  <c r="K69" i="13"/>
  <c r="K60" i="13" s="1"/>
  <c r="O69" i="13"/>
  <c r="Q69" i="13"/>
  <c r="V69" i="13"/>
  <c r="G72" i="13"/>
  <c r="G71" i="13" s="1"/>
  <c r="I72" i="13"/>
  <c r="I71" i="13" s="1"/>
  <c r="K72" i="13"/>
  <c r="K71" i="13" s="1"/>
  <c r="M72" i="13"/>
  <c r="M71" i="13" s="1"/>
  <c r="O72" i="13"/>
  <c r="O71" i="13" s="1"/>
  <c r="Q72" i="13"/>
  <c r="V72" i="13"/>
  <c r="G75" i="13"/>
  <c r="I75" i="13"/>
  <c r="K75" i="13"/>
  <c r="M75" i="13"/>
  <c r="O75" i="13"/>
  <c r="Q75" i="13"/>
  <c r="Q71" i="13" s="1"/>
  <c r="V75" i="13"/>
  <c r="V71" i="13" s="1"/>
  <c r="G79" i="13"/>
  <c r="I79" i="13"/>
  <c r="K79" i="13"/>
  <c r="M79" i="13"/>
  <c r="O79" i="13"/>
  <c r="Q79" i="13"/>
  <c r="V79" i="13"/>
  <c r="G83" i="13"/>
  <c r="G82" i="13" s="1"/>
  <c r="I83" i="13"/>
  <c r="I82" i="13" s="1"/>
  <c r="K83" i="13"/>
  <c r="K82" i="13" s="1"/>
  <c r="M83" i="13"/>
  <c r="M82" i="13" s="1"/>
  <c r="O83" i="13"/>
  <c r="O82" i="13" s="1"/>
  <c r="Q83" i="13"/>
  <c r="Q82" i="13" s="1"/>
  <c r="V83" i="13"/>
  <c r="V82" i="13" s="1"/>
  <c r="G87" i="13"/>
  <c r="I87" i="13"/>
  <c r="G88" i="13"/>
  <c r="I88" i="13"/>
  <c r="K88" i="13"/>
  <c r="K87" i="13" s="1"/>
  <c r="M88" i="13"/>
  <c r="M87" i="13" s="1"/>
  <c r="O88" i="13"/>
  <c r="O87" i="13" s="1"/>
  <c r="Q88" i="13"/>
  <c r="Q87" i="13" s="1"/>
  <c r="V88" i="13"/>
  <c r="V87" i="13" s="1"/>
  <c r="AE95" i="13"/>
  <c r="AF95" i="13"/>
  <c r="G77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AF77" i="12" s="1"/>
  <c r="I12" i="12"/>
  <c r="K12" i="12"/>
  <c r="O12" i="12"/>
  <c r="Q12" i="12"/>
  <c r="V12" i="12"/>
  <c r="G16" i="12"/>
  <c r="M16" i="12" s="1"/>
  <c r="I16" i="12"/>
  <c r="K16" i="12"/>
  <c r="O16" i="12"/>
  <c r="Q16" i="12"/>
  <c r="V16" i="12"/>
  <c r="G20" i="12"/>
  <c r="I20" i="12"/>
  <c r="K20" i="12"/>
  <c r="M20" i="12"/>
  <c r="O20" i="12"/>
  <c r="Q20" i="12"/>
  <c r="V20" i="12"/>
  <c r="G27" i="12"/>
  <c r="I27" i="12"/>
  <c r="K27" i="12"/>
  <c r="M27" i="12"/>
  <c r="O27" i="12"/>
  <c r="Q27" i="12"/>
  <c r="V27" i="12"/>
  <c r="G33" i="12"/>
  <c r="I33" i="12"/>
  <c r="K33" i="12"/>
  <c r="M33" i="12"/>
  <c r="O33" i="12"/>
  <c r="Q33" i="12"/>
  <c r="V33" i="12"/>
  <c r="G38" i="12"/>
  <c r="G37" i="12" s="1"/>
  <c r="I38" i="12"/>
  <c r="I37" i="12" s="1"/>
  <c r="K38" i="12"/>
  <c r="K37" i="12" s="1"/>
  <c r="M38" i="12"/>
  <c r="O38" i="12"/>
  <c r="O37" i="12" s="1"/>
  <c r="Q38" i="12"/>
  <c r="Q37" i="12" s="1"/>
  <c r="V38" i="12"/>
  <c r="V37" i="12" s="1"/>
  <c r="G40" i="12"/>
  <c r="M40" i="12" s="1"/>
  <c r="I40" i="12"/>
  <c r="K40" i="12"/>
  <c r="O40" i="12"/>
  <c r="Q40" i="12"/>
  <c r="V40" i="12"/>
  <c r="G42" i="12"/>
  <c r="O42" i="12"/>
  <c r="Q42" i="12"/>
  <c r="V42" i="12"/>
  <c r="G43" i="12"/>
  <c r="M43" i="12" s="1"/>
  <c r="M42" i="12" s="1"/>
  <c r="I43" i="12"/>
  <c r="I42" i="12" s="1"/>
  <c r="K43" i="12"/>
  <c r="K42" i="12" s="1"/>
  <c r="O43" i="12"/>
  <c r="Q43" i="12"/>
  <c r="V43" i="12"/>
  <c r="Q47" i="12"/>
  <c r="V47" i="12"/>
  <c r="G48" i="12"/>
  <c r="G47" i="12" s="1"/>
  <c r="I48" i="12"/>
  <c r="I47" i="12" s="1"/>
  <c r="K48" i="12"/>
  <c r="K47" i="12" s="1"/>
  <c r="M48" i="12"/>
  <c r="M47" i="12" s="1"/>
  <c r="O48" i="12"/>
  <c r="O47" i="12" s="1"/>
  <c r="Q48" i="12"/>
  <c r="V48" i="12"/>
  <c r="G52" i="12"/>
  <c r="G51" i="12" s="1"/>
  <c r="I52" i="12"/>
  <c r="I51" i="12" s="1"/>
  <c r="K52" i="12"/>
  <c r="K51" i="12" s="1"/>
  <c r="M52" i="12"/>
  <c r="M51" i="12" s="1"/>
  <c r="O52" i="12"/>
  <c r="O51" i="12" s="1"/>
  <c r="Q52" i="12"/>
  <c r="Q51" i="12" s="1"/>
  <c r="V52" i="12"/>
  <c r="V51" i="12" s="1"/>
  <c r="G59" i="12"/>
  <c r="G58" i="12" s="1"/>
  <c r="I59" i="12"/>
  <c r="I58" i="12" s="1"/>
  <c r="K59" i="12"/>
  <c r="K58" i="12" s="1"/>
  <c r="M59" i="12"/>
  <c r="M58" i="12" s="1"/>
  <c r="O59" i="12"/>
  <c r="O58" i="12" s="1"/>
  <c r="Q59" i="12"/>
  <c r="Q58" i="12" s="1"/>
  <c r="V59" i="12"/>
  <c r="V58" i="12" s="1"/>
  <c r="G62" i="12"/>
  <c r="I62" i="12"/>
  <c r="G63" i="12"/>
  <c r="M63" i="12" s="1"/>
  <c r="M62" i="12" s="1"/>
  <c r="I63" i="12"/>
  <c r="K63" i="12"/>
  <c r="K62" i="12" s="1"/>
  <c r="O63" i="12"/>
  <c r="O62" i="12" s="1"/>
  <c r="Q63" i="12"/>
  <c r="Q62" i="12" s="1"/>
  <c r="V63" i="12"/>
  <c r="V62" i="12" s="1"/>
  <c r="G66" i="12"/>
  <c r="I66" i="12"/>
  <c r="K66" i="12"/>
  <c r="M66" i="12"/>
  <c r="O66" i="12"/>
  <c r="Q66" i="12"/>
  <c r="V66" i="12"/>
  <c r="G68" i="12"/>
  <c r="G67" i="12" s="1"/>
  <c r="I68" i="12"/>
  <c r="I67" i="12" s="1"/>
  <c r="K68" i="12"/>
  <c r="K67" i="12" s="1"/>
  <c r="M68" i="12"/>
  <c r="O68" i="12"/>
  <c r="O67" i="12" s="1"/>
  <c r="Q68" i="12"/>
  <c r="Q67" i="12" s="1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V67" i="12" s="1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AE77" i="12"/>
  <c r="I20" i="1"/>
  <c r="I19" i="1"/>
  <c r="I18" i="1"/>
  <c r="I17" i="1"/>
  <c r="I16" i="1"/>
  <c r="I78" i="1"/>
  <c r="J74" i="1" s="1"/>
  <c r="F46" i="1"/>
  <c r="G23" i="1" s="1"/>
  <c r="G46" i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J76" i="1" l="1"/>
  <c r="J77" i="1"/>
  <c r="J68" i="1"/>
  <c r="J67" i="1"/>
  <c r="J69" i="1"/>
  <c r="J60" i="1"/>
  <c r="J59" i="1"/>
  <c r="J61" i="1"/>
  <c r="J75" i="1"/>
  <c r="J62" i="1"/>
  <c r="J70" i="1"/>
  <c r="J63" i="1"/>
  <c r="J71" i="1"/>
  <c r="J64" i="1"/>
  <c r="J65" i="1"/>
  <c r="J73" i="1"/>
  <c r="J72" i="1"/>
  <c r="J66" i="1"/>
  <c r="G28" i="1"/>
  <c r="G25" i="1"/>
  <c r="A25" i="1" s="1"/>
  <c r="A23" i="1"/>
  <c r="M9" i="15"/>
  <c r="M8" i="15" s="1"/>
  <c r="G8" i="15"/>
  <c r="G17" i="15"/>
  <c r="M8" i="14"/>
  <c r="G32" i="14"/>
  <c r="AF40" i="14"/>
  <c r="G8" i="14"/>
  <c r="M8" i="13"/>
  <c r="G60" i="13"/>
  <c r="G13" i="13"/>
  <c r="M67" i="12"/>
  <c r="M37" i="12"/>
  <c r="M12" i="12"/>
  <c r="M8" i="12" s="1"/>
  <c r="I21" i="1"/>
  <c r="J41" i="1"/>
  <c r="J39" i="1"/>
  <c r="J46" i="1" s="1"/>
  <c r="J43" i="1"/>
  <c r="J42" i="1"/>
  <c r="J44" i="1"/>
  <c r="J45" i="1"/>
  <c r="H46" i="1"/>
  <c r="J78" i="1" l="1"/>
  <c r="G26" i="1"/>
  <c r="A26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S6" authorId="0" shapeId="0" xr:uid="{8B269074-BBA3-449C-983D-EE70F11965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CA8429-F08E-4915-A804-46C1DF78A4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S6" authorId="0" shapeId="0" xr:uid="{3127E0A8-ABBD-4F65-8C1E-39EBA74587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3E834F-3F00-44EB-9593-7C8F8A0258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S6" authorId="0" shapeId="0" xr:uid="{28070806-C9DB-4632-B610-39B4B05D87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5D86D0-36BE-43EE-A8F9-2EEDDE4E8D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S6" authorId="0" shapeId="0" xr:uid="{F51BD1FD-A17E-481F-9C55-0468D30890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4B54CF-63F3-4A87-A8BF-3CDA885159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<sst xmlns="http://schemas.openxmlformats.org/spreadsheetml/2006/main" count="1219" uniqueCount="392">
  <si>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</si>
  <si>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</si>
  <si>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</si>
  <si>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</si>
  <si>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</si>
  <si>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</si>
  <si>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</si>
  <si>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</si>
  <si>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</si>
  <si>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</si>
  <si>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</si>
  <si>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</si>
  <si>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</si>
  <si>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</si>
  <si>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</si>
  <si>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</si>
  <si>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</si>
  <si>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</si>
  <si>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</si>
  <si>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</si>
  <si>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</si>
  <si>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</si>
  <si>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</si>
  <si>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</si>
  <si>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</si>
  <si>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</si>
  <si>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</si>
  <si>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</si>
  <si>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</si>
  <si>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</si>
  <si>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</si>
  <si>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</si>
  <si>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</si>
  <si>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</si>
  <si>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</si>
  <si>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</si>
  <si>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</si>
  <si>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</si>
  <si>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</si>
  <si>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</si>
  <si>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</si>
  <si>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</si>
  <si>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</si>
  <si>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715/2</t>
  </si>
  <si>
    <t xml:space="preserve">Základní škola Komenského 2, Žďár nad Sázavou </t>
  </si>
  <si>
    <t>Stavba</t>
  </si>
  <si>
    <t>Stavební objekt</t>
  </si>
  <si>
    <t>SO01</t>
  </si>
  <si>
    <t>Učebna chemie 3.NP - stavební práce</t>
  </si>
  <si>
    <t>01</t>
  </si>
  <si>
    <t xml:space="preserve">Bourací práce </t>
  </si>
  <si>
    <t>02</t>
  </si>
  <si>
    <t xml:space="preserve">Nové konstrukce </t>
  </si>
  <si>
    <t>04</t>
  </si>
  <si>
    <t>Elektroinstalace</t>
  </si>
  <si>
    <t>VN</t>
  </si>
  <si>
    <t>VRN</t>
  </si>
  <si>
    <t>Celkem za stavbu</t>
  </si>
  <si>
    <t>CZK</t>
  </si>
  <si>
    <t>#POPS</t>
  </si>
  <si>
    <t xml:space="preserve">Popis stavby: 715/2 - Základní škola Komenského 2, Žďár nad Sázavou </t>
  </si>
  <si>
    <t>#POPO</t>
  </si>
  <si>
    <t>Popis objektu: SO01 - Učebna chemie 3.NP - stavební práce</t>
  </si>
  <si>
    <t>#POPR</t>
  </si>
  <si>
    <t xml:space="preserve">Popis rozpočtu: 01 - Bourací práce </t>
  </si>
  <si>
    <t xml:space="preserve">Popis rozpočtu: 02 - Nové konstrukce </t>
  </si>
  <si>
    <t>Popis rozpočtu: 04 - Elektroinstalace</t>
  </si>
  <si>
    <t>Popis rozpočtu: VN - VRN</t>
  </si>
  <si>
    <t>Rekapitulace dílů</t>
  </si>
  <si>
    <t>Typ dílu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</si>
  <si>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</si>
  <si>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</si>
  <si>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</si>
  <si>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</si>
  <si>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</si>
  <si>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</si>
  <si>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</si>
  <si>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</si>
  <si>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</si>
  <si>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</si>
  <si>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</si>
  <si>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</si>
  <si>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</si>
  <si>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</si>
  <si>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725</t>
  </si>
  <si>
    <t>Zařizovací předměty</t>
  </si>
  <si>
    <t>762</t>
  </si>
  <si>
    <t>Konstrukce tesařské</t>
  </si>
  <si>
    <t>763</t>
  </si>
  <si>
    <t>Dřevostavby</t>
  </si>
  <si>
    <t>776</t>
  </si>
  <si>
    <t>Podlahy a stěny povlakové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</si>
  <si>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</si>
  <si>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</si>
  <si>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</si>
  <si>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</si>
  <si>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</si>
  <si>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</si>
  <si>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</si>
  <si>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</si>
  <si>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</si>
  <si>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</si>
  <si>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</si>
  <si>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</si>
  <si>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</si>
  <si>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</si>
  <si>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</si>
  <si>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</si>
  <si>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</si>
  <si>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</si>
  <si>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</si>
  <si>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</si>
  <si>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</si>
  <si>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</si>
  <si>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</si>
  <si>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</si>
  <si>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</si>
  <si>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</si>
  <si>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</si>
  <si>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</si>
  <si>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</si>
  <si>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</si>
  <si>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</si>
  <si>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</si>
  <si>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</si>
  <si>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</si>
  <si>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</si>
  <si>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</si>
  <si>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</si>
  <si>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</si>
  <si>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</si>
  <si>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</si>
  <si>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</si>
  <si>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</si>
  <si>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</si>
  <si>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968061112R00</t>
  </si>
  <si>
    <t>Vyvěšení nebo zavěšení dřevěných křídel oken, plochy do 1,5 m2</t>
  </si>
  <si>
    <t>kus</t>
  </si>
  <si>
    <t>801-3</t>
  </si>
  <si>
    <t>RTS 25/ I</t>
  </si>
  <si>
    <t>Práce</t>
  </si>
  <si>
    <t>Běžná</t>
  </si>
  <si>
    <t>POL1_</t>
  </si>
  <si>
    <t>oken, dveří a vrat, s uložením a opětovným zavěšením po provedení stavebních změn,</t>
  </si>
  <si>
    <t>SPI</t>
  </si>
  <si>
    <t>Vyvěšení okna nad dveřmi : 1</t>
  </si>
  <si>
    <t>VV</t>
  </si>
  <si>
    <t>968062244R00</t>
  </si>
  <si>
    <t>Vybourání dřevěných rámů oken jednoduchých, plochy do 1 m2</t>
  </si>
  <si>
    <t>m2</t>
  </si>
  <si>
    <t>včetně pomocného lešení o výšce podlahy do 1900 mm a pro zatížení do 1,5 kPa  (150 kg/m2),</t>
  </si>
  <si>
    <t xml:space="preserve">Vybourání okna nad dveřmi : </t>
  </si>
  <si>
    <t>0,8*0,4</t>
  </si>
  <si>
    <t>974031135R00</t>
  </si>
  <si>
    <t>Vysekání rýh v jakémkoliv zdivu cihelném v ploše  do hloubky 50 mm, šířky do 200 mm</t>
  </si>
  <si>
    <t>m</t>
  </si>
  <si>
    <t>Včetně pomocného lešení o výšce podlahy do 1900 mm a pro zatížení do 1,5 kPa  (150 kg/m2).</t>
  </si>
  <si>
    <t>POP</t>
  </si>
  <si>
    <t xml:space="preserve">Vysekání rýhy - husí krk : </t>
  </si>
  <si>
    <t>příprava : 2,5</t>
  </si>
  <si>
    <t>974042585R00</t>
  </si>
  <si>
    <t>Vysekání rýh v betonové a jiné monolitické dlažbě do hloubky 250 mm, šířky do 200 mm</t>
  </si>
  <si>
    <t>s betonovým podkladem,</t>
  </si>
  <si>
    <t xml:space="preserve">Zhotovení rýhy ve stávající skladbě podlahy : </t>
  </si>
  <si>
    <t xml:space="preserve">Skladba podlahy dle PD : </t>
  </si>
  <si>
    <t>Rýha pro vodovod : 5,67</t>
  </si>
  <si>
    <t>Rýha pro kanalizaci : 5,67</t>
  </si>
  <si>
    <t>Rýha pro elektroinstalaci : (6,11+(0,8*4))</t>
  </si>
  <si>
    <t>978013141R00</t>
  </si>
  <si>
    <t>Otlučení omítek vápenných nebo vápenocementových vnitřních s vyškrabáním spár, s očištěním zdiva stěn, v rozsahu do 30 %</t>
  </si>
  <si>
    <t xml:space="preserve">Otlučení poškozených omítek : </t>
  </si>
  <si>
    <t>obvodové stěny : ((10,355+5,96)*2)*3,075</t>
  </si>
  <si>
    <t>výklenky : ((6*0,3)+(4*0,455))*3,075</t>
  </si>
  <si>
    <t>odečet otvorů : -(((2,07*2,19)*3)+(0,94*1,97))</t>
  </si>
  <si>
    <t>odečet obkladů za umyvadly : -((0,455+1,66+0,455)*1,6)*2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</si>
  <si>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</si>
  <si>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</si>
  <si>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</si>
  <si>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Odsekání obkladu za umyvadly : </t>
  </si>
  <si>
    <t>výška obkladu 1,6m : ((0,455+1,66+0,455)*1,6)</t>
  </si>
  <si>
    <t>725210821R00</t>
  </si>
  <si>
    <t>Demontáž umyvadel umyvadel bez výtokových armatur</t>
  </si>
  <si>
    <t>soubor</t>
  </si>
  <si>
    <t>800-721</t>
  </si>
  <si>
    <t>Demontáž stávajících umyvadel : 3</t>
  </si>
  <si>
    <t>725820802R00</t>
  </si>
  <si>
    <t>Demontáž baterií stojánkových do 1otvoru</t>
  </si>
  <si>
    <t>Demontáž umyvadlových baterií : 3</t>
  </si>
  <si>
    <t>762526811R00</t>
  </si>
  <si>
    <t>Demontáž podlah bez polštářů , z desek dřevotřískovýh, překližkových, sololitových , tloušťky do 20 mm</t>
  </si>
  <si>
    <t>800-762</t>
  </si>
  <si>
    <t xml:space="preserve">Demontáž poškozených podlahových OSB desek : </t>
  </si>
  <si>
    <t xml:space="preserve">Počítáno cca 10% plochy : </t>
  </si>
  <si>
    <t>Odkaz na mn. položky pořadí 10 : 65,08940*0,1</t>
  </si>
  <si>
    <t>776511810R00</t>
  </si>
  <si>
    <t>Odstranění povlakových podlah z nášlapné plochy lepených, bez podložky, z ploch přes 20 m2</t>
  </si>
  <si>
    <t>800-775</t>
  </si>
  <si>
    <t xml:space="preserve">Demontáž stávající podlahové krytiny : </t>
  </si>
  <si>
    <t>(5,96*10,355)+((0,455*1,66)*2)+((2,07*0,3)*3)</t>
  </si>
  <si>
    <t>783801812R00</t>
  </si>
  <si>
    <t xml:space="preserve">Odstranění starých nátěrů z omítek stěn, oškrabáním </t>
  </si>
  <si>
    <t>800-783</t>
  </si>
  <si>
    <t xml:space="preserve">Odstranění stávajích nátěrů stěn : </t>
  </si>
  <si>
    <t>786611811R00</t>
  </si>
  <si>
    <t>Demontáž zastiňujících rolet předokenních, s viditelným boxem</t>
  </si>
  <si>
    <t>800-786</t>
  </si>
  <si>
    <t xml:space="preserve">Demontáž stávajích vnějších rolet : </t>
  </si>
  <si>
    <t>3</t>
  </si>
  <si>
    <t>650801113R00</t>
  </si>
  <si>
    <t>Demontáž svítidla stropního, přisazeného</t>
  </si>
  <si>
    <t xml:space="preserve">Demontáž stávajícch svítidel : </t>
  </si>
  <si>
    <t>11</t>
  </si>
  <si>
    <t>M65R00</t>
  </si>
  <si>
    <t>Demontáž prvků elektroinstalace, zásuvky, přepínače apod...</t>
  </si>
  <si>
    <t>kompl</t>
  </si>
  <si>
    <t>Vlastní</t>
  </si>
  <si>
    <t>Indiv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</si>
  <si>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</si>
  <si>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</si>
  <si>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</si>
  <si>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</si>
  <si>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</si>
  <si>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</si>
  <si>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</si>
  <si>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</si>
  <si>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</si>
  <si>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</si>
  <si>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</si>
  <si>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</si>
  <si>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</si>
  <si>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</si>
  <si>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</si>
  <si>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</si>
  <si>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kategorie 17 09 04 smíšené stavební a demoliční odpady</t>
  </si>
  <si>
    <t>SUM</t>
  </si>
  <si>
    <t>END</t>
  </si>
  <si>
    <t>416061121R00</t>
  </si>
  <si>
    <t>Podhledy kazetové z desek sádrokartonových podhledy z demontovatelných kazet sádrokartonových akustických 600 x 600 mm tl.12,5 mm hrana pro poloskrytou podkonstrukci, minerální izolace tloušťky 80 mm</t>
  </si>
  <si>
    <t>801-1</t>
  </si>
  <si>
    <t>Pouze možné řešení - nutno zajistit akustický výpočet na konstrukci</t>
  </si>
  <si>
    <t>416-R00</t>
  </si>
  <si>
    <t>Akustický výpočet kazetového podhledu</t>
  </si>
  <si>
    <t>602011141R00</t>
  </si>
  <si>
    <t xml:space="preserve">Omítka stěn z hotových směsí vrstva štuková, vápenná,  , tloušťka vrstvy 2 mm,  </t>
  </si>
  <si>
    <t>po jednotlivých vrstvách</t>
  </si>
  <si>
    <t xml:space="preserve">Nová vnitřní omítka : </t>
  </si>
  <si>
    <t>602011199R00</t>
  </si>
  <si>
    <t>Penetrace velmi savých minerálních podkladů zpevňující (lehké betony a staré omítky), stěn</t>
  </si>
  <si>
    <t xml:space="preserve">Penetrace podkladu : </t>
  </si>
  <si>
    <t>612409991R00</t>
  </si>
  <si>
    <t>Začištění omítek kolem oken, dveří a obkladů apod. maltou vápenou</t>
  </si>
  <si>
    <t>801-4</t>
  </si>
  <si>
    <t>Okna : ((2,07+2,19)*2)*3</t>
  </si>
  <si>
    <t>Dveře : (0,94+(1,97*2))</t>
  </si>
  <si>
    <t>Okno nad dveřmi : (0,8+0,4)*2</t>
  </si>
  <si>
    <t>612421321R00</t>
  </si>
  <si>
    <t>Oprava vnitřních vápenných omítek stěn v množství opravované plochy přes 10 do 30 %, hladkých</t>
  </si>
  <si>
    <t>Včetně pomocného pracovního lešení o výšce podlahy do 1900 mm a pro zatížení do 1,5 kPa.</t>
  </si>
  <si>
    <t xml:space="preserve">Oprava poškozených omítek : </t>
  </si>
  <si>
    <t>612481211RT2</t>
  </si>
  <si>
    <t>Vyztužení povrchu vnitřních stěn sklotextilní síťovinou s dodávkou síťoviny a stěrkového tmelu</t>
  </si>
  <si>
    <t>622473187RT2</t>
  </si>
  <si>
    <t>Příplatek za okenní začišťovací lištu včetně dodávky</t>
  </si>
  <si>
    <t xml:space="preserve">APU lišta - okna : </t>
  </si>
  <si>
    <t>((2,07+2,19)*2)*3</t>
  </si>
  <si>
    <t>632411105RT1</t>
  </si>
  <si>
    <t>Potěr ze suchých směsí samonivelační polymercementová stěrka, pevnost v tlaku 20 MPa, tloušťka 5 mm, bez penetrace</t>
  </si>
  <si>
    <t>s rozprostřením a uhlazením</t>
  </si>
  <si>
    <t xml:space="preserve">Nivelace stávající podlahy : </t>
  </si>
  <si>
    <t>632411904R00</t>
  </si>
  <si>
    <t xml:space="preserve">Potěr ze suchých směsí nátěr savých podkladů penetrační,  </t>
  </si>
  <si>
    <t xml:space="preserve">Penetrace pod samonivelační stěrku : </t>
  </si>
  <si>
    <t>998011003R00</t>
  </si>
  <si>
    <t>Přesun hmot pro budovy s nosnou konstrukcí zděnou výšky přes 12 do 24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</si>
  <si>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</si>
  <si>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</si>
  <si>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</si>
  <si>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763614132RW6</t>
  </si>
  <si>
    <t>Montáž podlahy, z desek tl. do 18 mm, na P+D, šroubováním, včetně dodávky desky dřevoštěpkové</t>
  </si>
  <si>
    <t>800-763</t>
  </si>
  <si>
    <t>vč. dodávky a montáže spojovacího materiálu</t>
  </si>
  <si>
    <t xml:space="preserve">Náhrada poškozených stávajích podlahových desek : </t>
  </si>
  <si>
    <t xml:space="preserve">Počítáno cca 10% : </t>
  </si>
  <si>
    <t>((5,96*10,355)+((0,455*1,66)*2)+((2,07*0,3)*3))*0,1</t>
  </si>
  <si>
    <t>60725014R</t>
  </si>
  <si>
    <t>Deska z plochých třísek (OSB) typ: 3; tl = 18,0 mm; povrch: nebroušený; hrana: rovná</t>
  </si>
  <si>
    <t>SPCM</t>
  </si>
  <si>
    <t>Specifikace</t>
  </si>
  <si>
    <t>POL3_</t>
  </si>
  <si>
    <t>Odkaz na mn. položky pořadí 12 : 6,50894</t>
  </si>
  <si>
    <t>Koeficient prořezu materiálu 10%: 0,1</t>
  </si>
  <si>
    <t>998763201R00</t>
  </si>
  <si>
    <t>Přesun hmot dřevostaveb v objektech výšky do 6 m</t>
  </si>
  <si>
    <t>50 m vodorovně</t>
  </si>
  <si>
    <t>776421200R00</t>
  </si>
  <si>
    <t xml:space="preserve">Lepení podlahových soklíků nebo lišt pryžových soklová lišta </t>
  </si>
  <si>
    <t>včetně vložení a přilepení povlakové krytiny do soklového profilu.</t>
  </si>
  <si>
    <t>((5,96+10,355)*2)+((0,455+0,455)*2)+((0,3+0,3)*3)</t>
  </si>
  <si>
    <t>776521200RV2</t>
  </si>
  <si>
    <t>Lepení podlah z plastových dílců z vinylových dílců, tloušťky 2,5 mm, včetně dodávky</t>
  </si>
  <si>
    <t xml:space="preserve">Nová podlahová krytina : </t>
  </si>
  <si>
    <t xml:space="preserve">vinyl bude specifikován invesorem : </t>
  </si>
  <si>
    <t>28342454R</t>
  </si>
  <si>
    <t>lišta soklová, zásuvná; pro vinylové podlahy; materiál PVC; š = 13,3 mm; h = 24,5 mm; bílá, šampaň, stříbrná</t>
  </si>
  <si>
    <t>Odkaz na mn. položky pořadí 15 : 36,25000</t>
  </si>
  <si>
    <t>Koeficient prořezu 10%: 0,1</t>
  </si>
  <si>
    <t>783-R01</t>
  </si>
  <si>
    <t>Obroušení a nátěr kovových konstrukcí</t>
  </si>
  <si>
    <t>včetně pomocného lešení.</t>
  </si>
  <si>
    <t>Otopná tělesa vč. potrubí : 3</t>
  </si>
  <si>
    <t>Kovové zárubně : 2</t>
  </si>
  <si>
    <t>784442001RT2</t>
  </si>
  <si>
    <t>Malby z malířských směsí disperzních, v místnostech do 3,8 m, jednobarevné, dvojnásobné + 1x penetrace</t>
  </si>
  <si>
    <t>800-784</t>
  </si>
  <si>
    <t xml:space="preserve">Zhotovení výmalby nové omítky : </t>
  </si>
  <si>
    <t>Úprava rozvaděče včetně drobného materiálu (propojovací kabely a lišty), včetně jistících prvků</t>
  </si>
  <si>
    <t>D+M Svítidla LED panel 595x595 mm</t>
  </si>
  <si>
    <t>Difuzor microprisma pro UGR?19, min. 3600 lm - 4000 lm, bezdrátově dálkově ovládání 2,4GHz, min. Ra?90 při změně</t>
  </si>
  <si>
    <t>CCT plynule i krokově 3000K - 6000K, změna výkonu plynule i krokově 100% až 1%, vytváření skupin svítidel, životnost min 50000 hod, montáž do rastru</t>
  </si>
  <si>
    <t>1 ks Dálkový ovládač 2,4GHz - změna CCT plynule i krokově 3000-6000K, změna výkonu plynule i</t>
  </si>
  <si>
    <t>krokově 100% až 1%, vytváření skupin svítidel (1 ks pro místnost)</t>
  </si>
  <si>
    <t>03</t>
  </si>
  <si>
    <t>Zásuvka datová, 2x keystone -  pod omítku, včetně rámečku, vč přípomocných prací</t>
  </si>
  <si>
    <t>Na zdi za katedrou - určí uživatel při provádění prací</t>
  </si>
  <si>
    <t>Zásuvka dojnásobná 230V - pod omítku, včetně rámečku</t>
  </si>
  <si>
    <t>05</t>
  </si>
  <si>
    <t>Zásuvka jednonásobná 230V, do podlahy stupínku pod katedru pro přípojnou stanici</t>
  </si>
  <si>
    <t>06</t>
  </si>
  <si>
    <t>Konektor RJ-45 cat.6</t>
  </si>
  <si>
    <t>výměna za stávající, umístění stávající</t>
  </si>
  <si>
    <t>07</t>
  </si>
  <si>
    <t>Sériový přepínač ř. č.5 - včetně rámečku</t>
  </si>
  <si>
    <t>řazení číslo 1 - 1 kus , výměna za stávající, umístění stávající</t>
  </si>
  <si>
    <t>08</t>
  </si>
  <si>
    <t>Ukončení/zapojení kabelu CYKY 3x2,5 do vysuvných zásuvek a regulovatelného zdroje v učebním stolu</t>
  </si>
  <si>
    <t>09</t>
  </si>
  <si>
    <t>Instalační krabice</t>
  </si>
  <si>
    <t>10</t>
  </si>
  <si>
    <t>Kabelová trasa pro jednotlivé kabely (např. mezi svítidly), Příchytka s vázacím páskem</t>
  </si>
  <si>
    <t>Kabel CYKY-J 3x2,5 - včetně uložení pod omítku / do žlabu</t>
  </si>
  <si>
    <t>12</t>
  </si>
  <si>
    <t>Kabel CYKY-J 3x1,5 - včetně uložení pod omítku / do žlabu</t>
  </si>
  <si>
    <t>13</t>
  </si>
  <si>
    <t>Kabel FTP cat.6</t>
  </si>
  <si>
    <t>14</t>
  </si>
  <si>
    <t>Spojovací materiál</t>
  </si>
  <si>
    <t>kpl</t>
  </si>
  <si>
    <t>15</t>
  </si>
  <si>
    <t>Přípojná stanice</t>
  </si>
  <si>
    <t>17</t>
  </si>
  <si>
    <t>klrabice protahovací KT 150 vč víčka</t>
  </si>
  <si>
    <t>16</t>
  </si>
  <si>
    <t>Trubka ohebná LRU 32 mm, vč. zednické přípravy</t>
  </si>
  <si>
    <t>18</t>
  </si>
  <si>
    <t>Ostatní materiál</t>
  </si>
  <si>
    <t>19</t>
  </si>
  <si>
    <t>Mimostaveništní doprava</t>
  </si>
  <si>
    <t>20</t>
  </si>
  <si>
    <t>Přesun dodávek</t>
  </si>
  <si>
    <t>21</t>
  </si>
  <si>
    <t>Podíl přidružených výkonů - spolupráce s ostatními profesemi</t>
  </si>
  <si>
    <t>22</t>
  </si>
  <si>
    <t>Revizní zpráva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</si>
  <si>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</si>
  <si>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</si>
  <si>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</si>
  <si>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</si>
  <si>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</si>
  <si>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</si>
  <si>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</si>
  <si>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</si>
  <si>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</si>
  <si>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</si>
  <si>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</si>
  <si>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</si>
  <si>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</si>
  <si>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</si>
  <si>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</si>
  <si>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</si>
  <si>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</si>
  <si>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</si>
  <si>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</si>
  <si>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</si>
  <si>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</si>
  <si>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</si>
  <si>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</si>
  <si>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Město Žďár nad Sázavou</t>
  </si>
  <si>
    <t>00295841</t>
  </si>
  <si>
    <t>Žižkova 227/1</t>
  </si>
  <si>
    <t>CZ00295841</t>
  </si>
  <si>
    <t>591 01</t>
  </si>
  <si>
    <t xml:space="preserve">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</si>
</sst>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0" fillId="0" borderId="0" xfId="0"/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36" sqref="G36:L41"/>
    </sheetView>
  </sheetViews>
  <sheetFormatPr defaultRowHeight="12.5" x14ac:dyDescent="0.25"/>
  <sheetData>
    <row r="1" spans="1:7" ht="13" x14ac:dyDescent="0.3">
      <c r="A1" s="21" t="s">
        <v>39</v>
      </c>
    </row>
    <row r="2" spans="1:7" ht="57.75" customHeight="1" x14ac:dyDescent="0.25">
      <c r="A2" s="76" t="s">
        <v>40</v>
      </c>
      <c r="B2" s="76"/>
      <c r="C2" s="76"/>
      <c r="D2" s="76"/>
      <c r="E2" s="76"/>
      <c r="F2" s="76"/>
      <c r="G2" s="76"/>
    </row>
  </sheetData>
  <sheetProtection algorithmName="SHA-512" hashValue="hNpu3fvuLShVIv2SmVeGkqItax/MJUwdx6w+L4Gf+Y6+h9aLkjg9Cu8YZsqxyy2+H4m9aC0EsUbUdIpyki8XjA==" saltValue="nxf/m2VMRGJsO4SKact7I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Q7" sqref="Q7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37</v>
      </c>
      <c r="B1" s="77" t="s">
        <v>42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0" t="s">
        <v>23</v>
      </c>
      <c r="C2" s="111"/>
      <c r="D2" s="112" t="s">
        <v>43</v>
      </c>
      <c r="E2" s="113" t="s">
        <v>44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273" t="s">
        <v>22</v>
      </c>
      <c r="C5" s="267"/>
      <c r="D5" s="93" t="s">
        <v>386</v>
      </c>
      <c r="E5" s="94"/>
      <c r="F5" s="94"/>
      <c r="G5" s="94"/>
      <c r="H5" s="269" t="s">
        <v>41</v>
      </c>
      <c r="I5" s="279" t="s">
        <v>387</v>
      </c>
      <c r="J5" s="268"/>
    </row>
    <row r="6" spans="1:15" ht="15.75" customHeight="1" x14ac:dyDescent="0.25">
      <c r="A6" s="2"/>
      <c r="B6" s="271"/>
      <c r="C6" s="276"/>
      <c r="D6" s="86" t="s">
        <v>388</v>
      </c>
      <c r="E6" s="95"/>
      <c r="F6" s="95"/>
      <c r="G6" s="95"/>
      <c r="H6" s="269" t="s">
        <v>35</v>
      </c>
      <c r="I6" s="279" t="s">
        <v>389</v>
      </c>
      <c r="J6" s="268"/>
    </row>
    <row r="7" spans="1:15" ht="15.75" customHeight="1" x14ac:dyDescent="0.25">
      <c r="A7" s="2"/>
      <c r="B7" s="272"/>
      <c r="C7" s="277"/>
      <c r="D7" s="275" t="s">
        <v>390</v>
      </c>
      <c r="E7" s="278"/>
      <c r="F7" s="92" t="s">
        <v>391</v>
      </c>
      <c r="G7" s="92"/>
      <c r="H7" s="92"/>
      <c r="I7" s="270"/>
      <c r="J7" s="274"/>
    </row>
    <row r="8" spans="1:15" ht="24" hidden="1" customHeight="1" x14ac:dyDescent="0.25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6"/>
      <c r="E11" s="126"/>
      <c r="F11" s="126"/>
      <c r="G11" s="126"/>
      <c r="H11" s="18" t="s">
        <v>41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35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87"/>
      <c r="F15" s="87"/>
      <c r="G15" s="88"/>
      <c r="H15" s="88"/>
      <c r="I15" s="88" t="s">
        <v>30</v>
      </c>
      <c r="J15" s="89"/>
    </row>
    <row r="16" spans="1:15" ht="23.25" customHeight="1" x14ac:dyDescent="0.25">
      <c r="A16" s="193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f>SUMIF(F59:F77,A16,I59:I77)+SUMIF(F59:F77,"PSU",I59:I77)</f>
        <v>0</v>
      </c>
      <c r="J16" s="85"/>
    </row>
    <row r="17" spans="1:10" ht="23.25" customHeight="1" x14ac:dyDescent="0.25">
      <c r="A17" s="193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f>SUMIF(F59:F77,A17,I59:I77)</f>
        <v>0</v>
      </c>
      <c r="J17" s="85"/>
    </row>
    <row r="18" spans="1:10" ht="23.25" customHeight="1" x14ac:dyDescent="0.25">
      <c r="A18" s="193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f>SUMIF(F59:F77,A18,I59:I77)</f>
        <v>0</v>
      </c>
      <c r="J18" s="85"/>
    </row>
    <row r="19" spans="1:10" ht="23.25" customHeight="1" x14ac:dyDescent="0.25">
      <c r="A19" s="193" t="s">
        <v>55</v>
      </c>
      <c r="B19" s="38" t="s">
        <v>28</v>
      </c>
      <c r="C19" s="62"/>
      <c r="D19" s="63"/>
      <c r="E19" s="83"/>
      <c r="F19" s="84"/>
      <c r="G19" s="83"/>
      <c r="H19" s="84"/>
      <c r="I19" s="83">
        <f>SUMIF(F59:F77,A19,I59:I77)</f>
        <v>0</v>
      </c>
      <c r="J19" s="85"/>
    </row>
    <row r="20" spans="1:10" ht="23.25" customHeight="1" x14ac:dyDescent="0.25">
      <c r="A20" s="193" t="s">
        <v>105</v>
      </c>
      <c r="B20" s="38" t="s">
        <v>29</v>
      </c>
      <c r="C20" s="62"/>
      <c r="D20" s="63"/>
      <c r="E20" s="83"/>
      <c r="F20" s="84"/>
      <c r="G20" s="83"/>
      <c r="H20" s="84"/>
      <c r="I20" s="83">
        <f>SUMIF(F59:F77,A20,I59:I77)</f>
        <v>0</v>
      </c>
      <c r="J20" s="85"/>
    </row>
    <row r="21" spans="1:10" ht="23.25" customHeight="1" x14ac:dyDescent="0.3">
      <c r="A21" s="2"/>
      <c r="B21" s="48" t="s">
        <v>30</v>
      </c>
      <c r="C21" s="64"/>
      <c r="D21" s="65"/>
      <c r="E21" s="90"/>
      <c r="F21" s="91"/>
      <c r="G21" s="90"/>
      <c r="H21" s="91"/>
      <c r="I21" s="90">
        <f>SUM(I16:J20)</f>
        <v>0</v>
      </c>
      <c r="J21" s="101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24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36</v>
      </c>
      <c r="C29" s="168"/>
      <c r="D29" s="168"/>
      <c r="E29" s="168"/>
      <c r="F29" s="169"/>
      <c r="G29" s="170">
        <f>A27</f>
        <v>0</v>
      </c>
      <c r="H29" s="170"/>
      <c r="I29" s="170"/>
      <c r="J29" s="171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4" t="s">
        <v>16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3" t="s">
        <v>38</v>
      </c>
      <c r="B38" s="138" t="s">
        <v>17</v>
      </c>
      <c r="C38" s="139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45</v>
      </c>
      <c r="C39" s="144"/>
      <c r="D39" s="144"/>
      <c r="E39" s="144"/>
      <c r="F39" s="145">
        <f>'SO01 01 Pol'!AE77+'SO01 02 Pol'!AE95+'SO01 04 Pol'!AE40+'SO01 VN Pol'!AE25</f>
        <v>0</v>
      </c>
      <c r="G39" s="146">
        <f>'SO01 01 Pol'!AF77+'SO01 02 Pol'!AF95+'SO01 04 Pol'!AF40+'SO01 VN Pol'!AF25</f>
        <v>0</v>
      </c>
      <c r="H39" s="147">
        <f>(F39*SazbaDPH1/100)+(G39*SazbaDPH2/100)</f>
        <v>0</v>
      </c>
      <c r="I39" s="147">
        <f>F39+G39+H39</f>
        <v>0</v>
      </c>
      <c r="J39" s="148" t="str">
        <f>IF(_xlfn.SINGLE(CenaCelkemVypocet)=0,"",I39/_xlfn.SINGLE(CenaCelkemVypocet)*100)</f>
        <v/>
      </c>
    </row>
    <row r="40" spans="1:10" ht="25.5" customHeight="1" x14ac:dyDescent="0.25">
      <c r="A40" s="133">
        <v>2</v>
      </c>
      <c r="B40" s="149"/>
      <c r="C40" s="150" t="s">
        <v>46</v>
      </c>
      <c r="D40" s="150"/>
      <c r="E40" s="150"/>
      <c r="F40" s="151"/>
      <c r="G40" s="152"/>
      <c r="H40" s="152">
        <f>(F40*SazbaDPH1/100)+(G40*SazbaDPH2/100)</f>
        <v>0</v>
      </c>
      <c r="I40" s="152"/>
      <c r="J40" s="153"/>
    </row>
    <row r="41" spans="1:10" ht="25.5" customHeight="1" x14ac:dyDescent="0.25">
      <c r="A41" s="133">
        <v>2</v>
      </c>
      <c r="B41" s="149" t="s">
        <v>47</v>
      </c>
      <c r="C41" s="150" t="s">
        <v>48</v>
      </c>
      <c r="D41" s="150"/>
      <c r="E41" s="150"/>
      <c r="F41" s="151">
        <f>'SO01 01 Pol'!AE77+'SO01 02 Pol'!AE95+'SO01 04 Pol'!AE40+'SO01 VN Pol'!AE25</f>
        <v>0</v>
      </c>
      <c r="G41" s="152">
        <f>'SO01 01 Pol'!AF77+'SO01 02 Pol'!AF95+'SO01 04 Pol'!AF40+'SO01 VN Pol'!AF25</f>
        <v>0</v>
      </c>
      <c r="H41" s="152">
        <f>(F41*SazbaDPH1/100)+(G41*SazbaDPH2/100)</f>
        <v>0</v>
      </c>
      <c r="I41" s="152">
        <f>F41+G41+H41</f>
        <v>0</v>
      </c>
      <c r="J41" s="153" t="str">
        <f>IF(_xlfn.SINGLE(CenaCelkemVypocet)=0,"",I41/_xlfn.SINGLE(CenaCelkemVypocet)*100)</f>
        <v/>
      </c>
    </row>
    <row r="42" spans="1:10" ht="25.5" customHeight="1" x14ac:dyDescent="0.25">
      <c r="A42" s="133">
        <v>3</v>
      </c>
      <c r="B42" s="154" t="s">
        <v>49</v>
      </c>
      <c r="C42" s="144" t="s">
        <v>50</v>
      </c>
      <c r="D42" s="144"/>
      <c r="E42" s="144"/>
      <c r="F42" s="155">
        <f>'SO01 01 Pol'!AE77</f>
        <v>0</v>
      </c>
      <c r="G42" s="147">
        <f>'SO01 01 Pol'!AF77</f>
        <v>0</v>
      </c>
      <c r="H42" s="147">
        <f>(F42*SazbaDPH1/100)+(G42*SazbaDPH2/100)</f>
        <v>0</v>
      </c>
      <c r="I42" s="147">
        <f>F42+G42+H42</f>
        <v>0</v>
      </c>
      <c r="J42" s="148" t="str">
        <f>IF(_xlfn.SINGLE(CenaCelkemVypocet)=0,"",I42/_xlfn.SINGLE(CenaCelkemVypocet)*100)</f>
        <v/>
      </c>
    </row>
    <row r="43" spans="1:10" ht="25.5" customHeight="1" x14ac:dyDescent="0.25">
      <c r="A43" s="133">
        <v>3</v>
      </c>
      <c r="B43" s="154" t="s">
        <v>51</v>
      </c>
      <c r="C43" s="144" t="s">
        <v>52</v>
      </c>
      <c r="D43" s="144"/>
      <c r="E43" s="144"/>
      <c r="F43" s="155">
        <f>'SO01 02 Pol'!AE95</f>
        <v>0</v>
      </c>
      <c r="G43" s="147">
        <f>'SO01 02 Pol'!AF95</f>
        <v>0</v>
      </c>
      <c r="H43" s="147">
        <f>(F43*SazbaDPH1/100)+(G43*SazbaDPH2/100)</f>
        <v>0</v>
      </c>
      <c r="I43" s="147">
        <f>F43+G43+H43</f>
        <v>0</v>
      </c>
      <c r="J43" s="148" t="str">
        <f>IF(_xlfn.SINGLE(CenaCelkemVypocet)=0,"",I43/_xlfn.SINGLE(CenaCelkemVypocet)*100)</f>
        <v/>
      </c>
    </row>
    <row r="44" spans="1:10" ht="25.5" customHeight="1" x14ac:dyDescent="0.25">
      <c r="A44" s="133">
        <v>3</v>
      </c>
      <c r="B44" s="154" t="s">
        <v>53</v>
      </c>
      <c r="C44" s="144" t="s">
        <v>54</v>
      </c>
      <c r="D44" s="144"/>
      <c r="E44" s="144"/>
      <c r="F44" s="155">
        <f>'SO01 04 Pol'!AE40</f>
        <v>0</v>
      </c>
      <c r="G44" s="147">
        <f>'SO01 04 Pol'!AF40</f>
        <v>0</v>
      </c>
      <c r="H44" s="147">
        <f>(F44*SazbaDPH1/100)+(G44*SazbaDPH2/100)</f>
        <v>0</v>
      </c>
      <c r="I44" s="147">
        <f>F44+G44+H44</f>
        <v>0</v>
      </c>
      <c r="J44" s="148" t="str">
        <f>IF(_xlfn.SINGLE(CenaCelkemVypocet)=0,"",I44/_xlfn.SINGLE(CenaCelkemVypocet)*100)</f>
        <v/>
      </c>
    </row>
    <row r="45" spans="1:10" ht="25.5" customHeight="1" x14ac:dyDescent="0.25">
      <c r="A45" s="133">
        <v>3</v>
      </c>
      <c r="B45" s="154" t="s">
        <v>55</v>
      </c>
      <c r="C45" s="144" t="s">
        <v>56</v>
      </c>
      <c r="D45" s="144"/>
      <c r="E45" s="144"/>
      <c r="F45" s="155">
        <f>'SO01 VN Pol'!AE25</f>
        <v>0</v>
      </c>
      <c r="G45" s="147">
        <f>'SO01 VN Pol'!AF25</f>
        <v>0</v>
      </c>
      <c r="H45" s="147">
        <f>(F45*SazbaDPH1/100)+(G45*SazbaDPH2/100)</f>
        <v>0</v>
      </c>
      <c r="I45" s="147">
        <f>F45+G45+H45</f>
        <v>0</v>
      </c>
      <c r="J45" s="148" t="str">
        <f>IF(_xlfn.SINGLE(CenaCelkemVypocet)=0,"",I45/_xlfn.SINGLE(CenaCelkemVypocet)*100)</f>
        <v/>
      </c>
    </row>
    <row r="46" spans="1:10" ht="25.5" customHeight="1" x14ac:dyDescent="0.25">
      <c r="A46" s="133"/>
      <c r="B46" s="156" t="s">
        <v>57</v>
      </c>
      <c r="C46" s="157"/>
      <c r="D46" s="157"/>
      <c r="E46" s="158"/>
      <c r="F46" s="159">
        <f>SUMIF(A39:A45,"=1",F39:F45)</f>
        <v>0</v>
      </c>
      <c r="G46" s="160">
        <f>SUMIF(A39:A45,"=1",G39:G45)</f>
        <v>0</v>
      </c>
      <c r="H46" s="160">
        <f>SUMIF(A39:A45,"=1",H39:H45)</f>
        <v>0</v>
      </c>
      <c r="I46" s="160">
        <f>SUMIF(A39:A45,"=1",I39:I45)</f>
        <v>0</v>
      </c>
      <c r="J46" s="161">
        <f>SUMIF(A39:A45,"=1",J39:J45)</f>
        <v>0</v>
      </c>
    </row>
    <row r="48" spans="1:10" x14ac:dyDescent="0.25">
      <c r="A48" t="s">
        <v>59</v>
      </c>
      <c r="B48" t="s">
        <v>60</v>
      </c>
    </row>
    <row r="49" spans="1:10" x14ac:dyDescent="0.25">
      <c r="A49" t="s">
        <v>61</v>
      </c>
      <c r="B49" t="s">
        <v>62</v>
      </c>
    </row>
    <row r="50" spans="1:10" x14ac:dyDescent="0.25">
      <c r="A50" t="s">
        <v>63</v>
      </c>
      <c r="B50" t="s">
        <v>64</v>
      </c>
    </row>
    <row r="51" spans="1:10" x14ac:dyDescent="0.25">
      <c r="A51" t="s">
        <v>63</v>
      </c>
      <c r="B51" t="s">
        <v>65</v>
      </c>
    </row>
    <row r="52" spans="1:10" x14ac:dyDescent="0.25">
      <c r="A52" t="s">
        <v>63</v>
      </c>
      <c r="B52" t="s">
        <v>66</v>
      </c>
    </row>
    <row r="53" spans="1:10" x14ac:dyDescent="0.25">
      <c r="A53" t="s">
        <v>63</v>
      </c>
      <c r="B53" t="s">
        <v>67</v>
      </c>
    </row>
    <row r="56" spans="1:10" ht="15.5" x14ac:dyDescent="0.35">
      <c r="B56" s="172" t="s">
        <v>68</v>
      </c>
    </row>
    <row r="58" spans="1:10" ht="25.5" customHeight="1" x14ac:dyDescent="0.25">
      <c r="A58" s="174"/>
      <c r="B58" s="177" t="s">
        <v>17</v>
      </c>
      <c r="C58" s="177" t="s">
        <v>5</v>
      </c>
      <c r="D58" s="178"/>
      <c r="E58" s="178"/>
      <c r="F58" s="179" t="s">
        <v>69</v>
      </c>
      <c r="G58" s="179"/>
      <c r="H58" s="179"/>
      <c r="I58" s="179" t="s">
        <v>30</v>
      </c>
      <c r="J58" s="179" t="s">
        <v>0</v>
      </c>
    </row>
    <row r="59" spans="1:10" ht="36.75" customHeight="1" x14ac:dyDescent="0.25">
      <c r="A59" s="175"/>
      <c r="B59" s="180" t="s">
        <v>70</v>
      </c>
      <c r="C59" s="181" t="s">
        <v>71</v>
      </c>
      <c r="D59" s="182"/>
      <c r="E59" s="182"/>
      <c r="F59" s="189" t="s">
        <v>25</v>
      </c>
      <c r="G59" s="190"/>
      <c r="H59" s="190"/>
      <c r="I59" s="190">
        <f>'SO01 02 Pol'!G8</f>
        <v>0</v>
      </c>
      <c r="J59" s="186" t="str">
        <f>IF(I78=0,"",I59/I78*100)</f>
        <v/>
      </c>
    </row>
    <row r="60" spans="1:10" ht="36.75" customHeight="1" x14ac:dyDescent="0.25">
      <c r="A60" s="175"/>
      <c r="B60" s="180" t="s">
        <v>72</v>
      </c>
      <c r="C60" s="181" t="s">
        <v>73</v>
      </c>
      <c r="D60" s="182"/>
      <c r="E60" s="182"/>
      <c r="F60" s="189" t="s">
        <v>25</v>
      </c>
      <c r="G60" s="190"/>
      <c r="H60" s="190"/>
      <c r="I60" s="190">
        <f>'SO01 02 Pol'!G13</f>
        <v>0</v>
      </c>
      <c r="J60" s="186" t="str">
        <f>IF(I78=0,"",I60/I78*100)</f>
        <v/>
      </c>
    </row>
    <row r="61" spans="1:10" ht="36.75" customHeight="1" x14ac:dyDescent="0.25">
      <c r="A61" s="175"/>
      <c r="B61" s="180" t="s">
        <v>74</v>
      </c>
      <c r="C61" s="181" t="s">
        <v>75</v>
      </c>
      <c r="D61" s="182"/>
      <c r="E61" s="182"/>
      <c r="F61" s="189" t="s">
        <v>25</v>
      </c>
      <c r="G61" s="190"/>
      <c r="H61" s="190"/>
      <c r="I61" s="190">
        <f>'SO01 02 Pol'!G21</f>
        <v>0</v>
      </c>
      <c r="J61" s="186" t="str">
        <f>IF(I78=0,"",I61/I78*100)</f>
        <v/>
      </c>
    </row>
    <row r="62" spans="1:10" ht="36.75" customHeight="1" x14ac:dyDescent="0.25">
      <c r="A62" s="175"/>
      <c r="B62" s="180" t="s">
        <v>76</v>
      </c>
      <c r="C62" s="181" t="s">
        <v>77</v>
      </c>
      <c r="D62" s="182"/>
      <c r="E62" s="182"/>
      <c r="F62" s="189" t="s">
        <v>25</v>
      </c>
      <c r="G62" s="190"/>
      <c r="H62" s="190"/>
      <c r="I62" s="190">
        <f>'SO01 02 Pol'!G44</f>
        <v>0</v>
      </c>
      <c r="J62" s="186" t="str">
        <f>IF(I78=0,"",I62/I78*100)</f>
        <v/>
      </c>
    </row>
    <row r="63" spans="1:10" ht="36.75" customHeight="1" x14ac:dyDescent="0.25">
      <c r="A63" s="175"/>
      <c r="B63" s="180" t="s">
        <v>78</v>
      </c>
      <c r="C63" s="181" t="s">
        <v>79</v>
      </c>
      <c r="D63" s="182"/>
      <c r="E63" s="182"/>
      <c r="F63" s="189" t="s">
        <v>25</v>
      </c>
      <c r="G63" s="190"/>
      <c r="H63" s="190"/>
      <c r="I63" s="190">
        <f>'SO01 02 Pol'!G48</f>
        <v>0</v>
      </c>
      <c r="J63" s="186" t="str">
        <f>IF(I78=0,"",I63/I78*100)</f>
        <v/>
      </c>
    </row>
    <row r="64" spans="1:10" ht="36.75" customHeight="1" x14ac:dyDescent="0.25">
      <c r="A64" s="175"/>
      <c r="B64" s="180" t="s">
        <v>80</v>
      </c>
      <c r="C64" s="181" t="s">
        <v>81</v>
      </c>
      <c r="D64" s="182"/>
      <c r="E64" s="182"/>
      <c r="F64" s="189" t="s">
        <v>25</v>
      </c>
      <c r="G64" s="190"/>
      <c r="H64" s="190"/>
      <c r="I64" s="190">
        <f>'SO01 01 Pol'!G8</f>
        <v>0</v>
      </c>
      <c r="J64" s="186" t="str">
        <f>IF(I78=0,"",I64/I78*100)</f>
        <v/>
      </c>
    </row>
    <row r="65" spans="1:10" ht="36.75" customHeight="1" x14ac:dyDescent="0.25">
      <c r="A65" s="175"/>
      <c r="B65" s="180" t="s">
        <v>82</v>
      </c>
      <c r="C65" s="181" t="s">
        <v>83</v>
      </c>
      <c r="D65" s="182"/>
      <c r="E65" s="182"/>
      <c r="F65" s="189" t="s">
        <v>25</v>
      </c>
      <c r="G65" s="190"/>
      <c r="H65" s="190"/>
      <c r="I65" s="190">
        <f>'SO01 02 Pol'!G57</f>
        <v>0</v>
      </c>
      <c r="J65" s="186" t="str">
        <f>IF(I78=0,"",I65/I78*100)</f>
        <v/>
      </c>
    </row>
    <row r="66" spans="1:10" ht="36.75" customHeight="1" x14ac:dyDescent="0.25">
      <c r="A66" s="175"/>
      <c r="B66" s="180" t="s">
        <v>84</v>
      </c>
      <c r="C66" s="181" t="s">
        <v>85</v>
      </c>
      <c r="D66" s="182"/>
      <c r="E66" s="182"/>
      <c r="F66" s="189" t="s">
        <v>26</v>
      </c>
      <c r="G66" s="190"/>
      <c r="H66" s="190"/>
      <c r="I66" s="190">
        <f>'SO01 01 Pol'!G37</f>
        <v>0</v>
      </c>
      <c r="J66" s="186" t="str">
        <f>IF(I78=0,"",I66/I78*100)</f>
        <v/>
      </c>
    </row>
    <row r="67" spans="1:10" ht="36.75" customHeight="1" x14ac:dyDescent="0.25">
      <c r="A67" s="175"/>
      <c r="B67" s="180" t="s">
        <v>86</v>
      </c>
      <c r="C67" s="181" t="s">
        <v>87</v>
      </c>
      <c r="D67" s="182"/>
      <c r="E67" s="182"/>
      <c r="F67" s="189" t="s">
        <v>26</v>
      </c>
      <c r="G67" s="190"/>
      <c r="H67" s="190"/>
      <c r="I67" s="190">
        <f>'SO01 01 Pol'!G42</f>
        <v>0</v>
      </c>
      <c r="J67" s="186" t="str">
        <f>IF(I78=0,"",I67/I78*100)</f>
        <v/>
      </c>
    </row>
    <row r="68" spans="1:10" ht="36.75" customHeight="1" x14ac:dyDescent="0.25">
      <c r="A68" s="175"/>
      <c r="B68" s="180" t="s">
        <v>88</v>
      </c>
      <c r="C68" s="181" t="s">
        <v>89</v>
      </c>
      <c r="D68" s="182"/>
      <c r="E68" s="182"/>
      <c r="F68" s="189" t="s">
        <v>26</v>
      </c>
      <c r="G68" s="190"/>
      <c r="H68" s="190"/>
      <c r="I68" s="190">
        <f>'SO01 02 Pol'!G60</f>
        <v>0</v>
      </c>
      <c r="J68" s="186" t="str">
        <f>IF(I78=0,"",I68/I78*100)</f>
        <v/>
      </c>
    </row>
    <row r="69" spans="1:10" ht="36.75" customHeight="1" x14ac:dyDescent="0.25">
      <c r="A69" s="175"/>
      <c r="B69" s="180" t="s">
        <v>90</v>
      </c>
      <c r="C69" s="181" t="s">
        <v>91</v>
      </c>
      <c r="D69" s="182"/>
      <c r="E69" s="182"/>
      <c r="F69" s="189" t="s">
        <v>26</v>
      </c>
      <c r="G69" s="190"/>
      <c r="H69" s="190"/>
      <c r="I69" s="190">
        <f>'SO01 01 Pol'!G47+'SO01 02 Pol'!G71</f>
        <v>0</v>
      </c>
      <c r="J69" s="186" t="str">
        <f>IF(I78=0,"",I69/I78*100)</f>
        <v/>
      </c>
    </row>
    <row r="70" spans="1:10" ht="36.75" customHeight="1" x14ac:dyDescent="0.25">
      <c r="A70" s="175"/>
      <c r="B70" s="180" t="s">
        <v>92</v>
      </c>
      <c r="C70" s="181" t="s">
        <v>93</v>
      </c>
      <c r="D70" s="182"/>
      <c r="E70" s="182"/>
      <c r="F70" s="189" t="s">
        <v>26</v>
      </c>
      <c r="G70" s="190"/>
      <c r="H70" s="190"/>
      <c r="I70" s="190">
        <f>'SO01 01 Pol'!G51+'SO01 02 Pol'!G82</f>
        <v>0</v>
      </c>
      <c r="J70" s="186" t="str">
        <f>IF(I78=0,"",I70/I78*100)</f>
        <v/>
      </c>
    </row>
    <row r="71" spans="1:10" ht="36.75" customHeight="1" x14ac:dyDescent="0.25">
      <c r="A71" s="175"/>
      <c r="B71" s="180" t="s">
        <v>94</v>
      </c>
      <c r="C71" s="181" t="s">
        <v>95</v>
      </c>
      <c r="D71" s="182"/>
      <c r="E71" s="182"/>
      <c r="F71" s="189" t="s">
        <v>26</v>
      </c>
      <c r="G71" s="190"/>
      <c r="H71" s="190"/>
      <c r="I71" s="190">
        <f>'SO01 02 Pol'!G87</f>
        <v>0</v>
      </c>
      <c r="J71" s="186" t="str">
        <f>IF(I78=0,"",I71/I78*100)</f>
        <v/>
      </c>
    </row>
    <row r="72" spans="1:10" ht="36.75" customHeight="1" x14ac:dyDescent="0.25">
      <c r="A72" s="175"/>
      <c r="B72" s="180" t="s">
        <v>96</v>
      </c>
      <c r="C72" s="181" t="s">
        <v>97</v>
      </c>
      <c r="D72" s="182"/>
      <c r="E72" s="182"/>
      <c r="F72" s="189" t="s">
        <v>26</v>
      </c>
      <c r="G72" s="190"/>
      <c r="H72" s="190"/>
      <c r="I72" s="190">
        <f>'SO01 01 Pol'!G58</f>
        <v>0</v>
      </c>
      <c r="J72" s="186" t="str">
        <f>IF(I78=0,"",I72/I78*100)</f>
        <v/>
      </c>
    </row>
    <row r="73" spans="1:10" ht="36.75" customHeight="1" x14ac:dyDescent="0.25">
      <c r="A73" s="175"/>
      <c r="B73" s="180" t="s">
        <v>98</v>
      </c>
      <c r="C73" s="181" t="s">
        <v>99</v>
      </c>
      <c r="D73" s="182"/>
      <c r="E73" s="182"/>
      <c r="F73" s="189" t="s">
        <v>27</v>
      </c>
      <c r="G73" s="190"/>
      <c r="H73" s="190"/>
      <c r="I73" s="190">
        <f>'SO01 04 Pol'!G8</f>
        <v>0</v>
      </c>
      <c r="J73" s="186" t="str">
        <f>IF(I78=0,"",I73/I78*100)</f>
        <v/>
      </c>
    </row>
    <row r="74" spans="1:10" ht="36.75" customHeight="1" x14ac:dyDescent="0.25">
      <c r="A74" s="175"/>
      <c r="B74" s="180" t="s">
        <v>100</v>
      </c>
      <c r="C74" s="181" t="s">
        <v>101</v>
      </c>
      <c r="D74" s="182"/>
      <c r="E74" s="182"/>
      <c r="F74" s="189" t="s">
        <v>27</v>
      </c>
      <c r="G74" s="190"/>
      <c r="H74" s="190"/>
      <c r="I74" s="190">
        <f>'SO01 01 Pol'!G62</f>
        <v>0</v>
      </c>
      <c r="J74" s="186" t="str">
        <f>IF(I78=0,"",I74/I78*100)</f>
        <v/>
      </c>
    </row>
    <row r="75" spans="1:10" ht="36.75" customHeight="1" x14ac:dyDescent="0.25">
      <c r="A75" s="175"/>
      <c r="B75" s="180" t="s">
        <v>102</v>
      </c>
      <c r="C75" s="181" t="s">
        <v>103</v>
      </c>
      <c r="D75" s="182"/>
      <c r="E75" s="182"/>
      <c r="F75" s="189" t="s">
        <v>104</v>
      </c>
      <c r="G75" s="190"/>
      <c r="H75" s="190"/>
      <c r="I75" s="190">
        <f>'SO01 01 Pol'!G67</f>
        <v>0</v>
      </c>
      <c r="J75" s="186" t="str">
        <f>IF(I78=0,"",I75/I78*100)</f>
        <v/>
      </c>
    </row>
    <row r="76" spans="1:10" ht="36.75" customHeight="1" x14ac:dyDescent="0.25">
      <c r="A76" s="175"/>
      <c r="B76" s="180" t="s">
        <v>55</v>
      </c>
      <c r="C76" s="181" t="s">
        <v>28</v>
      </c>
      <c r="D76" s="182"/>
      <c r="E76" s="182"/>
      <c r="F76" s="189" t="s">
        <v>55</v>
      </c>
      <c r="G76" s="190"/>
      <c r="H76" s="190"/>
      <c r="I76" s="190">
        <f>'SO01 VN Pol'!G8</f>
        <v>0</v>
      </c>
      <c r="J76" s="186" t="str">
        <f>IF(I78=0,"",I76/I78*100)</f>
        <v/>
      </c>
    </row>
    <row r="77" spans="1:10" ht="36.75" customHeight="1" x14ac:dyDescent="0.25">
      <c r="A77" s="175"/>
      <c r="B77" s="180" t="s">
        <v>105</v>
      </c>
      <c r="C77" s="181" t="s">
        <v>29</v>
      </c>
      <c r="D77" s="182"/>
      <c r="E77" s="182"/>
      <c r="F77" s="189" t="s">
        <v>105</v>
      </c>
      <c r="G77" s="190"/>
      <c r="H77" s="190"/>
      <c r="I77" s="190">
        <f>'SO01 04 Pol'!G32+'SO01 VN Pol'!G17</f>
        <v>0</v>
      </c>
      <c r="J77" s="186" t="str">
        <f>IF(I78=0,"",I77/I78*100)</f>
        <v/>
      </c>
    </row>
    <row r="78" spans="1:10" ht="25.5" customHeight="1" x14ac:dyDescent="0.25">
      <c r="A78" s="176"/>
      <c r="B78" s="183" t="s">
        <v>1</v>
      </c>
      <c r="C78" s="184"/>
      <c r="D78" s="185"/>
      <c r="E78" s="185"/>
      <c r="F78" s="191"/>
      <c r="G78" s="192"/>
      <c r="H78" s="192"/>
      <c r="I78" s="192">
        <f>SUM(I59:I77)</f>
        <v>0</v>
      </c>
      <c r="J78" s="187">
        <f>SUM(J59:J77)</f>
        <v>0</v>
      </c>
    </row>
    <row r="79" spans="1:10" x14ac:dyDescent="0.25">
      <c r="F79" s="132"/>
      <c r="G79" s="132"/>
      <c r="H79" s="132"/>
      <c r="I79" s="132"/>
      <c r="J79" s="188"/>
    </row>
    <row r="80" spans="1:10" x14ac:dyDescent="0.25">
      <c r="F80" s="132"/>
      <c r="G80" s="132"/>
      <c r="H80" s="132"/>
      <c r="I80" s="132"/>
      <c r="J80" s="188"/>
    </row>
    <row r="81" spans="6:10" x14ac:dyDescent="0.25">
      <c r="F81" s="132"/>
      <c r="G81" s="132"/>
      <c r="H81" s="132"/>
      <c r="I81" s="132"/>
      <c r="J81" s="188"/>
    </row>
  </sheetData>
  <sheetProtection algorithmName="SHA-512" hashValue="tGVnax3VDAcl1pOfJVmCqkufHRHAfftdxLhw5t/m+lWClTZuUG1zEhUe+/wAV0ZMlqJFXouA/8viL/FuJCqT4A==" saltValue="mXiPgulgFuc2lAMZgLWsW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6:E76"/>
    <mergeCell ref="C77:E77"/>
    <mergeCell ref="F7:H7"/>
    <mergeCell ref="D5:G5"/>
    <mergeCell ref="D6:G6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6" t="s">
        <v>6</v>
      </c>
      <c r="B1" s="106"/>
      <c r="C1" s="107"/>
      <c r="D1" s="106"/>
      <c r="E1" s="106"/>
      <c r="F1" s="106"/>
      <c r="G1" s="106"/>
    </row>
    <row r="2" spans="1:7" ht="25" customHeight="1" x14ac:dyDescent="0.25">
      <c r="A2" s="50" t="s">
        <v>7</v>
      </c>
      <c r="B2" s="49"/>
      <c r="C2" s="108"/>
      <c r="D2" s="108"/>
      <c r="E2" s="108"/>
      <c r="F2" s="108"/>
      <c r="G2" s="109"/>
    </row>
    <row r="3" spans="1:7" ht="25" customHeight="1" x14ac:dyDescent="0.25">
      <c r="A3" s="50" t="s">
        <v>8</v>
      </c>
      <c r="B3" s="49"/>
      <c r="C3" s="108"/>
      <c r="D3" s="108"/>
      <c r="E3" s="108"/>
      <c r="F3" s="108"/>
      <c r="G3" s="109"/>
    </row>
    <row r="4" spans="1:7" ht="25" customHeight="1" x14ac:dyDescent="0.25">
      <c r="A4" s="50" t="s">
        <v>9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g0W9FDlzQ6ChlFvpkueF1fAKIiQ/872Y7hhUwCiol89F2eonJ1c0yW8cRb4LYeE4dSkdpmKVrDdBdXk7AKUTpQ==" saltValue="AKat994aj5tOUckQkcsS1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2240-2E63-49C7-8DCC-11A2F28BB3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3" customWidth="1"/>
    <col min="3" max="3" width="63.1796875" style="173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4" t="s">
        <v>106</v>
      </c>
      <c r="B1" s="194"/>
      <c r="C1" s="194"/>
      <c r="D1" s="194"/>
      <c r="E1" s="194"/>
      <c r="F1" s="194"/>
      <c r="G1" s="194"/>
      <c r="AG1" t="s">
        <v>107</v>
      </c>
    </row>
    <row r="2" spans="1:60" ht="25" customHeight="1" x14ac:dyDescent="0.25">
      <c r="A2" s="195" t="s">
        <v>7</v>
      </c>
      <c r="B2" s="49" t="s">
        <v>43</v>
      </c>
      <c r="C2" s="198" t="s">
        <v>44</v>
      </c>
      <c r="D2" s="196"/>
      <c r="E2" s="196"/>
      <c r="F2" s="196"/>
      <c r="G2" s="197"/>
      <c r="AG2" t="s">
        <v>108</v>
      </c>
    </row>
    <row r="3" spans="1:60" ht="25" customHeight="1" x14ac:dyDescent="0.25">
      <c r="A3" s="195" t="s">
        <v>8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108</v>
      </c>
      <c r="AG3" t="s">
        <v>109</v>
      </c>
    </row>
    <row r="4" spans="1:60" ht="25" customHeight="1" x14ac:dyDescent="0.25">
      <c r="A4" s="199" t="s">
        <v>9</v>
      </c>
      <c r="B4" s="200" t="s">
        <v>49</v>
      </c>
      <c r="C4" s="201" t="s">
        <v>50</v>
      </c>
      <c r="D4" s="202"/>
      <c r="E4" s="202"/>
      <c r="F4" s="202"/>
      <c r="G4" s="203"/>
      <c r="AG4" t="s">
        <v>110</v>
      </c>
    </row>
    <row r="5" spans="1:60" x14ac:dyDescent="0.25">
      <c r="D5" s="10"/>
    </row>
    <row r="6" spans="1:60" ht="37.5" x14ac:dyDescent="0.25">
      <c r="A6" s="205" t="s">
        <v>111</v>
      </c>
      <c r="B6" s="207" t="s">
        <v>112</v>
      </c>
      <c r="C6" s="207" t="s">
        <v>113</v>
      </c>
      <c r="D6" s="206" t="s">
        <v>114</v>
      </c>
      <c r="E6" s="205" t="s">
        <v>115</v>
      </c>
      <c r="F6" s="204" t="s">
        <v>116</v>
      </c>
      <c r="G6" s="205" t="s">
        <v>30</v>
      </c>
      <c r="H6" s="208" t="s">
        <v>31</v>
      </c>
      <c r="I6" s="208" t="s">
        <v>117</v>
      </c>
      <c r="J6" s="208" t="s">
        <v>32</v>
      </c>
      <c r="K6" s="208" t="s">
        <v>118</v>
      </c>
      <c r="L6" s="208" t="s">
        <v>119</v>
      </c>
      <c r="M6" s="208" t="s">
        <v>120</v>
      </c>
      <c r="N6" s="208" t="s">
        <v>121</v>
      </c>
      <c r="O6" s="208" t="s">
        <v>122</v>
      </c>
      <c r="P6" s="208" t="s">
        <v>123</v>
      </c>
      <c r="Q6" s="208" t="s">
        <v>124</v>
      </c>
      <c r="R6" s="208" t="s">
        <v>125</v>
      </c>
      <c r="S6" s="208" t="s">
        <v>126</v>
      </c>
      <c r="T6" s="208" t="s">
        <v>127</v>
      </c>
      <c r="U6" s="208" t="s">
        <v>128</v>
      </c>
      <c r="V6" s="208" t="s">
        <v>129</v>
      </c>
      <c r="W6" s="208" t="s">
        <v>130</v>
      </c>
      <c r="X6" s="208" t="s">
        <v>131</v>
      </c>
      <c r="Y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ht="13" x14ac:dyDescent="0.25">
      <c r="A8" s="225" t="s">
        <v>133</v>
      </c>
      <c r="B8" s="226" t="s">
        <v>80</v>
      </c>
      <c r="C8" s="248" t="s">
        <v>81</v>
      </c>
      <c r="D8" s="227"/>
      <c r="E8" s="228"/>
      <c r="F8" s="229"/>
      <c r="G8" s="229">
        <f>SUMIF(AG9:AG36,"&lt;&gt;NOR",G9:G36)</f>
        <v>0</v>
      </c>
      <c r="H8" s="229"/>
      <c r="I8" s="229">
        <f>SUM(I9:I36)</f>
        <v>0</v>
      </c>
      <c r="J8" s="229"/>
      <c r="K8" s="229">
        <f>SUM(K9:K36)</f>
        <v>0</v>
      </c>
      <c r="L8" s="229"/>
      <c r="M8" s="229">
        <f>SUM(M9:M36)</f>
        <v>0</v>
      </c>
      <c r="N8" s="228"/>
      <c r="O8" s="228">
        <f>SUM(O9:O36)</f>
        <v>0</v>
      </c>
      <c r="P8" s="228"/>
      <c r="Q8" s="228">
        <f>SUM(Q9:Q36)</f>
        <v>3.49</v>
      </c>
      <c r="R8" s="229"/>
      <c r="S8" s="229"/>
      <c r="T8" s="230"/>
      <c r="U8" s="224"/>
      <c r="V8" s="224">
        <f>SUM(V9:V36)</f>
        <v>48.29</v>
      </c>
      <c r="W8" s="224"/>
      <c r="X8" s="224"/>
      <c r="Y8" s="224"/>
      <c r="AG8" t="s">
        <v>134</v>
      </c>
    </row>
    <row r="9" spans="1:60" outlineLevel="1" x14ac:dyDescent="0.25">
      <c r="A9" s="232">
        <v>1</v>
      </c>
      <c r="B9" s="233" t="s">
        <v>135</v>
      </c>
      <c r="C9" s="249" t="s">
        <v>136</v>
      </c>
      <c r="D9" s="234" t="s">
        <v>137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138</v>
      </c>
      <c r="S9" s="237" t="s">
        <v>139</v>
      </c>
      <c r="T9" s="238" t="s">
        <v>139</v>
      </c>
      <c r="U9" s="220">
        <v>0.03</v>
      </c>
      <c r="V9" s="220">
        <f>ROUND(E9*U9,2)</f>
        <v>0.03</v>
      </c>
      <c r="W9" s="220"/>
      <c r="X9" s="220" t="s">
        <v>140</v>
      </c>
      <c r="Y9" s="220" t="s">
        <v>141</v>
      </c>
      <c r="Z9" s="209"/>
      <c r="AA9" s="209"/>
      <c r="AB9" s="209"/>
      <c r="AC9" s="209"/>
      <c r="AD9" s="209"/>
      <c r="AE9" s="209"/>
      <c r="AF9" s="209"/>
      <c r="AG9" s="209" t="s">
        <v>142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50" t="s">
        <v>143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144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51" t="s">
        <v>145</v>
      </c>
      <c r="D11" s="222"/>
      <c r="E11" s="223">
        <v>1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32">
        <v>2</v>
      </c>
      <c r="B12" s="233" t="s">
        <v>147</v>
      </c>
      <c r="C12" s="249" t="s">
        <v>148</v>
      </c>
      <c r="D12" s="234" t="s">
        <v>149</v>
      </c>
      <c r="E12" s="235">
        <v>0.32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2.1900000000000001E-3</v>
      </c>
      <c r="O12" s="235">
        <f>ROUND(E12*N12,2)</f>
        <v>0</v>
      </c>
      <c r="P12" s="235">
        <v>4.1000000000000002E-2</v>
      </c>
      <c r="Q12" s="235">
        <f>ROUND(E12*P12,2)</f>
        <v>0.01</v>
      </c>
      <c r="R12" s="237" t="s">
        <v>138</v>
      </c>
      <c r="S12" s="237" t="s">
        <v>139</v>
      </c>
      <c r="T12" s="238" t="s">
        <v>139</v>
      </c>
      <c r="U12" s="220">
        <v>0.52</v>
      </c>
      <c r="V12" s="220">
        <f>ROUND(E12*U12,2)</f>
        <v>0.17</v>
      </c>
      <c r="W12" s="220"/>
      <c r="X12" s="220" t="s">
        <v>140</v>
      </c>
      <c r="Y12" s="220" t="s">
        <v>141</v>
      </c>
      <c r="Z12" s="209"/>
      <c r="AA12" s="209"/>
      <c r="AB12" s="209"/>
      <c r="AC12" s="209"/>
      <c r="AD12" s="209"/>
      <c r="AE12" s="209"/>
      <c r="AF12" s="209"/>
      <c r="AG12" s="209" t="s">
        <v>142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2" x14ac:dyDescent="0.25">
      <c r="A13" s="216"/>
      <c r="B13" s="217"/>
      <c r="C13" s="250" t="s">
        <v>150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144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2" x14ac:dyDescent="0.25">
      <c r="A14" s="216"/>
      <c r="B14" s="217"/>
      <c r="C14" s="251" t="s">
        <v>151</v>
      </c>
      <c r="D14" s="222"/>
      <c r="E14" s="223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146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3" x14ac:dyDescent="0.25">
      <c r="A15" s="216"/>
      <c r="B15" s="217"/>
      <c r="C15" s="251" t="s">
        <v>152</v>
      </c>
      <c r="D15" s="222"/>
      <c r="E15" s="223">
        <v>0.32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146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32">
        <v>3</v>
      </c>
      <c r="B16" s="233" t="s">
        <v>153</v>
      </c>
      <c r="C16" s="249" t="s">
        <v>154</v>
      </c>
      <c r="D16" s="234" t="s">
        <v>155</v>
      </c>
      <c r="E16" s="235">
        <v>2.5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4.8999999999999998E-4</v>
      </c>
      <c r="O16" s="235">
        <f>ROUND(E16*N16,2)</f>
        <v>0</v>
      </c>
      <c r="P16" s="235">
        <v>1.7999999999999999E-2</v>
      </c>
      <c r="Q16" s="235">
        <f>ROUND(E16*P16,2)</f>
        <v>0.05</v>
      </c>
      <c r="R16" s="237" t="s">
        <v>138</v>
      </c>
      <c r="S16" s="237" t="s">
        <v>139</v>
      </c>
      <c r="T16" s="238" t="s">
        <v>139</v>
      </c>
      <c r="U16" s="220">
        <v>0.40899999999999997</v>
      </c>
      <c r="V16" s="220">
        <f>ROUND(E16*U16,2)</f>
        <v>1.02</v>
      </c>
      <c r="W16" s="220"/>
      <c r="X16" s="220" t="s">
        <v>140</v>
      </c>
      <c r="Y16" s="220" t="s">
        <v>141</v>
      </c>
      <c r="Z16" s="209"/>
      <c r="AA16" s="209"/>
      <c r="AB16" s="209"/>
      <c r="AC16" s="209"/>
      <c r="AD16" s="209"/>
      <c r="AE16" s="209"/>
      <c r="AF16" s="209"/>
      <c r="AG16" s="209" t="s">
        <v>142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16"/>
      <c r="B17" s="217"/>
      <c r="C17" s="252" t="s">
        <v>156</v>
      </c>
      <c r="D17" s="240"/>
      <c r="E17" s="240"/>
      <c r="F17" s="240"/>
      <c r="G17" s="24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157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5">
      <c r="A18" s="216"/>
      <c r="B18" s="217"/>
      <c r="C18" s="251" t="s">
        <v>158</v>
      </c>
      <c r="D18" s="222"/>
      <c r="E18" s="223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146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16"/>
      <c r="B19" s="217"/>
      <c r="C19" s="251" t="s">
        <v>159</v>
      </c>
      <c r="D19" s="222"/>
      <c r="E19" s="223">
        <v>2.5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146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32">
        <v>4</v>
      </c>
      <c r="B20" s="233" t="s">
        <v>160</v>
      </c>
      <c r="C20" s="249" t="s">
        <v>161</v>
      </c>
      <c r="D20" s="234" t="s">
        <v>155</v>
      </c>
      <c r="E20" s="235">
        <v>20.65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0.11</v>
      </c>
      <c r="Q20" s="235">
        <f>ROUND(E20*P20,2)</f>
        <v>2.27</v>
      </c>
      <c r="R20" s="237" t="s">
        <v>138</v>
      </c>
      <c r="S20" s="237" t="s">
        <v>139</v>
      </c>
      <c r="T20" s="238" t="s">
        <v>139</v>
      </c>
      <c r="U20" s="220">
        <v>1.88</v>
      </c>
      <c r="V20" s="220">
        <f>ROUND(E20*U20,2)</f>
        <v>38.82</v>
      </c>
      <c r="W20" s="220"/>
      <c r="X20" s="220" t="s">
        <v>140</v>
      </c>
      <c r="Y20" s="220" t="s">
        <v>141</v>
      </c>
      <c r="Z20" s="209"/>
      <c r="AA20" s="209"/>
      <c r="AB20" s="209"/>
      <c r="AC20" s="209"/>
      <c r="AD20" s="209"/>
      <c r="AE20" s="209"/>
      <c r="AF20" s="209"/>
      <c r="AG20" s="209" t="s">
        <v>142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2" x14ac:dyDescent="0.25">
      <c r="A21" s="216"/>
      <c r="B21" s="217"/>
      <c r="C21" s="250" t="s">
        <v>162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144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51" t="s">
        <v>163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146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3" x14ac:dyDescent="0.25">
      <c r="A23" s="216"/>
      <c r="B23" s="217"/>
      <c r="C23" s="251" t="s">
        <v>164</v>
      </c>
      <c r="D23" s="222"/>
      <c r="E23" s="22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16"/>
      <c r="B24" s="217"/>
      <c r="C24" s="251" t="s">
        <v>165</v>
      </c>
      <c r="D24" s="222"/>
      <c r="E24" s="223">
        <v>5.67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16"/>
      <c r="B25" s="217"/>
      <c r="C25" s="251" t="s">
        <v>166</v>
      </c>
      <c r="D25" s="222"/>
      <c r="E25" s="223">
        <v>5.67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146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16"/>
      <c r="B26" s="217"/>
      <c r="C26" s="251" t="s">
        <v>167</v>
      </c>
      <c r="D26" s="222"/>
      <c r="E26" s="223">
        <v>9.31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146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0" outlineLevel="1" x14ac:dyDescent="0.25">
      <c r="A27" s="232">
        <v>5</v>
      </c>
      <c r="B27" s="233" t="s">
        <v>168</v>
      </c>
      <c r="C27" s="249" t="s">
        <v>169</v>
      </c>
      <c r="D27" s="234" t="s">
        <v>149</v>
      </c>
      <c r="E27" s="235">
        <v>87.793049999999994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0.01</v>
      </c>
      <c r="Q27" s="235">
        <f>ROUND(E27*P27,2)</f>
        <v>0.88</v>
      </c>
      <c r="R27" s="237" t="s">
        <v>138</v>
      </c>
      <c r="S27" s="237" t="s">
        <v>139</v>
      </c>
      <c r="T27" s="238" t="s">
        <v>139</v>
      </c>
      <c r="U27" s="220">
        <v>0.08</v>
      </c>
      <c r="V27" s="220">
        <f>ROUND(E27*U27,2)</f>
        <v>7.02</v>
      </c>
      <c r="W27" s="220"/>
      <c r="X27" s="220" t="s">
        <v>140</v>
      </c>
      <c r="Y27" s="220" t="s">
        <v>141</v>
      </c>
      <c r="Z27" s="209"/>
      <c r="AA27" s="209"/>
      <c r="AB27" s="209"/>
      <c r="AC27" s="209"/>
      <c r="AD27" s="209"/>
      <c r="AE27" s="209"/>
      <c r="AF27" s="209"/>
      <c r="AG27" s="209" t="s">
        <v>142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5">
      <c r="A28" s="216"/>
      <c r="B28" s="217"/>
      <c r="C28" s="251" t="s">
        <v>170</v>
      </c>
      <c r="D28" s="222"/>
      <c r="E28" s="223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09"/>
      <c r="AA28" s="209"/>
      <c r="AB28" s="209"/>
      <c r="AC28" s="209"/>
      <c r="AD28" s="209"/>
      <c r="AE28" s="209"/>
      <c r="AF28" s="209"/>
      <c r="AG28" s="209" t="s">
        <v>146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3" x14ac:dyDescent="0.25">
      <c r="A29" s="216"/>
      <c r="B29" s="217"/>
      <c r="C29" s="251" t="s">
        <v>171</v>
      </c>
      <c r="D29" s="222"/>
      <c r="E29" s="223">
        <v>100.33725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16"/>
      <c r="B30" s="217"/>
      <c r="C30" s="251" t="s">
        <v>172</v>
      </c>
      <c r="D30" s="222"/>
      <c r="E30" s="223">
        <v>11.131500000000001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146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16"/>
      <c r="B31" s="217"/>
      <c r="C31" s="251" t="s">
        <v>173</v>
      </c>
      <c r="D31" s="222"/>
      <c r="E31" s="223">
        <v>-15.451700000000001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3" x14ac:dyDescent="0.25">
      <c r="A32" s="216"/>
      <c r="B32" s="217"/>
      <c r="C32" s="251" t="s">
        <v>174</v>
      </c>
      <c r="D32" s="222"/>
      <c r="E32" s="223">
        <v>-8.2240000000000002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09"/>
      <c r="AA32" s="209"/>
      <c r="AB32" s="209"/>
      <c r="AC32" s="209"/>
      <c r="AD32" s="209"/>
      <c r="AE32" s="209"/>
      <c r="AF32" s="209"/>
      <c r="AG32" s="209" t="s">
        <v>146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0" outlineLevel="1" x14ac:dyDescent="0.25">
      <c r="A33" s="232">
        <v>6</v>
      </c>
      <c r="B33" s="233" t="s">
        <v>175</v>
      </c>
      <c r="C33" s="249" t="s">
        <v>176</v>
      </c>
      <c r="D33" s="234" t="s">
        <v>149</v>
      </c>
      <c r="E33" s="235">
        <v>4.1120000000000001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6.8000000000000005E-2</v>
      </c>
      <c r="Q33" s="235">
        <f>ROUND(E33*P33,2)</f>
        <v>0.28000000000000003</v>
      </c>
      <c r="R33" s="237" t="s">
        <v>138</v>
      </c>
      <c r="S33" s="237" t="s">
        <v>139</v>
      </c>
      <c r="T33" s="238" t="s">
        <v>139</v>
      </c>
      <c r="U33" s="220">
        <v>0.3</v>
      </c>
      <c r="V33" s="220">
        <f>ROUND(E33*U33,2)</f>
        <v>1.23</v>
      </c>
      <c r="W33" s="220"/>
      <c r="X33" s="220" t="s">
        <v>140</v>
      </c>
      <c r="Y33" s="220" t="s">
        <v>141</v>
      </c>
      <c r="Z33" s="209"/>
      <c r="AA33" s="209"/>
      <c r="AB33" s="209"/>
      <c r="AC33" s="209"/>
      <c r="AD33" s="209"/>
      <c r="AE33" s="209"/>
      <c r="AF33" s="209"/>
      <c r="AG33" s="209" t="s">
        <v>142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50" t="s">
        <v>177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144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5">
      <c r="A35" s="216"/>
      <c r="B35" s="217"/>
      <c r="C35" s="251" t="s">
        <v>178</v>
      </c>
      <c r="D35" s="222"/>
      <c r="E35" s="223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146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3" x14ac:dyDescent="0.25">
      <c r="A36" s="216"/>
      <c r="B36" s="217"/>
      <c r="C36" s="251" t="s">
        <v>179</v>
      </c>
      <c r="D36" s="222"/>
      <c r="E36" s="223">
        <v>4.1120000000000001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13" x14ac:dyDescent="0.25">
      <c r="A37" s="225" t="s">
        <v>133</v>
      </c>
      <c r="B37" s="226" t="s">
        <v>84</v>
      </c>
      <c r="C37" s="248" t="s">
        <v>85</v>
      </c>
      <c r="D37" s="227"/>
      <c r="E37" s="228"/>
      <c r="F37" s="229"/>
      <c r="G37" s="229">
        <f>SUMIF(AG38:AG41,"&lt;&gt;NOR",G38:G41)</f>
        <v>0</v>
      </c>
      <c r="H37" s="229"/>
      <c r="I37" s="229">
        <f>SUM(I38:I41)</f>
        <v>0</v>
      </c>
      <c r="J37" s="229"/>
      <c r="K37" s="229">
        <f>SUM(K38:K41)</f>
        <v>0</v>
      </c>
      <c r="L37" s="229"/>
      <c r="M37" s="229">
        <f>SUM(M38:M41)</f>
        <v>0</v>
      </c>
      <c r="N37" s="228"/>
      <c r="O37" s="228">
        <f>SUM(O38:O41)</f>
        <v>0</v>
      </c>
      <c r="P37" s="228"/>
      <c r="Q37" s="228">
        <f>SUM(Q38:Q41)</f>
        <v>0.06</v>
      </c>
      <c r="R37" s="229"/>
      <c r="S37" s="229"/>
      <c r="T37" s="230"/>
      <c r="U37" s="224"/>
      <c r="V37" s="224">
        <f>SUM(V38:V41)</f>
        <v>1.7999999999999998</v>
      </c>
      <c r="W37" s="224"/>
      <c r="X37" s="224"/>
      <c r="Y37" s="224"/>
      <c r="AG37" t="s">
        <v>134</v>
      </c>
    </row>
    <row r="38" spans="1:60" outlineLevel="1" x14ac:dyDescent="0.25">
      <c r="A38" s="232">
        <v>7</v>
      </c>
      <c r="B38" s="233" t="s">
        <v>180</v>
      </c>
      <c r="C38" s="249" t="s">
        <v>181</v>
      </c>
      <c r="D38" s="234" t="s">
        <v>182</v>
      </c>
      <c r="E38" s="235">
        <v>3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1.9460000000000002E-2</v>
      </c>
      <c r="Q38" s="235">
        <f>ROUND(E38*P38,2)</f>
        <v>0.06</v>
      </c>
      <c r="R38" s="237" t="s">
        <v>183</v>
      </c>
      <c r="S38" s="237" t="s">
        <v>139</v>
      </c>
      <c r="T38" s="238" t="s">
        <v>139</v>
      </c>
      <c r="U38" s="220">
        <v>0.38</v>
      </c>
      <c r="V38" s="220">
        <f>ROUND(E38*U38,2)</f>
        <v>1.1399999999999999</v>
      </c>
      <c r="W38" s="220"/>
      <c r="X38" s="220" t="s">
        <v>140</v>
      </c>
      <c r="Y38" s="220" t="s">
        <v>141</v>
      </c>
      <c r="Z38" s="209"/>
      <c r="AA38" s="209"/>
      <c r="AB38" s="209"/>
      <c r="AC38" s="209"/>
      <c r="AD38" s="209"/>
      <c r="AE38" s="209"/>
      <c r="AF38" s="209"/>
      <c r="AG38" s="209" t="s">
        <v>142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5">
      <c r="A39" s="216"/>
      <c r="B39" s="217"/>
      <c r="C39" s="251" t="s">
        <v>184</v>
      </c>
      <c r="D39" s="222"/>
      <c r="E39" s="223">
        <v>3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09"/>
      <c r="AA39" s="209"/>
      <c r="AB39" s="209"/>
      <c r="AC39" s="209"/>
      <c r="AD39" s="209"/>
      <c r="AE39" s="209"/>
      <c r="AF39" s="209"/>
      <c r="AG39" s="209" t="s">
        <v>146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32">
        <v>8</v>
      </c>
      <c r="B40" s="233" t="s">
        <v>185</v>
      </c>
      <c r="C40" s="249" t="s">
        <v>186</v>
      </c>
      <c r="D40" s="234" t="s">
        <v>182</v>
      </c>
      <c r="E40" s="235">
        <v>3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0</v>
      </c>
      <c r="O40" s="235">
        <f>ROUND(E40*N40,2)</f>
        <v>0</v>
      </c>
      <c r="P40" s="235">
        <v>8.5999999999999998E-4</v>
      </c>
      <c r="Q40" s="235">
        <f>ROUND(E40*P40,2)</f>
        <v>0</v>
      </c>
      <c r="R40" s="237" t="s">
        <v>183</v>
      </c>
      <c r="S40" s="237" t="s">
        <v>139</v>
      </c>
      <c r="T40" s="238" t="s">
        <v>139</v>
      </c>
      <c r="U40" s="220">
        <v>0.22</v>
      </c>
      <c r="V40" s="220">
        <f>ROUND(E40*U40,2)</f>
        <v>0.66</v>
      </c>
      <c r="W40" s="220"/>
      <c r="X40" s="220" t="s">
        <v>140</v>
      </c>
      <c r="Y40" s="220" t="s">
        <v>141</v>
      </c>
      <c r="Z40" s="209"/>
      <c r="AA40" s="209"/>
      <c r="AB40" s="209"/>
      <c r="AC40" s="209"/>
      <c r="AD40" s="209"/>
      <c r="AE40" s="209"/>
      <c r="AF40" s="209"/>
      <c r="AG40" s="209" t="s">
        <v>142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16"/>
      <c r="B41" s="217"/>
      <c r="C41" s="251" t="s">
        <v>187</v>
      </c>
      <c r="D41" s="222"/>
      <c r="E41" s="223">
        <v>3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146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ht="13" x14ac:dyDescent="0.25">
      <c r="A42" s="225" t="s">
        <v>133</v>
      </c>
      <c r="B42" s="226" t="s">
        <v>86</v>
      </c>
      <c r="C42" s="248" t="s">
        <v>87</v>
      </c>
      <c r="D42" s="227"/>
      <c r="E42" s="228"/>
      <c r="F42" s="229"/>
      <c r="G42" s="229">
        <f>SUMIF(AG43:AG46,"&lt;&gt;NOR",G43:G46)</f>
        <v>0</v>
      </c>
      <c r="H42" s="229"/>
      <c r="I42" s="229">
        <f>SUM(I43:I46)</f>
        <v>0</v>
      </c>
      <c r="J42" s="229"/>
      <c r="K42" s="229">
        <f>SUM(K43:K46)</f>
        <v>0</v>
      </c>
      <c r="L42" s="229"/>
      <c r="M42" s="229">
        <f>SUM(M43:M46)</f>
        <v>0</v>
      </c>
      <c r="N42" s="228"/>
      <c r="O42" s="228">
        <f>SUM(O43:O46)</f>
        <v>0</v>
      </c>
      <c r="P42" s="228"/>
      <c r="Q42" s="228">
        <f>SUM(Q43:Q46)</f>
        <v>0.23</v>
      </c>
      <c r="R42" s="229"/>
      <c r="S42" s="229"/>
      <c r="T42" s="230"/>
      <c r="U42" s="224"/>
      <c r="V42" s="224">
        <f>SUM(V43:V46)</f>
        <v>0.59</v>
      </c>
      <c r="W42" s="224"/>
      <c r="X42" s="224"/>
      <c r="Y42" s="224"/>
      <c r="AG42" t="s">
        <v>134</v>
      </c>
    </row>
    <row r="43" spans="1:60" ht="20" outlineLevel="1" x14ac:dyDescent="0.25">
      <c r="A43" s="232">
        <v>9</v>
      </c>
      <c r="B43" s="233" t="s">
        <v>188</v>
      </c>
      <c r="C43" s="249" t="s">
        <v>189</v>
      </c>
      <c r="D43" s="234" t="s">
        <v>149</v>
      </c>
      <c r="E43" s="235">
        <v>6.5089399999999999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0</v>
      </c>
      <c r="O43" s="235">
        <f>ROUND(E43*N43,2)</f>
        <v>0</v>
      </c>
      <c r="P43" s="235">
        <v>3.5000000000000003E-2</v>
      </c>
      <c r="Q43" s="235">
        <f>ROUND(E43*P43,2)</f>
        <v>0.23</v>
      </c>
      <c r="R43" s="237" t="s">
        <v>190</v>
      </c>
      <c r="S43" s="237" t="s">
        <v>139</v>
      </c>
      <c r="T43" s="238" t="s">
        <v>139</v>
      </c>
      <c r="U43" s="220">
        <v>0.09</v>
      </c>
      <c r="V43" s="220">
        <f>ROUND(E43*U43,2)</f>
        <v>0.59</v>
      </c>
      <c r="W43" s="220"/>
      <c r="X43" s="220" t="s">
        <v>140</v>
      </c>
      <c r="Y43" s="220" t="s">
        <v>141</v>
      </c>
      <c r="Z43" s="209"/>
      <c r="AA43" s="209"/>
      <c r="AB43" s="209"/>
      <c r="AC43" s="209"/>
      <c r="AD43" s="209"/>
      <c r="AE43" s="209"/>
      <c r="AF43" s="209"/>
      <c r="AG43" s="209" t="s">
        <v>142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16"/>
      <c r="B44" s="217"/>
      <c r="C44" s="251" t="s">
        <v>191</v>
      </c>
      <c r="D44" s="222"/>
      <c r="E44" s="223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09"/>
      <c r="AA44" s="209"/>
      <c r="AB44" s="209"/>
      <c r="AC44" s="209"/>
      <c r="AD44" s="209"/>
      <c r="AE44" s="209"/>
      <c r="AF44" s="209"/>
      <c r="AG44" s="209" t="s">
        <v>146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3" x14ac:dyDescent="0.25">
      <c r="A45" s="216"/>
      <c r="B45" s="217"/>
      <c r="C45" s="251" t="s">
        <v>192</v>
      </c>
      <c r="D45" s="222"/>
      <c r="E45" s="223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09"/>
      <c r="AA45" s="209"/>
      <c r="AB45" s="209"/>
      <c r="AC45" s="209"/>
      <c r="AD45" s="209"/>
      <c r="AE45" s="209"/>
      <c r="AF45" s="209"/>
      <c r="AG45" s="209" t="s">
        <v>146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3" x14ac:dyDescent="0.25">
      <c r="A46" s="216"/>
      <c r="B46" s="217"/>
      <c r="C46" s="251" t="s">
        <v>193</v>
      </c>
      <c r="D46" s="222"/>
      <c r="E46" s="223">
        <v>6.5089399999999999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146</v>
      </c>
      <c r="AH46" s="209">
        <v>5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13" x14ac:dyDescent="0.25">
      <c r="A47" s="225" t="s">
        <v>133</v>
      </c>
      <c r="B47" s="226" t="s">
        <v>90</v>
      </c>
      <c r="C47" s="248" t="s">
        <v>91</v>
      </c>
      <c r="D47" s="227"/>
      <c r="E47" s="228"/>
      <c r="F47" s="229"/>
      <c r="G47" s="229">
        <f>SUMIF(AG48:AG50,"&lt;&gt;NOR",G48:G50)</f>
        <v>0</v>
      </c>
      <c r="H47" s="229"/>
      <c r="I47" s="229">
        <f>SUM(I48:I50)</f>
        <v>0</v>
      </c>
      <c r="J47" s="229"/>
      <c r="K47" s="229">
        <f>SUM(K48:K50)</f>
        <v>0</v>
      </c>
      <c r="L47" s="229"/>
      <c r="M47" s="229">
        <f>SUM(M48:M50)</f>
        <v>0</v>
      </c>
      <c r="N47" s="228"/>
      <c r="O47" s="228">
        <f>SUM(O48:O50)</f>
        <v>0</v>
      </c>
      <c r="P47" s="228"/>
      <c r="Q47" s="228">
        <f>SUM(Q48:Q50)</f>
        <v>0.23</v>
      </c>
      <c r="R47" s="229"/>
      <c r="S47" s="229"/>
      <c r="T47" s="230"/>
      <c r="U47" s="224"/>
      <c r="V47" s="224">
        <f>SUM(V48:V50)</f>
        <v>7.16</v>
      </c>
      <c r="W47" s="224"/>
      <c r="X47" s="224"/>
      <c r="Y47" s="224"/>
      <c r="AG47" t="s">
        <v>134</v>
      </c>
    </row>
    <row r="48" spans="1:60" outlineLevel="1" x14ac:dyDescent="0.25">
      <c r="A48" s="232">
        <v>10</v>
      </c>
      <c r="B48" s="233" t="s">
        <v>194</v>
      </c>
      <c r="C48" s="249" t="s">
        <v>195</v>
      </c>
      <c r="D48" s="234" t="s">
        <v>149</v>
      </c>
      <c r="E48" s="235">
        <v>65.089399999999998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5">
        <v>0</v>
      </c>
      <c r="O48" s="235">
        <f>ROUND(E48*N48,2)</f>
        <v>0</v>
      </c>
      <c r="P48" s="235">
        <v>3.5000000000000001E-3</v>
      </c>
      <c r="Q48" s="235">
        <f>ROUND(E48*P48,2)</f>
        <v>0.23</v>
      </c>
      <c r="R48" s="237" t="s">
        <v>196</v>
      </c>
      <c r="S48" s="237" t="s">
        <v>139</v>
      </c>
      <c r="T48" s="238" t="s">
        <v>139</v>
      </c>
      <c r="U48" s="220">
        <v>0.11</v>
      </c>
      <c r="V48" s="220">
        <f>ROUND(E48*U48,2)</f>
        <v>7.16</v>
      </c>
      <c r="W48" s="220"/>
      <c r="X48" s="220" t="s">
        <v>140</v>
      </c>
      <c r="Y48" s="220" t="s">
        <v>141</v>
      </c>
      <c r="Z48" s="209"/>
      <c r="AA48" s="209"/>
      <c r="AB48" s="209"/>
      <c r="AC48" s="209"/>
      <c r="AD48" s="209"/>
      <c r="AE48" s="209"/>
      <c r="AF48" s="209"/>
      <c r="AG48" s="209" t="s">
        <v>142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16"/>
      <c r="B49" s="217"/>
      <c r="C49" s="251" t="s">
        <v>197</v>
      </c>
      <c r="D49" s="222"/>
      <c r="E49" s="223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09"/>
      <c r="AA49" s="209"/>
      <c r="AB49" s="209"/>
      <c r="AC49" s="209"/>
      <c r="AD49" s="209"/>
      <c r="AE49" s="209"/>
      <c r="AF49" s="209"/>
      <c r="AG49" s="209" t="s">
        <v>146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3" x14ac:dyDescent="0.25">
      <c r="A50" s="216"/>
      <c r="B50" s="217"/>
      <c r="C50" s="251" t="s">
        <v>198</v>
      </c>
      <c r="D50" s="222"/>
      <c r="E50" s="223">
        <v>65.089399999999998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146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13" x14ac:dyDescent="0.25">
      <c r="A51" s="225" t="s">
        <v>133</v>
      </c>
      <c r="B51" s="226" t="s">
        <v>92</v>
      </c>
      <c r="C51" s="248" t="s">
        <v>93</v>
      </c>
      <c r="D51" s="227"/>
      <c r="E51" s="228"/>
      <c r="F51" s="229"/>
      <c r="G51" s="229">
        <f>SUMIF(AG52:AG57,"&lt;&gt;NOR",G52:G57)</f>
        <v>0</v>
      </c>
      <c r="H51" s="229"/>
      <c r="I51" s="229">
        <f>SUM(I52:I57)</f>
        <v>0</v>
      </c>
      <c r="J51" s="229"/>
      <c r="K51" s="229">
        <f>SUM(K52:K57)</f>
        <v>0</v>
      </c>
      <c r="L51" s="229"/>
      <c r="M51" s="229">
        <f>SUM(M52:M57)</f>
        <v>0</v>
      </c>
      <c r="N51" s="228"/>
      <c r="O51" s="228">
        <f>SUM(O52:O57)</f>
        <v>0</v>
      </c>
      <c r="P51" s="228"/>
      <c r="Q51" s="228">
        <f>SUM(Q52:Q57)</f>
        <v>0</v>
      </c>
      <c r="R51" s="229"/>
      <c r="S51" s="229"/>
      <c r="T51" s="230"/>
      <c r="U51" s="224"/>
      <c r="V51" s="224">
        <f>SUM(V52:V57)</f>
        <v>6.15</v>
      </c>
      <c r="W51" s="224"/>
      <c r="X51" s="224"/>
      <c r="Y51" s="224"/>
      <c r="AG51" t="s">
        <v>134</v>
      </c>
    </row>
    <row r="52" spans="1:60" outlineLevel="1" x14ac:dyDescent="0.25">
      <c r="A52" s="232">
        <v>11</v>
      </c>
      <c r="B52" s="233" t="s">
        <v>199</v>
      </c>
      <c r="C52" s="249" t="s">
        <v>200</v>
      </c>
      <c r="D52" s="234" t="s">
        <v>149</v>
      </c>
      <c r="E52" s="235">
        <v>87.793049999999994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1.0000000000000001E-5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201</v>
      </c>
      <c r="S52" s="237" t="s">
        <v>139</v>
      </c>
      <c r="T52" s="238" t="s">
        <v>139</v>
      </c>
      <c r="U52" s="220">
        <v>7.0000000000000007E-2</v>
      </c>
      <c r="V52" s="220">
        <f>ROUND(E52*U52,2)</f>
        <v>6.15</v>
      </c>
      <c r="W52" s="220"/>
      <c r="X52" s="220" t="s">
        <v>140</v>
      </c>
      <c r="Y52" s="220" t="s">
        <v>141</v>
      </c>
      <c r="Z52" s="209"/>
      <c r="AA52" s="209"/>
      <c r="AB52" s="209"/>
      <c r="AC52" s="209"/>
      <c r="AD52" s="209"/>
      <c r="AE52" s="209"/>
      <c r="AF52" s="209"/>
      <c r="AG52" s="209" t="s">
        <v>142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16"/>
      <c r="B53" s="217"/>
      <c r="C53" s="251" t="s">
        <v>202</v>
      </c>
      <c r="D53" s="222"/>
      <c r="E53" s="223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09"/>
      <c r="AA53" s="209"/>
      <c r="AB53" s="209"/>
      <c r="AC53" s="209"/>
      <c r="AD53" s="209"/>
      <c r="AE53" s="209"/>
      <c r="AF53" s="209"/>
      <c r="AG53" s="209" t="s">
        <v>146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3" x14ac:dyDescent="0.25">
      <c r="A54" s="216"/>
      <c r="B54" s="217"/>
      <c r="C54" s="251" t="s">
        <v>171</v>
      </c>
      <c r="D54" s="222"/>
      <c r="E54" s="223">
        <v>100.33725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146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3" x14ac:dyDescent="0.25">
      <c r="A55" s="216"/>
      <c r="B55" s="217"/>
      <c r="C55" s="251" t="s">
        <v>172</v>
      </c>
      <c r="D55" s="222"/>
      <c r="E55" s="223">
        <v>11.131500000000001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16"/>
      <c r="B56" s="217"/>
      <c r="C56" s="251" t="s">
        <v>173</v>
      </c>
      <c r="D56" s="222"/>
      <c r="E56" s="223">
        <v>-15.451700000000001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3" x14ac:dyDescent="0.25">
      <c r="A57" s="216"/>
      <c r="B57" s="217"/>
      <c r="C57" s="251" t="s">
        <v>174</v>
      </c>
      <c r="D57" s="222"/>
      <c r="E57" s="223">
        <v>-8.2240000000000002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09"/>
      <c r="AA57" s="209"/>
      <c r="AB57" s="209"/>
      <c r="AC57" s="209"/>
      <c r="AD57" s="209"/>
      <c r="AE57" s="209"/>
      <c r="AF57" s="209"/>
      <c r="AG57" s="209" t="s">
        <v>146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13" x14ac:dyDescent="0.25">
      <c r="A58" s="225" t="s">
        <v>133</v>
      </c>
      <c r="B58" s="226" t="s">
        <v>96</v>
      </c>
      <c r="C58" s="248" t="s">
        <v>97</v>
      </c>
      <c r="D58" s="227"/>
      <c r="E58" s="228"/>
      <c r="F58" s="229"/>
      <c r="G58" s="229">
        <f>SUMIF(AG59:AG61,"&lt;&gt;NOR",G59:G61)</f>
        <v>0</v>
      </c>
      <c r="H58" s="229"/>
      <c r="I58" s="229">
        <f>SUM(I59:I61)</f>
        <v>0</v>
      </c>
      <c r="J58" s="229"/>
      <c r="K58" s="229">
        <f>SUM(K59:K61)</f>
        <v>0</v>
      </c>
      <c r="L58" s="229"/>
      <c r="M58" s="229">
        <f>SUM(M59:M61)</f>
        <v>0</v>
      </c>
      <c r="N58" s="228"/>
      <c r="O58" s="228">
        <f>SUM(O59:O61)</f>
        <v>0</v>
      </c>
      <c r="P58" s="228"/>
      <c r="Q58" s="228">
        <f>SUM(Q59:Q61)</f>
        <v>0.05</v>
      </c>
      <c r="R58" s="229"/>
      <c r="S58" s="229"/>
      <c r="T58" s="230"/>
      <c r="U58" s="224"/>
      <c r="V58" s="224">
        <f>SUM(V59:V61)</f>
        <v>1.9</v>
      </c>
      <c r="W58" s="224"/>
      <c r="X58" s="224"/>
      <c r="Y58" s="224"/>
      <c r="AG58" t="s">
        <v>134</v>
      </c>
    </row>
    <row r="59" spans="1:60" outlineLevel="1" x14ac:dyDescent="0.25">
      <c r="A59" s="232">
        <v>12</v>
      </c>
      <c r="B59" s="233" t="s">
        <v>203</v>
      </c>
      <c r="C59" s="249" t="s">
        <v>204</v>
      </c>
      <c r="D59" s="234" t="s">
        <v>137</v>
      </c>
      <c r="E59" s="235">
        <v>3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0</v>
      </c>
      <c r="O59" s="235">
        <f>ROUND(E59*N59,2)</f>
        <v>0</v>
      </c>
      <c r="P59" s="235">
        <v>1.6E-2</v>
      </c>
      <c r="Q59" s="235">
        <f>ROUND(E59*P59,2)</f>
        <v>0.05</v>
      </c>
      <c r="R59" s="237" t="s">
        <v>205</v>
      </c>
      <c r="S59" s="237" t="s">
        <v>139</v>
      </c>
      <c r="T59" s="238" t="s">
        <v>139</v>
      </c>
      <c r="U59" s="220">
        <v>0.63390000000000002</v>
      </c>
      <c r="V59" s="220">
        <f>ROUND(E59*U59,2)</f>
        <v>1.9</v>
      </c>
      <c r="W59" s="220"/>
      <c r="X59" s="220" t="s">
        <v>140</v>
      </c>
      <c r="Y59" s="220" t="s">
        <v>141</v>
      </c>
      <c r="Z59" s="209"/>
      <c r="AA59" s="209"/>
      <c r="AB59" s="209"/>
      <c r="AC59" s="209"/>
      <c r="AD59" s="209"/>
      <c r="AE59" s="209"/>
      <c r="AF59" s="209"/>
      <c r="AG59" s="209" t="s">
        <v>142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5">
      <c r="A60" s="216"/>
      <c r="B60" s="217"/>
      <c r="C60" s="251" t="s">
        <v>206</v>
      </c>
      <c r="D60" s="222"/>
      <c r="E60" s="223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09"/>
      <c r="AA60" s="209"/>
      <c r="AB60" s="209"/>
      <c r="AC60" s="209"/>
      <c r="AD60" s="209"/>
      <c r="AE60" s="209"/>
      <c r="AF60" s="209"/>
      <c r="AG60" s="209" t="s">
        <v>146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3" x14ac:dyDescent="0.25">
      <c r="A61" s="216"/>
      <c r="B61" s="217"/>
      <c r="C61" s="251" t="s">
        <v>207</v>
      </c>
      <c r="D61" s="222"/>
      <c r="E61" s="223">
        <v>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09"/>
      <c r="AA61" s="209"/>
      <c r="AB61" s="209"/>
      <c r="AC61" s="209"/>
      <c r="AD61" s="209"/>
      <c r="AE61" s="209"/>
      <c r="AF61" s="209"/>
      <c r="AG61" s="209" t="s">
        <v>146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13" x14ac:dyDescent="0.25">
      <c r="A62" s="225" t="s">
        <v>133</v>
      </c>
      <c r="B62" s="226" t="s">
        <v>100</v>
      </c>
      <c r="C62" s="248" t="s">
        <v>101</v>
      </c>
      <c r="D62" s="227"/>
      <c r="E62" s="228"/>
      <c r="F62" s="229"/>
      <c r="G62" s="229">
        <f>SUMIF(AG63:AG66,"&lt;&gt;NOR",G63:G66)</f>
        <v>0</v>
      </c>
      <c r="H62" s="229"/>
      <c r="I62" s="229">
        <f>SUM(I63:I66)</f>
        <v>0</v>
      </c>
      <c r="J62" s="229"/>
      <c r="K62" s="229">
        <f>SUM(K63:K66)</f>
        <v>0</v>
      </c>
      <c r="L62" s="229"/>
      <c r="M62" s="229">
        <f>SUM(M63:M66)</f>
        <v>0</v>
      </c>
      <c r="N62" s="228"/>
      <c r="O62" s="228">
        <f>SUM(O63:O66)</f>
        <v>0</v>
      </c>
      <c r="P62" s="228"/>
      <c r="Q62" s="228">
        <f>SUM(Q63:Q66)</f>
        <v>0</v>
      </c>
      <c r="R62" s="229"/>
      <c r="S62" s="229"/>
      <c r="T62" s="230"/>
      <c r="U62" s="224"/>
      <c r="V62" s="224">
        <f>SUM(V63:V66)</f>
        <v>2.97</v>
      </c>
      <c r="W62" s="224"/>
      <c r="X62" s="224"/>
      <c r="Y62" s="224"/>
      <c r="AG62" t="s">
        <v>134</v>
      </c>
    </row>
    <row r="63" spans="1:60" outlineLevel="1" x14ac:dyDescent="0.25">
      <c r="A63" s="232">
        <v>13</v>
      </c>
      <c r="B63" s="233" t="s">
        <v>208</v>
      </c>
      <c r="C63" s="249" t="s">
        <v>209</v>
      </c>
      <c r="D63" s="234" t="s">
        <v>137</v>
      </c>
      <c r="E63" s="235">
        <v>11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100</v>
      </c>
      <c r="S63" s="237" t="s">
        <v>139</v>
      </c>
      <c r="T63" s="238" t="s">
        <v>139</v>
      </c>
      <c r="U63" s="220">
        <v>0.27</v>
      </c>
      <c r="V63" s="220">
        <f>ROUND(E63*U63,2)</f>
        <v>2.97</v>
      </c>
      <c r="W63" s="220"/>
      <c r="X63" s="220" t="s">
        <v>140</v>
      </c>
      <c r="Y63" s="220" t="s">
        <v>141</v>
      </c>
      <c r="Z63" s="209"/>
      <c r="AA63" s="209"/>
      <c r="AB63" s="209"/>
      <c r="AC63" s="209"/>
      <c r="AD63" s="209"/>
      <c r="AE63" s="209"/>
      <c r="AF63" s="209"/>
      <c r="AG63" s="209" t="s">
        <v>142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5">
      <c r="A64" s="216"/>
      <c r="B64" s="217"/>
      <c r="C64" s="251" t="s">
        <v>210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3" x14ac:dyDescent="0.25">
      <c r="A65" s="216"/>
      <c r="B65" s="217"/>
      <c r="C65" s="251" t="s">
        <v>211</v>
      </c>
      <c r="D65" s="222"/>
      <c r="E65" s="223">
        <v>11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09"/>
      <c r="AA65" s="209"/>
      <c r="AB65" s="209"/>
      <c r="AC65" s="209"/>
      <c r="AD65" s="209"/>
      <c r="AE65" s="209"/>
      <c r="AF65" s="209"/>
      <c r="AG65" s="209" t="s">
        <v>146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41">
        <v>14</v>
      </c>
      <c r="B66" s="242" t="s">
        <v>212</v>
      </c>
      <c r="C66" s="253" t="s">
        <v>213</v>
      </c>
      <c r="D66" s="243" t="s">
        <v>214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215</v>
      </c>
      <c r="T66" s="247" t="s">
        <v>216</v>
      </c>
      <c r="U66" s="220">
        <v>0</v>
      </c>
      <c r="V66" s="220">
        <f>ROUND(E66*U66,2)</f>
        <v>0</v>
      </c>
      <c r="W66" s="220"/>
      <c r="X66" s="220" t="s">
        <v>140</v>
      </c>
      <c r="Y66" s="220" t="s">
        <v>141</v>
      </c>
      <c r="Z66" s="209"/>
      <c r="AA66" s="209"/>
      <c r="AB66" s="209"/>
      <c r="AC66" s="209"/>
      <c r="AD66" s="209"/>
      <c r="AE66" s="209"/>
      <c r="AF66" s="209"/>
      <c r="AG66" s="209" t="s">
        <v>142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13" x14ac:dyDescent="0.25">
      <c r="A67" s="225" t="s">
        <v>133</v>
      </c>
      <c r="B67" s="226" t="s">
        <v>102</v>
      </c>
      <c r="C67" s="248" t="s">
        <v>103</v>
      </c>
      <c r="D67" s="227"/>
      <c r="E67" s="228"/>
      <c r="F67" s="229"/>
      <c r="G67" s="229">
        <f>SUMIF(AG68:AG75,"&lt;&gt;NOR",G68:G75)</f>
        <v>0</v>
      </c>
      <c r="H67" s="229"/>
      <c r="I67" s="229">
        <f>SUM(I68:I75)</f>
        <v>0</v>
      </c>
      <c r="J67" s="229"/>
      <c r="K67" s="229">
        <f>SUM(K68:K75)</f>
        <v>0</v>
      </c>
      <c r="L67" s="229"/>
      <c r="M67" s="229">
        <f>SUM(M68:M75)</f>
        <v>0</v>
      </c>
      <c r="N67" s="228"/>
      <c r="O67" s="228">
        <f>SUM(O68:O75)</f>
        <v>0</v>
      </c>
      <c r="P67" s="228"/>
      <c r="Q67" s="228">
        <f>SUM(Q68:Q75)</f>
        <v>0</v>
      </c>
      <c r="R67" s="229"/>
      <c r="S67" s="229"/>
      <c r="T67" s="230"/>
      <c r="U67" s="224"/>
      <c r="V67" s="224">
        <f>SUM(V68:V75)</f>
        <v>12.24</v>
      </c>
      <c r="W67" s="224"/>
      <c r="X67" s="224"/>
      <c r="Y67" s="224"/>
      <c r="AG67" t="s">
        <v>134</v>
      </c>
    </row>
    <row r="68" spans="1:60" outlineLevel="1" x14ac:dyDescent="0.25">
      <c r="A68" s="241">
        <v>15</v>
      </c>
      <c r="B68" s="242" t="s">
        <v>217</v>
      </c>
      <c r="C68" s="253" t="s">
        <v>218</v>
      </c>
      <c r="D68" s="243" t="s">
        <v>219</v>
      </c>
      <c r="E68" s="244">
        <v>4.0517500000000002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 t="s">
        <v>138</v>
      </c>
      <c r="S68" s="246" t="s">
        <v>139</v>
      </c>
      <c r="T68" s="247" t="s">
        <v>139</v>
      </c>
      <c r="U68" s="220">
        <v>0.93300000000000005</v>
      </c>
      <c r="V68" s="220">
        <f>ROUND(E68*U68,2)</f>
        <v>3.78</v>
      </c>
      <c r="W68" s="220"/>
      <c r="X68" s="220" t="s">
        <v>220</v>
      </c>
      <c r="Y68" s="220" t="s">
        <v>141</v>
      </c>
      <c r="Z68" s="209"/>
      <c r="AA68" s="209"/>
      <c r="AB68" s="209"/>
      <c r="AC68" s="209"/>
      <c r="AD68" s="209"/>
      <c r="AE68" s="209"/>
      <c r="AF68" s="209"/>
      <c r="AG68" s="209" t="s">
        <v>221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41">
        <v>16</v>
      </c>
      <c r="B69" s="242" t="s">
        <v>222</v>
      </c>
      <c r="C69" s="253" t="s">
        <v>223</v>
      </c>
      <c r="D69" s="243" t="s">
        <v>219</v>
      </c>
      <c r="E69" s="244">
        <v>4.0517500000000002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 t="s">
        <v>138</v>
      </c>
      <c r="S69" s="246" t="s">
        <v>139</v>
      </c>
      <c r="T69" s="247" t="s">
        <v>139</v>
      </c>
      <c r="U69" s="220">
        <v>0.65300000000000002</v>
      </c>
      <c r="V69" s="220">
        <f>ROUND(E69*U69,2)</f>
        <v>2.65</v>
      </c>
      <c r="W69" s="220"/>
      <c r="X69" s="220" t="s">
        <v>220</v>
      </c>
      <c r="Y69" s="220" t="s">
        <v>141</v>
      </c>
      <c r="Z69" s="209"/>
      <c r="AA69" s="209"/>
      <c r="AB69" s="209"/>
      <c r="AC69" s="209"/>
      <c r="AD69" s="209"/>
      <c r="AE69" s="209"/>
      <c r="AF69" s="209"/>
      <c r="AG69" s="209" t="s">
        <v>221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32">
        <v>17</v>
      </c>
      <c r="B70" s="233" t="s">
        <v>224</v>
      </c>
      <c r="C70" s="249" t="s">
        <v>225</v>
      </c>
      <c r="D70" s="234" t="s">
        <v>219</v>
      </c>
      <c r="E70" s="235">
        <v>4.0517500000000002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5">
        <v>0</v>
      </c>
      <c r="O70" s="235">
        <f>ROUND(E70*N70,2)</f>
        <v>0</v>
      </c>
      <c r="P70" s="235">
        <v>0</v>
      </c>
      <c r="Q70" s="235">
        <f>ROUND(E70*P70,2)</f>
        <v>0</v>
      </c>
      <c r="R70" s="237" t="s">
        <v>138</v>
      </c>
      <c r="S70" s="237" t="s">
        <v>139</v>
      </c>
      <c r="T70" s="238" t="s">
        <v>139</v>
      </c>
      <c r="U70" s="220">
        <v>0.49</v>
      </c>
      <c r="V70" s="220">
        <f>ROUND(E70*U70,2)</f>
        <v>1.99</v>
      </c>
      <c r="W70" s="220"/>
      <c r="X70" s="220" t="s">
        <v>220</v>
      </c>
      <c r="Y70" s="220" t="s">
        <v>141</v>
      </c>
      <c r="Z70" s="209"/>
      <c r="AA70" s="209"/>
      <c r="AB70" s="209"/>
      <c r="AC70" s="209"/>
      <c r="AD70" s="209"/>
      <c r="AE70" s="209"/>
      <c r="AF70" s="209"/>
      <c r="AG70" s="209" t="s">
        <v>221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5">
      <c r="A71" s="216"/>
      <c r="B71" s="217"/>
      <c r="C71" s="252" t="s">
        <v>226</v>
      </c>
      <c r="D71" s="240"/>
      <c r="E71" s="240"/>
      <c r="F71" s="240"/>
      <c r="G71" s="24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09"/>
      <c r="AA71" s="209"/>
      <c r="AB71" s="209"/>
      <c r="AC71" s="209"/>
      <c r="AD71" s="209"/>
      <c r="AE71" s="209"/>
      <c r="AF71" s="209"/>
      <c r="AG71" s="209" t="s">
        <v>157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41">
        <v>18</v>
      </c>
      <c r="B72" s="242" t="s">
        <v>227</v>
      </c>
      <c r="C72" s="253" t="s">
        <v>228</v>
      </c>
      <c r="D72" s="243" t="s">
        <v>219</v>
      </c>
      <c r="E72" s="244">
        <v>40.517519999999998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 t="s">
        <v>138</v>
      </c>
      <c r="S72" s="246" t="s">
        <v>139</v>
      </c>
      <c r="T72" s="247" t="s">
        <v>139</v>
      </c>
      <c r="U72" s="220">
        <v>0</v>
      </c>
      <c r="V72" s="220">
        <f>ROUND(E72*U72,2)</f>
        <v>0</v>
      </c>
      <c r="W72" s="220"/>
      <c r="X72" s="220" t="s">
        <v>220</v>
      </c>
      <c r="Y72" s="220" t="s">
        <v>141</v>
      </c>
      <c r="Z72" s="209"/>
      <c r="AA72" s="209"/>
      <c r="AB72" s="209"/>
      <c r="AC72" s="209"/>
      <c r="AD72" s="209"/>
      <c r="AE72" s="209"/>
      <c r="AF72" s="209"/>
      <c r="AG72" s="209" t="s">
        <v>221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41">
        <v>19</v>
      </c>
      <c r="B73" s="242" t="s">
        <v>229</v>
      </c>
      <c r="C73" s="253" t="s">
        <v>230</v>
      </c>
      <c r="D73" s="243" t="s">
        <v>219</v>
      </c>
      <c r="E73" s="244">
        <v>4.0517500000000002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 t="s">
        <v>138</v>
      </c>
      <c r="S73" s="246" t="s">
        <v>139</v>
      </c>
      <c r="T73" s="247" t="s">
        <v>139</v>
      </c>
      <c r="U73" s="220">
        <v>0.94199999999999995</v>
      </c>
      <c r="V73" s="220">
        <f>ROUND(E73*U73,2)</f>
        <v>3.82</v>
      </c>
      <c r="W73" s="220"/>
      <c r="X73" s="220" t="s">
        <v>220</v>
      </c>
      <c r="Y73" s="220" t="s">
        <v>141</v>
      </c>
      <c r="Z73" s="209"/>
      <c r="AA73" s="209"/>
      <c r="AB73" s="209"/>
      <c r="AC73" s="209"/>
      <c r="AD73" s="209"/>
      <c r="AE73" s="209"/>
      <c r="AF73" s="209"/>
      <c r="AG73" s="209" t="s">
        <v>221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32">
        <v>20</v>
      </c>
      <c r="B74" s="233" t="s">
        <v>231</v>
      </c>
      <c r="C74" s="249" t="s">
        <v>232</v>
      </c>
      <c r="D74" s="234" t="s">
        <v>219</v>
      </c>
      <c r="E74" s="235">
        <v>4.0517500000000002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7" t="s">
        <v>138</v>
      </c>
      <c r="S74" s="237" t="s">
        <v>139</v>
      </c>
      <c r="T74" s="238" t="s">
        <v>139</v>
      </c>
      <c r="U74" s="220">
        <v>0</v>
      </c>
      <c r="V74" s="220">
        <f>ROUND(E74*U74,2)</f>
        <v>0</v>
      </c>
      <c r="W74" s="220"/>
      <c r="X74" s="220" t="s">
        <v>220</v>
      </c>
      <c r="Y74" s="220" t="s">
        <v>141</v>
      </c>
      <c r="Z74" s="209"/>
      <c r="AA74" s="209"/>
      <c r="AB74" s="209"/>
      <c r="AC74" s="209"/>
      <c r="AD74" s="209"/>
      <c r="AE74" s="209"/>
      <c r="AF74" s="209"/>
      <c r="AG74" s="209" t="s">
        <v>221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5">
      <c r="A75" s="216"/>
      <c r="B75" s="217"/>
      <c r="C75" s="252" t="s">
        <v>233</v>
      </c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09"/>
      <c r="AA75" s="209"/>
      <c r="AB75" s="209"/>
      <c r="AC75" s="209"/>
      <c r="AD75" s="209"/>
      <c r="AE75" s="209"/>
      <c r="AF75" s="209"/>
      <c r="AG75" s="209" t="s">
        <v>157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5">
      <c r="A76" s="3"/>
      <c r="B76" s="4"/>
      <c r="C76" s="25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119</v>
      </c>
    </row>
    <row r="77" spans="1:60" ht="13" x14ac:dyDescent="0.25">
      <c r="A77" s="212"/>
      <c r="B77" s="213" t="s">
        <v>30</v>
      </c>
      <c r="C77" s="255"/>
      <c r="D77" s="214"/>
      <c r="E77" s="215"/>
      <c r="F77" s="215"/>
      <c r="G77" s="231">
        <f>G8+G37+G42+G47+G51+G58+G62+G67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234</v>
      </c>
    </row>
    <row r="78" spans="1:60" x14ac:dyDescent="0.25">
      <c r="C78" s="256"/>
      <c r="D78" s="10"/>
      <c r="AG78" t="s">
        <v>235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ENxXKgHcykcOAgHqJzQD3Nn6XVlOLx0+/pSgdrP+66k0CVg5jrH3puLDQ23/aHq1rFDDGCyeFvy+gXJ3KQx+g==" saltValue="DSayclXKpu5zjFRS/Mo0Lg==" spinCount="100000" sheet="1" formatRows="0"/>
  <mergeCells count="11">
    <mergeCell ref="C17:G17"/>
    <mergeCell ref="C21:G21"/>
    <mergeCell ref="C34:G34"/>
    <mergeCell ref="C71:G71"/>
    <mergeCell ref="C75:G7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3B80-7140-4E33-A04B-34E29C0229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3" customWidth="1"/>
    <col min="3" max="3" width="63.1796875" style="173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4" t="s">
        <v>106</v>
      </c>
      <c r="B1" s="194"/>
      <c r="C1" s="194"/>
      <c r="D1" s="194"/>
      <c r="E1" s="194"/>
      <c r="F1" s="194"/>
      <c r="G1" s="194"/>
      <c r="AG1" t="s">
        <v>107</v>
      </c>
    </row>
    <row r="2" spans="1:60" ht="25" customHeight="1" x14ac:dyDescent="0.25">
      <c r="A2" s="195" t="s">
        <v>7</v>
      </c>
      <c r="B2" s="49" t="s">
        <v>43</v>
      </c>
      <c r="C2" s="198" t="s">
        <v>44</v>
      </c>
      <c r="D2" s="196"/>
      <c r="E2" s="196"/>
      <c r="F2" s="196"/>
      <c r="G2" s="197"/>
      <c r="AG2" t="s">
        <v>108</v>
      </c>
    </row>
    <row r="3" spans="1:60" ht="25" customHeight="1" x14ac:dyDescent="0.25">
      <c r="A3" s="195" t="s">
        <v>8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108</v>
      </c>
      <c r="AG3" t="s">
        <v>109</v>
      </c>
    </row>
    <row r="4" spans="1:60" ht="25" customHeight="1" x14ac:dyDescent="0.25">
      <c r="A4" s="199" t="s">
        <v>9</v>
      </c>
      <c r="B4" s="200" t="s">
        <v>51</v>
      </c>
      <c r="C4" s="201" t="s">
        <v>52</v>
      </c>
      <c r="D4" s="202"/>
      <c r="E4" s="202"/>
      <c r="F4" s="202"/>
      <c r="G4" s="203"/>
      <c r="AG4" t="s">
        <v>110</v>
      </c>
    </row>
    <row r="5" spans="1:60" x14ac:dyDescent="0.25">
      <c r="D5" s="10"/>
    </row>
    <row r="6" spans="1:60" ht="37.5" x14ac:dyDescent="0.25">
      <c r="A6" s="205" t="s">
        <v>111</v>
      </c>
      <c r="B6" s="207" t="s">
        <v>112</v>
      </c>
      <c r="C6" s="207" t="s">
        <v>113</v>
      </c>
      <c r="D6" s="206" t="s">
        <v>114</v>
      </c>
      <c r="E6" s="205" t="s">
        <v>115</v>
      </c>
      <c r="F6" s="204" t="s">
        <v>116</v>
      </c>
      <c r="G6" s="205" t="s">
        <v>30</v>
      </c>
      <c r="H6" s="208" t="s">
        <v>31</v>
      </c>
      <c r="I6" s="208" t="s">
        <v>117</v>
      </c>
      <c r="J6" s="208" t="s">
        <v>32</v>
      </c>
      <c r="K6" s="208" t="s">
        <v>118</v>
      </c>
      <c r="L6" s="208" t="s">
        <v>119</v>
      </c>
      <c r="M6" s="208" t="s">
        <v>120</v>
      </c>
      <c r="N6" s="208" t="s">
        <v>121</v>
      </c>
      <c r="O6" s="208" t="s">
        <v>122</v>
      </c>
      <c r="P6" s="208" t="s">
        <v>123</v>
      </c>
      <c r="Q6" s="208" t="s">
        <v>124</v>
      </c>
      <c r="R6" s="208" t="s">
        <v>125</v>
      </c>
      <c r="S6" s="208" t="s">
        <v>126</v>
      </c>
      <c r="T6" s="208" t="s">
        <v>127</v>
      </c>
      <c r="U6" s="208" t="s">
        <v>128</v>
      </c>
      <c r="V6" s="208" t="s">
        <v>129</v>
      </c>
      <c r="W6" s="208" t="s">
        <v>130</v>
      </c>
      <c r="X6" s="208" t="s">
        <v>131</v>
      </c>
      <c r="Y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ht="13" x14ac:dyDescent="0.25">
      <c r="A8" s="225" t="s">
        <v>133</v>
      </c>
      <c r="B8" s="226" t="s">
        <v>70</v>
      </c>
      <c r="C8" s="248" t="s">
        <v>71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8"/>
      <c r="O8" s="228">
        <f>SUM(O9:O12)</f>
        <v>0.72</v>
      </c>
      <c r="P8" s="228"/>
      <c r="Q8" s="228">
        <f>SUM(Q9:Q12)</f>
        <v>0</v>
      </c>
      <c r="R8" s="229"/>
      <c r="S8" s="229"/>
      <c r="T8" s="230"/>
      <c r="U8" s="224"/>
      <c r="V8" s="224">
        <f>SUM(V9:V12)</f>
        <v>41.66</v>
      </c>
      <c r="W8" s="224"/>
      <c r="X8" s="224"/>
      <c r="Y8" s="224"/>
      <c r="AG8" t="s">
        <v>134</v>
      </c>
    </row>
    <row r="9" spans="1:60" ht="30" outlineLevel="1" x14ac:dyDescent="0.25">
      <c r="A9" s="232">
        <v>1</v>
      </c>
      <c r="B9" s="233" t="s">
        <v>236</v>
      </c>
      <c r="C9" s="249" t="s">
        <v>237</v>
      </c>
      <c r="D9" s="234" t="s">
        <v>149</v>
      </c>
      <c r="E9" s="235">
        <v>65.089399999999998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1.0999999999999999E-2</v>
      </c>
      <c r="O9" s="235">
        <f>ROUND(E9*N9,2)</f>
        <v>0.72</v>
      </c>
      <c r="P9" s="235">
        <v>0</v>
      </c>
      <c r="Q9" s="235">
        <f>ROUND(E9*P9,2)</f>
        <v>0</v>
      </c>
      <c r="R9" s="237" t="s">
        <v>238</v>
      </c>
      <c r="S9" s="237" t="s">
        <v>139</v>
      </c>
      <c r="T9" s="238" t="s">
        <v>139</v>
      </c>
      <c r="U9" s="220">
        <v>0.64</v>
      </c>
      <c r="V9" s="220">
        <f>ROUND(E9*U9,2)</f>
        <v>41.66</v>
      </c>
      <c r="W9" s="220"/>
      <c r="X9" s="220" t="s">
        <v>140</v>
      </c>
      <c r="Y9" s="220" t="s">
        <v>141</v>
      </c>
      <c r="Z9" s="209"/>
      <c r="AA9" s="209"/>
      <c r="AB9" s="209"/>
      <c r="AC9" s="209"/>
      <c r="AD9" s="209"/>
      <c r="AE9" s="209"/>
      <c r="AF9" s="209"/>
      <c r="AG9" s="209" t="s">
        <v>142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16"/>
      <c r="B10" s="217"/>
      <c r="C10" s="252" t="s">
        <v>239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157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51" t="s">
        <v>198</v>
      </c>
      <c r="D11" s="222"/>
      <c r="E11" s="223">
        <v>65.089399999999998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146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41">
        <v>2</v>
      </c>
      <c r="B12" s="242" t="s">
        <v>240</v>
      </c>
      <c r="C12" s="253" t="s">
        <v>241</v>
      </c>
      <c r="D12" s="243" t="s">
        <v>182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215</v>
      </c>
      <c r="T12" s="247" t="s">
        <v>216</v>
      </c>
      <c r="U12" s="220">
        <v>0</v>
      </c>
      <c r="V12" s="220">
        <f>ROUND(E12*U12,2)</f>
        <v>0</v>
      </c>
      <c r="W12" s="220"/>
      <c r="X12" s="220" t="s">
        <v>140</v>
      </c>
      <c r="Y12" s="220" t="s">
        <v>141</v>
      </c>
      <c r="Z12" s="209"/>
      <c r="AA12" s="209"/>
      <c r="AB12" s="209"/>
      <c r="AC12" s="209"/>
      <c r="AD12" s="209"/>
      <c r="AE12" s="209"/>
      <c r="AF12" s="209"/>
      <c r="AG12" s="209" t="s">
        <v>142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13" x14ac:dyDescent="0.25">
      <c r="A13" s="225" t="s">
        <v>133</v>
      </c>
      <c r="B13" s="226" t="s">
        <v>72</v>
      </c>
      <c r="C13" s="248" t="s">
        <v>73</v>
      </c>
      <c r="D13" s="227"/>
      <c r="E13" s="228"/>
      <c r="F13" s="229"/>
      <c r="G13" s="229">
        <f>SUMIF(AG14:AG20,"&lt;&gt;NOR",G14:G20)</f>
        <v>0</v>
      </c>
      <c r="H13" s="229"/>
      <c r="I13" s="229">
        <f>SUM(I14:I20)</f>
        <v>0</v>
      </c>
      <c r="J13" s="229"/>
      <c r="K13" s="229">
        <f>SUM(K14:K20)</f>
        <v>0</v>
      </c>
      <c r="L13" s="229"/>
      <c r="M13" s="229">
        <f>SUM(M14:M20)</f>
        <v>0</v>
      </c>
      <c r="N13" s="228"/>
      <c r="O13" s="228">
        <f>SUM(O14:O20)</f>
        <v>0.31</v>
      </c>
      <c r="P13" s="228"/>
      <c r="Q13" s="228">
        <f>SUM(Q14:Q20)</f>
        <v>0</v>
      </c>
      <c r="R13" s="229"/>
      <c r="S13" s="229"/>
      <c r="T13" s="230"/>
      <c r="U13" s="224"/>
      <c r="V13" s="224">
        <f>SUM(V14:V20)</f>
        <v>21.07</v>
      </c>
      <c r="W13" s="224"/>
      <c r="X13" s="224"/>
      <c r="Y13" s="224"/>
      <c r="AG13" t="s">
        <v>134</v>
      </c>
    </row>
    <row r="14" spans="1:60" outlineLevel="1" x14ac:dyDescent="0.25">
      <c r="A14" s="232">
        <v>3</v>
      </c>
      <c r="B14" s="233" t="s">
        <v>242</v>
      </c>
      <c r="C14" s="249" t="s">
        <v>243</v>
      </c>
      <c r="D14" s="234" t="s">
        <v>149</v>
      </c>
      <c r="E14" s="235">
        <v>87.793049999999994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3.5000000000000001E-3</v>
      </c>
      <c r="O14" s="235">
        <f>ROUND(E14*N14,2)</f>
        <v>0.31</v>
      </c>
      <c r="P14" s="235">
        <v>0</v>
      </c>
      <c r="Q14" s="235">
        <f>ROUND(E14*P14,2)</f>
        <v>0</v>
      </c>
      <c r="R14" s="237" t="s">
        <v>238</v>
      </c>
      <c r="S14" s="237" t="s">
        <v>139</v>
      </c>
      <c r="T14" s="238" t="s">
        <v>139</v>
      </c>
      <c r="U14" s="220">
        <v>0.24</v>
      </c>
      <c r="V14" s="220">
        <f>ROUND(E14*U14,2)</f>
        <v>21.07</v>
      </c>
      <c r="W14" s="220"/>
      <c r="X14" s="220" t="s">
        <v>140</v>
      </c>
      <c r="Y14" s="220" t="s">
        <v>141</v>
      </c>
      <c r="Z14" s="209"/>
      <c r="AA14" s="209"/>
      <c r="AB14" s="209"/>
      <c r="AC14" s="209"/>
      <c r="AD14" s="209"/>
      <c r="AE14" s="209"/>
      <c r="AF14" s="209"/>
      <c r="AG14" s="209" t="s">
        <v>142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2" x14ac:dyDescent="0.25">
      <c r="A15" s="216"/>
      <c r="B15" s="217"/>
      <c r="C15" s="250" t="s">
        <v>244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09"/>
      <c r="AA15" s="209"/>
      <c r="AB15" s="209"/>
      <c r="AC15" s="209"/>
      <c r="AD15" s="209"/>
      <c r="AE15" s="209"/>
      <c r="AF15" s="209"/>
      <c r="AG15" s="209" t="s">
        <v>144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51" t="s">
        <v>245</v>
      </c>
      <c r="D16" s="222"/>
      <c r="E16" s="223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146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3" x14ac:dyDescent="0.25">
      <c r="A17" s="216"/>
      <c r="B17" s="217"/>
      <c r="C17" s="251" t="s">
        <v>171</v>
      </c>
      <c r="D17" s="222"/>
      <c r="E17" s="223">
        <v>100.33725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09"/>
      <c r="AA17" s="209"/>
      <c r="AB17" s="209"/>
      <c r="AC17" s="209"/>
      <c r="AD17" s="209"/>
      <c r="AE17" s="209"/>
      <c r="AF17" s="209"/>
      <c r="AG17" s="209" t="s">
        <v>146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16"/>
      <c r="B18" s="217"/>
      <c r="C18" s="251" t="s">
        <v>172</v>
      </c>
      <c r="D18" s="222"/>
      <c r="E18" s="223">
        <v>11.131500000000001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09"/>
      <c r="AA18" s="209"/>
      <c r="AB18" s="209"/>
      <c r="AC18" s="209"/>
      <c r="AD18" s="209"/>
      <c r="AE18" s="209"/>
      <c r="AF18" s="209"/>
      <c r="AG18" s="209" t="s">
        <v>146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16"/>
      <c r="B19" s="217"/>
      <c r="C19" s="251" t="s">
        <v>173</v>
      </c>
      <c r="D19" s="222"/>
      <c r="E19" s="223">
        <v>-15.451700000000001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146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3" x14ac:dyDescent="0.25">
      <c r="A20" s="216"/>
      <c r="B20" s="217"/>
      <c r="C20" s="251" t="s">
        <v>174</v>
      </c>
      <c r="D20" s="222"/>
      <c r="E20" s="223">
        <v>-8.2240000000000002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146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13" x14ac:dyDescent="0.25">
      <c r="A21" s="225" t="s">
        <v>133</v>
      </c>
      <c r="B21" s="226" t="s">
        <v>74</v>
      </c>
      <c r="C21" s="248" t="s">
        <v>75</v>
      </c>
      <c r="D21" s="227"/>
      <c r="E21" s="228"/>
      <c r="F21" s="229"/>
      <c r="G21" s="229">
        <f>SUMIF(AG22:AG43,"&lt;&gt;NOR",G22:G43)</f>
        <v>0</v>
      </c>
      <c r="H21" s="229"/>
      <c r="I21" s="229">
        <f>SUM(I22:I43)</f>
        <v>0</v>
      </c>
      <c r="J21" s="229"/>
      <c r="K21" s="229">
        <f>SUM(K22:K43)</f>
        <v>0</v>
      </c>
      <c r="L21" s="229"/>
      <c r="M21" s="229">
        <f>SUM(M22:M43)</f>
        <v>0</v>
      </c>
      <c r="N21" s="228"/>
      <c r="O21" s="228">
        <f>SUM(O22:O43)</f>
        <v>1.84</v>
      </c>
      <c r="P21" s="228"/>
      <c r="Q21" s="228">
        <f>SUM(Q22:Q43)</f>
        <v>0</v>
      </c>
      <c r="R21" s="229"/>
      <c r="S21" s="229"/>
      <c r="T21" s="230"/>
      <c r="U21" s="224"/>
      <c r="V21" s="224">
        <f>SUM(V22:V43)</f>
        <v>70.099999999999994</v>
      </c>
      <c r="W21" s="224"/>
      <c r="X21" s="224"/>
      <c r="Y21" s="224"/>
      <c r="AG21" t="s">
        <v>134</v>
      </c>
    </row>
    <row r="22" spans="1:60" outlineLevel="1" x14ac:dyDescent="0.25">
      <c r="A22" s="232">
        <v>4</v>
      </c>
      <c r="B22" s="233" t="s">
        <v>246</v>
      </c>
      <c r="C22" s="249" t="s">
        <v>247</v>
      </c>
      <c r="D22" s="234" t="s">
        <v>149</v>
      </c>
      <c r="E22" s="235">
        <v>87.793049999999994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1.2999999999999999E-4</v>
      </c>
      <c r="O22" s="235">
        <f>ROUND(E22*N22,2)</f>
        <v>0.01</v>
      </c>
      <c r="P22" s="235">
        <v>0</v>
      </c>
      <c r="Q22" s="235">
        <f>ROUND(E22*P22,2)</f>
        <v>0</v>
      </c>
      <c r="R22" s="237" t="s">
        <v>238</v>
      </c>
      <c r="S22" s="237" t="s">
        <v>139</v>
      </c>
      <c r="T22" s="238" t="s">
        <v>139</v>
      </c>
      <c r="U22" s="220">
        <v>0.12</v>
      </c>
      <c r="V22" s="220">
        <f>ROUND(E22*U22,2)</f>
        <v>10.54</v>
      </c>
      <c r="W22" s="220"/>
      <c r="X22" s="220" t="s">
        <v>140</v>
      </c>
      <c r="Y22" s="220" t="s">
        <v>141</v>
      </c>
      <c r="Z22" s="209"/>
      <c r="AA22" s="209"/>
      <c r="AB22" s="209"/>
      <c r="AC22" s="209"/>
      <c r="AD22" s="209"/>
      <c r="AE22" s="209"/>
      <c r="AF22" s="209"/>
      <c r="AG22" s="209" t="s">
        <v>142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51" t="s">
        <v>248</v>
      </c>
      <c r="D23" s="222"/>
      <c r="E23" s="22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146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16"/>
      <c r="B24" s="217"/>
      <c r="C24" s="251" t="s">
        <v>171</v>
      </c>
      <c r="D24" s="222"/>
      <c r="E24" s="223">
        <v>100.33725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09"/>
      <c r="AA24" s="209"/>
      <c r="AB24" s="209"/>
      <c r="AC24" s="209"/>
      <c r="AD24" s="209"/>
      <c r="AE24" s="209"/>
      <c r="AF24" s="209"/>
      <c r="AG24" s="209" t="s">
        <v>146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16"/>
      <c r="B25" s="217"/>
      <c r="C25" s="251" t="s">
        <v>172</v>
      </c>
      <c r="D25" s="222"/>
      <c r="E25" s="223">
        <v>11.131500000000001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09"/>
      <c r="AA25" s="209"/>
      <c r="AB25" s="209"/>
      <c r="AC25" s="209"/>
      <c r="AD25" s="209"/>
      <c r="AE25" s="209"/>
      <c r="AF25" s="209"/>
      <c r="AG25" s="209" t="s">
        <v>146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16"/>
      <c r="B26" s="217"/>
      <c r="C26" s="251" t="s">
        <v>173</v>
      </c>
      <c r="D26" s="222"/>
      <c r="E26" s="223">
        <v>-15.451700000000001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09"/>
      <c r="AA26" s="209"/>
      <c r="AB26" s="209"/>
      <c r="AC26" s="209"/>
      <c r="AD26" s="209"/>
      <c r="AE26" s="209"/>
      <c r="AF26" s="209"/>
      <c r="AG26" s="209" t="s">
        <v>146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3" x14ac:dyDescent="0.25">
      <c r="A27" s="216"/>
      <c r="B27" s="217"/>
      <c r="C27" s="251" t="s">
        <v>174</v>
      </c>
      <c r="D27" s="222"/>
      <c r="E27" s="223">
        <v>-8.2240000000000002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09"/>
      <c r="AA27" s="209"/>
      <c r="AB27" s="209"/>
      <c r="AC27" s="209"/>
      <c r="AD27" s="209"/>
      <c r="AE27" s="209"/>
      <c r="AF27" s="209"/>
      <c r="AG27" s="209" t="s">
        <v>146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32">
        <v>5</v>
      </c>
      <c r="B28" s="233" t="s">
        <v>249</v>
      </c>
      <c r="C28" s="249" t="s">
        <v>250</v>
      </c>
      <c r="D28" s="234" t="s">
        <v>155</v>
      </c>
      <c r="E28" s="235">
        <v>32.840000000000003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3.7100000000000002E-3</v>
      </c>
      <c r="O28" s="235">
        <f>ROUND(E28*N28,2)</f>
        <v>0.12</v>
      </c>
      <c r="P28" s="235">
        <v>0</v>
      </c>
      <c r="Q28" s="235">
        <f>ROUND(E28*P28,2)</f>
        <v>0</v>
      </c>
      <c r="R28" s="237" t="s">
        <v>251</v>
      </c>
      <c r="S28" s="237" t="s">
        <v>139</v>
      </c>
      <c r="T28" s="238" t="s">
        <v>139</v>
      </c>
      <c r="U28" s="220">
        <v>0.18179999999999999</v>
      </c>
      <c r="V28" s="220">
        <f>ROUND(E28*U28,2)</f>
        <v>5.97</v>
      </c>
      <c r="W28" s="220"/>
      <c r="X28" s="220" t="s">
        <v>140</v>
      </c>
      <c r="Y28" s="220" t="s">
        <v>141</v>
      </c>
      <c r="Z28" s="209"/>
      <c r="AA28" s="209"/>
      <c r="AB28" s="209"/>
      <c r="AC28" s="209"/>
      <c r="AD28" s="209"/>
      <c r="AE28" s="209"/>
      <c r="AF28" s="209"/>
      <c r="AG28" s="209" t="s">
        <v>142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2" x14ac:dyDescent="0.25">
      <c r="A29" s="216"/>
      <c r="B29" s="217"/>
      <c r="C29" s="251" t="s">
        <v>252</v>
      </c>
      <c r="D29" s="222"/>
      <c r="E29" s="223">
        <v>25.56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09"/>
      <c r="AA29" s="209"/>
      <c r="AB29" s="209"/>
      <c r="AC29" s="209"/>
      <c r="AD29" s="209"/>
      <c r="AE29" s="209"/>
      <c r="AF29" s="209"/>
      <c r="AG29" s="209" t="s">
        <v>146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16"/>
      <c r="B30" s="217"/>
      <c r="C30" s="251" t="s">
        <v>253</v>
      </c>
      <c r="D30" s="222"/>
      <c r="E30" s="223">
        <v>4.88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09"/>
      <c r="AA30" s="209"/>
      <c r="AB30" s="209"/>
      <c r="AC30" s="209"/>
      <c r="AD30" s="209"/>
      <c r="AE30" s="209"/>
      <c r="AF30" s="209"/>
      <c r="AG30" s="209" t="s">
        <v>146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16"/>
      <c r="B31" s="217"/>
      <c r="C31" s="251" t="s">
        <v>254</v>
      </c>
      <c r="D31" s="222"/>
      <c r="E31" s="223">
        <v>2.4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09"/>
      <c r="AA31" s="209"/>
      <c r="AB31" s="209"/>
      <c r="AC31" s="209"/>
      <c r="AD31" s="209"/>
      <c r="AE31" s="209"/>
      <c r="AF31" s="209"/>
      <c r="AG31" s="209" t="s">
        <v>146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32">
        <v>6</v>
      </c>
      <c r="B32" s="233" t="s">
        <v>255</v>
      </c>
      <c r="C32" s="249" t="s">
        <v>256</v>
      </c>
      <c r="D32" s="234" t="s">
        <v>149</v>
      </c>
      <c r="E32" s="235">
        <v>87.793049999999994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1.5810000000000001E-2</v>
      </c>
      <c r="O32" s="235">
        <f>ROUND(E32*N32,2)</f>
        <v>1.39</v>
      </c>
      <c r="P32" s="235">
        <v>0</v>
      </c>
      <c r="Q32" s="235">
        <f>ROUND(E32*P32,2)</f>
        <v>0</v>
      </c>
      <c r="R32" s="237" t="s">
        <v>251</v>
      </c>
      <c r="S32" s="237" t="s">
        <v>139</v>
      </c>
      <c r="T32" s="238" t="s">
        <v>139</v>
      </c>
      <c r="U32" s="220">
        <v>0.24845</v>
      </c>
      <c r="V32" s="220">
        <f>ROUND(E32*U32,2)</f>
        <v>21.81</v>
      </c>
      <c r="W32" s="220"/>
      <c r="X32" s="220" t="s">
        <v>140</v>
      </c>
      <c r="Y32" s="220" t="s">
        <v>141</v>
      </c>
      <c r="Z32" s="209"/>
      <c r="AA32" s="209"/>
      <c r="AB32" s="209"/>
      <c r="AC32" s="209"/>
      <c r="AD32" s="209"/>
      <c r="AE32" s="209"/>
      <c r="AF32" s="209"/>
      <c r="AG32" s="209" t="s">
        <v>142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16"/>
      <c r="B33" s="217"/>
      <c r="C33" s="252" t="s">
        <v>257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09"/>
      <c r="AA33" s="209"/>
      <c r="AB33" s="209"/>
      <c r="AC33" s="209"/>
      <c r="AD33" s="209"/>
      <c r="AE33" s="209"/>
      <c r="AF33" s="209"/>
      <c r="AG33" s="209" t="s">
        <v>157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16"/>
      <c r="B34" s="217"/>
      <c r="C34" s="251" t="s">
        <v>258</v>
      </c>
      <c r="D34" s="222"/>
      <c r="E34" s="223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09"/>
      <c r="AA34" s="209"/>
      <c r="AB34" s="209"/>
      <c r="AC34" s="209"/>
      <c r="AD34" s="209"/>
      <c r="AE34" s="209"/>
      <c r="AF34" s="209"/>
      <c r="AG34" s="209" t="s">
        <v>146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3" x14ac:dyDescent="0.25">
      <c r="A35" s="216"/>
      <c r="B35" s="217"/>
      <c r="C35" s="251" t="s">
        <v>171</v>
      </c>
      <c r="D35" s="222"/>
      <c r="E35" s="223">
        <v>100.33725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09"/>
      <c r="AA35" s="209"/>
      <c r="AB35" s="209"/>
      <c r="AC35" s="209"/>
      <c r="AD35" s="209"/>
      <c r="AE35" s="209"/>
      <c r="AF35" s="209"/>
      <c r="AG35" s="209" t="s">
        <v>146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3" x14ac:dyDescent="0.25">
      <c r="A36" s="216"/>
      <c r="B36" s="217"/>
      <c r="C36" s="251" t="s">
        <v>172</v>
      </c>
      <c r="D36" s="222"/>
      <c r="E36" s="223">
        <v>11.131500000000001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09"/>
      <c r="AA36" s="209"/>
      <c r="AB36" s="209"/>
      <c r="AC36" s="209"/>
      <c r="AD36" s="209"/>
      <c r="AE36" s="209"/>
      <c r="AF36" s="209"/>
      <c r="AG36" s="209" t="s">
        <v>146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3" x14ac:dyDescent="0.25">
      <c r="A37" s="216"/>
      <c r="B37" s="217"/>
      <c r="C37" s="251" t="s">
        <v>173</v>
      </c>
      <c r="D37" s="222"/>
      <c r="E37" s="223">
        <v>-15.451700000000001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09"/>
      <c r="AA37" s="209"/>
      <c r="AB37" s="209"/>
      <c r="AC37" s="209"/>
      <c r="AD37" s="209"/>
      <c r="AE37" s="209"/>
      <c r="AF37" s="209"/>
      <c r="AG37" s="209" t="s">
        <v>146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3" x14ac:dyDescent="0.25">
      <c r="A38" s="216"/>
      <c r="B38" s="217"/>
      <c r="C38" s="251" t="s">
        <v>174</v>
      </c>
      <c r="D38" s="222"/>
      <c r="E38" s="223">
        <v>-8.2240000000000002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09"/>
      <c r="AA38" s="209"/>
      <c r="AB38" s="209"/>
      <c r="AC38" s="209"/>
      <c r="AD38" s="209"/>
      <c r="AE38" s="209"/>
      <c r="AF38" s="209"/>
      <c r="AG38" s="209" t="s">
        <v>146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32">
        <v>7</v>
      </c>
      <c r="B39" s="233" t="s">
        <v>259</v>
      </c>
      <c r="C39" s="249" t="s">
        <v>260</v>
      </c>
      <c r="D39" s="234" t="s">
        <v>149</v>
      </c>
      <c r="E39" s="235">
        <v>87.793049999999994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3.6700000000000001E-3</v>
      </c>
      <c r="O39" s="235">
        <f>ROUND(E39*N39,2)</f>
        <v>0.32</v>
      </c>
      <c r="P39" s="235">
        <v>0</v>
      </c>
      <c r="Q39" s="235">
        <f>ROUND(E39*P39,2)</f>
        <v>0</v>
      </c>
      <c r="R39" s="237" t="s">
        <v>238</v>
      </c>
      <c r="S39" s="237" t="s">
        <v>139</v>
      </c>
      <c r="T39" s="238" t="s">
        <v>139</v>
      </c>
      <c r="U39" s="220">
        <v>0.36199999999999999</v>
      </c>
      <c r="V39" s="220">
        <f>ROUND(E39*U39,2)</f>
        <v>31.78</v>
      </c>
      <c r="W39" s="220"/>
      <c r="X39" s="220" t="s">
        <v>140</v>
      </c>
      <c r="Y39" s="220" t="s">
        <v>141</v>
      </c>
      <c r="Z39" s="209"/>
      <c r="AA39" s="209"/>
      <c r="AB39" s="209"/>
      <c r="AC39" s="209"/>
      <c r="AD39" s="209"/>
      <c r="AE39" s="209"/>
      <c r="AF39" s="209"/>
      <c r="AG39" s="209" t="s">
        <v>142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16"/>
      <c r="B40" s="217"/>
      <c r="C40" s="251" t="s">
        <v>171</v>
      </c>
      <c r="D40" s="222"/>
      <c r="E40" s="223">
        <v>100.33725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09"/>
      <c r="AA40" s="209"/>
      <c r="AB40" s="209"/>
      <c r="AC40" s="209"/>
      <c r="AD40" s="209"/>
      <c r="AE40" s="209"/>
      <c r="AF40" s="209"/>
      <c r="AG40" s="209" t="s">
        <v>146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3" x14ac:dyDescent="0.25">
      <c r="A41" s="216"/>
      <c r="B41" s="217"/>
      <c r="C41" s="251" t="s">
        <v>172</v>
      </c>
      <c r="D41" s="222"/>
      <c r="E41" s="223">
        <v>11.131500000000001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09"/>
      <c r="AA41" s="209"/>
      <c r="AB41" s="209"/>
      <c r="AC41" s="209"/>
      <c r="AD41" s="209"/>
      <c r="AE41" s="209"/>
      <c r="AF41" s="209"/>
      <c r="AG41" s="209" t="s">
        <v>146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3" x14ac:dyDescent="0.25">
      <c r="A42" s="216"/>
      <c r="B42" s="217"/>
      <c r="C42" s="251" t="s">
        <v>173</v>
      </c>
      <c r="D42" s="222"/>
      <c r="E42" s="223">
        <v>-15.451700000000001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09"/>
      <c r="AA42" s="209"/>
      <c r="AB42" s="209"/>
      <c r="AC42" s="209"/>
      <c r="AD42" s="209"/>
      <c r="AE42" s="209"/>
      <c r="AF42" s="209"/>
      <c r="AG42" s="209" t="s">
        <v>146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3" x14ac:dyDescent="0.25">
      <c r="A43" s="216"/>
      <c r="B43" s="217"/>
      <c r="C43" s="251" t="s">
        <v>174</v>
      </c>
      <c r="D43" s="222"/>
      <c r="E43" s="223">
        <v>-8.2240000000000002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09"/>
      <c r="AA43" s="209"/>
      <c r="AB43" s="209"/>
      <c r="AC43" s="209"/>
      <c r="AD43" s="209"/>
      <c r="AE43" s="209"/>
      <c r="AF43" s="209"/>
      <c r="AG43" s="209" t="s">
        <v>146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13" x14ac:dyDescent="0.25">
      <c r="A44" s="225" t="s">
        <v>133</v>
      </c>
      <c r="B44" s="226" t="s">
        <v>76</v>
      </c>
      <c r="C44" s="248" t="s">
        <v>77</v>
      </c>
      <c r="D44" s="227"/>
      <c r="E44" s="228"/>
      <c r="F44" s="229"/>
      <c r="G44" s="229">
        <f>SUMIF(AG45:AG47,"&lt;&gt;NOR",G45:G47)</f>
        <v>0</v>
      </c>
      <c r="H44" s="229"/>
      <c r="I44" s="229">
        <f>SUM(I45:I47)</f>
        <v>0</v>
      </c>
      <c r="J44" s="229"/>
      <c r="K44" s="229">
        <f>SUM(K45:K47)</f>
        <v>0</v>
      </c>
      <c r="L44" s="229"/>
      <c r="M44" s="229">
        <f>SUM(M45:M47)</f>
        <v>0</v>
      </c>
      <c r="N44" s="228"/>
      <c r="O44" s="228">
        <f>SUM(O45:O47)</f>
        <v>0</v>
      </c>
      <c r="P44" s="228"/>
      <c r="Q44" s="228">
        <f>SUM(Q45:Q47)</f>
        <v>0</v>
      </c>
      <c r="R44" s="229"/>
      <c r="S44" s="229"/>
      <c r="T44" s="230"/>
      <c r="U44" s="224"/>
      <c r="V44" s="224">
        <f>SUM(V45:V47)</f>
        <v>1.28</v>
      </c>
      <c r="W44" s="224"/>
      <c r="X44" s="224"/>
      <c r="Y44" s="224"/>
      <c r="AG44" t="s">
        <v>134</v>
      </c>
    </row>
    <row r="45" spans="1:60" outlineLevel="1" x14ac:dyDescent="0.25">
      <c r="A45" s="232">
        <v>8</v>
      </c>
      <c r="B45" s="233" t="s">
        <v>261</v>
      </c>
      <c r="C45" s="249" t="s">
        <v>262</v>
      </c>
      <c r="D45" s="234" t="s">
        <v>155</v>
      </c>
      <c r="E45" s="235">
        <v>25.56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1E-4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238</v>
      </c>
      <c r="S45" s="237" t="s">
        <v>139</v>
      </c>
      <c r="T45" s="238" t="s">
        <v>139</v>
      </c>
      <c r="U45" s="220">
        <v>0.05</v>
      </c>
      <c r="V45" s="220">
        <f>ROUND(E45*U45,2)</f>
        <v>1.28</v>
      </c>
      <c r="W45" s="220"/>
      <c r="X45" s="220" t="s">
        <v>140</v>
      </c>
      <c r="Y45" s="220" t="s">
        <v>141</v>
      </c>
      <c r="Z45" s="209"/>
      <c r="AA45" s="209"/>
      <c r="AB45" s="209"/>
      <c r="AC45" s="209"/>
      <c r="AD45" s="209"/>
      <c r="AE45" s="209"/>
      <c r="AF45" s="209"/>
      <c r="AG45" s="209" t="s">
        <v>142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16"/>
      <c r="B46" s="217"/>
      <c r="C46" s="251" t="s">
        <v>263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09"/>
      <c r="AA46" s="209"/>
      <c r="AB46" s="209"/>
      <c r="AC46" s="209"/>
      <c r="AD46" s="209"/>
      <c r="AE46" s="209"/>
      <c r="AF46" s="209"/>
      <c r="AG46" s="209" t="s">
        <v>146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3" x14ac:dyDescent="0.25">
      <c r="A47" s="216"/>
      <c r="B47" s="217"/>
      <c r="C47" s="251" t="s">
        <v>264</v>
      </c>
      <c r="D47" s="222"/>
      <c r="E47" s="223">
        <v>25.56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09"/>
      <c r="AA47" s="209"/>
      <c r="AB47" s="209"/>
      <c r="AC47" s="209"/>
      <c r="AD47" s="209"/>
      <c r="AE47" s="209"/>
      <c r="AF47" s="209"/>
      <c r="AG47" s="209" t="s">
        <v>146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13" x14ac:dyDescent="0.25">
      <c r="A48" s="225" t="s">
        <v>133</v>
      </c>
      <c r="B48" s="226" t="s">
        <v>78</v>
      </c>
      <c r="C48" s="248" t="s">
        <v>79</v>
      </c>
      <c r="D48" s="227"/>
      <c r="E48" s="228"/>
      <c r="F48" s="229"/>
      <c r="G48" s="229">
        <f>SUMIF(AG49:AG56,"&lt;&gt;NOR",G49:G56)</f>
        <v>0</v>
      </c>
      <c r="H48" s="229"/>
      <c r="I48" s="229">
        <f>SUM(I49:I56)</f>
        <v>0</v>
      </c>
      <c r="J48" s="229"/>
      <c r="K48" s="229">
        <f>SUM(K49:K56)</f>
        <v>0</v>
      </c>
      <c r="L48" s="229"/>
      <c r="M48" s="229">
        <f>SUM(M49:M56)</f>
        <v>0</v>
      </c>
      <c r="N48" s="228"/>
      <c r="O48" s="228">
        <f>SUM(O49:O56)</f>
        <v>0.6</v>
      </c>
      <c r="P48" s="228"/>
      <c r="Q48" s="228">
        <f>SUM(Q49:Q56)</f>
        <v>0</v>
      </c>
      <c r="R48" s="229"/>
      <c r="S48" s="229"/>
      <c r="T48" s="230"/>
      <c r="U48" s="224"/>
      <c r="V48" s="224">
        <f>SUM(V49:V56)</f>
        <v>22.78</v>
      </c>
      <c r="W48" s="224"/>
      <c r="X48" s="224"/>
      <c r="Y48" s="224"/>
      <c r="AG48" t="s">
        <v>134</v>
      </c>
    </row>
    <row r="49" spans="1:60" ht="20" outlineLevel="1" x14ac:dyDescent="0.25">
      <c r="A49" s="232">
        <v>9</v>
      </c>
      <c r="B49" s="233" t="s">
        <v>265</v>
      </c>
      <c r="C49" s="249" t="s">
        <v>266</v>
      </c>
      <c r="D49" s="234" t="s">
        <v>149</v>
      </c>
      <c r="E49" s="235">
        <v>65.089399999999998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8.9200000000000008E-3</v>
      </c>
      <c r="O49" s="235">
        <f>ROUND(E49*N49,2)</f>
        <v>0.57999999999999996</v>
      </c>
      <c r="P49" s="235">
        <v>0</v>
      </c>
      <c r="Q49" s="235">
        <f>ROUND(E49*P49,2)</f>
        <v>0</v>
      </c>
      <c r="R49" s="237" t="s">
        <v>238</v>
      </c>
      <c r="S49" s="237" t="s">
        <v>139</v>
      </c>
      <c r="T49" s="238" t="s">
        <v>139</v>
      </c>
      <c r="U49" s="220">
        <v>0.26</v>
      </c>
      <c r="V49" s="220">
        <f>ROUND(E49*U49,2)</f>
        <v>16.920000000000002</v>
      </c>
      <c r="W49" s="220"/>
      <c r="X49" s="220" t="s">
        <v>140</v>
      </c>
      <c r="Y49" s="220" t="s">
        <v>141</v>
      </c>
      <c r="Z49" s="209"/>
      <c r="AA49" s="209"/>
      <c r="AB49" s="209"/>
      <c r="AC49" s="209"/>
      <c r="AD49" s="209"/>
      <c r="AE49" s="209"/>
      <c r="AF49" s="209"/>
      <c r="AG49" s="209" t="s">
        <v>142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5">
      <c r="A50" s="216"/>
      <c r="B50" s="217"/>
      <c r="C50" s="250" t="s">
        <v>267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09"/>
      <c r="AA50" s="209"/>
      <c r="AB50" s="209"/>
      <c r="AC50" s="209"/>
      <c r="AD50" s="209"/>
      <c r="AE50" s="209"/>
      <c r="AF50" s="209"/>
      <c r="AG50" s="209" t="s">
        <v>144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5">
      <c r="A51" s="216"/>
      <c r="B51" s="217"/>
      <c r="C51" s="251" t="s">
        <v>268</v>
      </c>
      <c r="D51" s="222"/>
      <c r="E51" s="223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09"/>
      <c r="AA51" s="209"/>
      <c r="AB51" s="209"/>
      <c r="AC51" s="209"/>
      <c r="AD51" s="209"/>
      <c r="AE51" s="209"/>
      <c r="AF51" s="209"/>
      <c r="AG51" s="209" t="s">
        <v>146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3" x14ac:dyDescent="0.25">
      <c r="A52" s="216"/>
      <c r="B52" s="217"/>
      <c r="C52" s="251" t="s">
        <v>198</v>
      </c>
      <c r="D52" s="222"/>
      <c r="E52" s="223">
        <v>65.089399999999998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09"/>
      <c r="AA52" s="209"/>
      <c r="AB52" s="209"/>
      <c r="AC52" s="209"/>
      <c r="AD52" s="209"/>
      <c r="AE52" s="209"/>
      <c r="AF52" s="209"/>
      <c r="AG52" s="209" t="s">
        <v>146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32">
        <v>10</v>
      </c>
      <c r="B53" s="233" t="s">
        <v>269</v>
      </c>
      <c r="C53" s="249" t="s">
        <v>270</v>
      </c>
      <c r="D53" s="234" t="s">
        <v>149</v>
      </c>
      <c r="E53" s="235">
        <v>65.089399999999998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2.5999999999999998E-4</v>
      </c>
      <c r="O53" s="235">
        <f>ROUND(E53*N53,2)</f>
        <v>0.02</v>
      </c>
      <c r="P53" s="235">
        <v>0</v>
      </c>
      <c r="Q53" s="235">
        <f>ROUND(E53*P53,2)</f>
        <v>0</v>
      </c>
      <c r="R53" s="237" t="s">
        <v>238</v>
      </c>
      <c r="S53" s="237" t="s">
        <v>139</v>
      </c>
      <c r="T53" s="238" t="s">
        <v>139</v>
      </c>
      <c r="U53" s="220">
        <v>0.09</v>
      </c>
      <c r="V53" s="220">
        <f>ROUND(E53*U53,2)</f>
        <v>5.86</v>
      </c>
      <c r="W53" s="220"/>
      <c r="X53" s="220" t="s">
        <v>140</v>
      </c>
      <c r="Y53" s="220" t="s">
        <v>141</v>
      </c>
      <c r="Z53" s="209"/>
      <c r="AA53" s="209"/>
      <c r="AB53" s="209"/>
      <c r="AC53" s="209"/>
      <c r="AD53" s="209"/>
      <c r="AE53" s="209"/>
      <c r="AF53" s="209"/>
      <c r="AG53" s="209" t="s">
        <v>142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5">
      <c r="A54" s="216"/>
      <c r="B54" s="217"/>
      <c r="C54" s="250" t="s">
        <v>267</v>
      </c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09"/>
      <c r="AA54" s="209"/>
      <c r="AB54" s="209"/>
      <c r="AC54" s="209"/>
      <c r="AD54" s="209"/>
      <c r="AE54" s="209"/>
      <c r="AF54" s="209"/>
      <c r="AG54" s="209" t="s">
        <v>144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5">
      <c r="A55" s="216"/>
      <c r="B55" s="217"/>
      <c r="C55" s="251" t="s">
        <v>271</v>
      </c>
      <c r="D55" s="222"/>
      <c r="E55" s="223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09"/>
      <c r="AA55" s="209"/>
      <c r="AB55" s="209"/>
      <c r="AC55" s="209"/>
      <c r="AD55" s="209"/>
      <c r="AE55" s="209"/>
      <c r="AF55" s="209"/>
      <c r="AG55" s="209" t="s">
        <v>146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16"/>
      <c r="B56" s="217"/>
      <c r="C56" s="251" t="s">
        <v>198</v>
      </c>
      <c r="D56" s="222"/>
      <c r="E56" s="223">
        <v>65.089399999999998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09"/>
      <c r="AA56" s="209"/>
      <c r="AB56" s="209"/>
      <c r="AC56" s="209"/>
      <c r="AD56" s="209"/>
      <c r="AE56" s="209"/>
      <c r="AF56" s="209"/>
      <c r="AG56" s="209" t="s">
        <v>146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13" x14ac:dyDescent="0.25">
      <c r="A57" s="225" t="s">
        <v>133</v>
      </c>
      <c r="B57" s="226" t="s">
        <v>82</v>
      </c>
      <c r="C57" s="248" t="s">
        <v>83</v>
      </c>
      <c r="D57" s="227"/>
      <c r="E57" s="228"/>
      <c r="F57" s="229"/>
      <c r="G57" s="229">
        <f>SUMIF(AG58:AG59,"&lt;&gt;NOR",G58:G59)</f>
        <v>0</v>
      </c>
      <c r="H57" s="229"/>
      <c r="I57" s="229">
        <f>SUM(I58:I59)</f>
        <v>0</v>
      </c>
      <c r="J57" s="229"/>
      <c r="K57" s="229">
        <f>SUM(K58:K59)</f>
        <v>0</v>
      </c>
      <c r="L57" s="229"/>
      <c r="M57" s="229">
        <f>SUM(M58:M59)</f>
        <v>0</v>
      </c>
      <c r="N57" s="228"/>
      <c r="O57" s="228">
        <f>SUM(O58:O59)</f>
        <v>0</v>
      </c>
      <c r="P57" s="228"/>
      <c r="Q57" s="228">
        <f>SUM(Q58:Q59)</f>
        <v>0</v>
      </c>
      <c r="R57" s="229"/>
      <c r="S57" s="229"/>
      <c r="T57" s="230"/>
      <c r="U57" s="224"/>
      <c r="V57" s="224">
        <f>SUM(V58:V59)</f>
        <v>1.1000000000000001</v>
      </c>
      <c r="W57" s="224"/>
      <c r="X57" s="224"/>
      <c r="Y57" s="224"/>
      <c r="AG57" t="s">
        <v>134</v>
      </c>
    </row>
    <row r="58" spans="1:60" outlineLevel="1" x14ac:dyDescent="0.25">
      <c r="A58" s="232">
        <v>11</v>
      </c>
      <c r="B58" s="233" t="s">
        <v>272</v>
      </c>
      <c r="C58" s="249" t="s">
        <v>273</v>
      </c>
      <c r="D58" s="234" t="s">
        <v>219</v>
      </c>
      <c r="E58" s="235">
        <v>3.46679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5">
        <v>0</v>
      </c>
      <c r="O58" s="235">
        <f>ROUND(E58*N58,2)</f>
        <v>0</v>
      </c>
      <c r="P58" s="235">
        <v>0</v>
      </c>
      <c r="Q58" s="235">
        <f>ROUND(E58*P58,2)</f>
        <v>0</v>
      </c>
      <c r="R58" s="237" t="s">
        <v>238</v>
      </c>
      <c r="S58" s="237" t="s">
        <v>139</v>
      </c>
      <c r="T58" s="238" t="s">
        <v>139</v>
      </c>
      <c r="U58" s="220">
        <v>0.317</v>
      </c>
      <c r="V58" s="220">
        <f>ROUND(E58*U58,2)</f>
        <v>1.1000000000000001</v>
      </c>
      <c r="W58" s="220"/>
      <c r="X58" s="220" t="s">
        <v>274</v>
      </c>
      <c r="Y58" s="220" t="s">
        <v>141</v>
      </c>
      <c r="Z58" s="209"/>
      <c r="AA58" s="209"/>
      <c r="AB58" s="209"/>
      <c r="AC58" s="209"/>
      <c r="AD58" s="209"/>
      <c r="AE58" s="209"/>
      <c r="AF58" s="209"/>
      <c r="AG58" s="209" t="s">
        <v>275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ht="20.5" outlineLevel="2" x14ac:dyDescent="0.25">
      <c r="A59" s="216"/>
      <c r="B59" s="217"/>
      <c r="C59" s="250" t="s">
        <v>276</v>
      </c>
      <c r="D59" s="239"/>
      <c r="E59" s="239"/>
      <c r="F59" s="239"/>
      <c r="G59" s="239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09"/>
      <c r="AA59" s="209"/>
      <c r="AB59" s="209"/>
      <c r="AC59" s="209"/>
      <c r="AD59" s="209"/>
      <c r="AE59" s="209"/>
      <c r="AF59" s="209"/>
      <c r="AG59" s="209" t="s">
        <v>144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59" t="str">
        <f>C59</f>
        <v>přesun hmot pro budovy občanské výstavby (JKSO 801), budovy pro bydlení (JKSO 803) budovy pro výrobu a služby (JKSO 812) s nosnou svislou konstrukcí zděnou z cihel nebo tvárnic nebo kovovou</v>
      </c>
      <c r="BB59" s="209"/>
      <c r="BC59" s="209"/>
      <c r="BD59" s="209"/>
      <c r="BE59" s="209"/>
      <c r="BF59" s="209"/>
      <c r="BG59" s="209"/>
      <c r="BH59" s="209"/>
    </row>
    <row r="60" spans="1:60" ht="13" x14ac:dyDescent="0.25">
      <c r="A60" s="225" t="s">
        <v>133</v>
      </c>
      <c r="B60" s="226" t="s">
        <v>88</v>
      </c>
      <c r="C60" s="248" t="s">
        <v>89</v>
      </c>
      <c r="D60" s="227"/>
      <c r="E60" s="228"/>
      <c r="F60" s="229"/>
      <c r="G60" s="229">
        <f>SUMIF(AG61:AG70,"&lt;&gt;NOR",G61:G70)</f>
        <v>0</v>
      </c>
      <c r="H60" s="229"/>
      <c r="I60" s="229">
        <f>SUM(I61:I70)</f>
        <v>0</v>
      </c>
      <c r="J60" s="229"/>
      <c r="K60" s="229">
        <f>SUM(K61:K70)</f>
        <v>0</v>
      </c>
      <c r="L60" s="229"/>
      <c r="M60" s="229">
        <f>SUM(M61:M70)</f>
        <v>0</v>
      </c>
      <c r="N60" s="228"/>
      <c r="O60" s="228">
        <f>SUM(O61:O70)</f>
        <v>0.16</v>
      </c>
      <c r="P60" s="228"/>
      <c r="Q60" s="228">
        <f>SUM(Q61:Q70)</f>
        <v>0</v>
      </c>
      <c r="R60" s="229"/>
      <c r="S60" s="229"/>
      <c r="T60" s="230"/>
      <c r="U60" s="224"/>
      <c r="V60" s="224">
        <f>SUM(V61:V70)</f>
        <v>1.69</v>
      </c>
      <c r="W60" s="224"/>
      <c r="X60" s="224"/>
      <c r="Y60" s="224"/>
      <c r="AG60" t="s">
        <v>134</v>
      </c>
    </row>
    <row r="61" spans="1:60" ht="20" outlineLevel="1" x14ac:dyDescent="0.25">
      <c r="A61" s="232">
        <v>12</v>
      </c>
      <c r="B61" s="233" t="s">
        <v>277</v>
      </c>
      <c r="C61" s="249" t="s">
        <v>278</v>
      </c>
      <c r="D61" s="234" t="s">
        <v>149</v>
      </c>
      <c r="E61" s="235">
        <v>6.5089399999999999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5">
        <v>1.193E-2</v>
      </c>
      <c r="O61" s="235">
        <f>ROUND(E61*N61,2)</f>
        <v>0.08</v>
      </c>
      <c r="P61" s="235">
        <v>0</v>
      </c>
      <c r="Q61" s="235">
        <f>ROUND(E61*P61,2)</f>
        <v>0</v>
      </c>
      <c r="R61" s="237" t="s">
        <v>279</v>
      </c>
      <c r="S61" s="237" t="s">
        <v>139</v>
      </c>
      <c r="T61" s="238" t="s">
        <v>139</v>
      </c>
      <c r="U61" s="220">
        <v>0.26</v>
      </c>
      <c r="V61" s="220">
        <f>ROUND(E61*U61,2)</f>
        <v>1.69</v>
      </c>
      <c r="W61" s="220"/>
      <c r="X61" s="220" t="s">
        <v>140</v>
      </c>
      <c r="Y61" s="220" t="s">
        <v>141</v>
      </c>
      <c r="Z61" s="209"/>
      <c r="AA61" s="209"/>
      <c r="AB61" s="209"/>
      <c r="AC61" s="209"/>
      <c r="AD61" s="209"/>
      <c r="AE61" s="209"/>
      <c r="AF61" s="209"/>
      <c r="AG61" s="209" t="s">
        <v>142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5">
      <c r="A62" s="216"/>
      <c r="B62" s="217"/>
      <c r="C62" s="250" t="s">
        <v>280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09"/>
      <c r="AA62" s="209"/>
      <c r="AB62" s="209"/>
      <c r="AC62" s="209"/>
      <c r="AD62" s="209"/>
      <c r="AE62" s="209"/>
      <c r="AF62" s="209"/>
      <c r="AG62" s="209" t="s">
        <v>144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5">
      <c r="A63" s="216"/>
      <c r="B63" s="217"/>
      <c r="C63" s="251" t="s">
        <v>281</v>
      </c>
      <c r="D63" s="222"/>
      <c r="E63" s="223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09"/>
      <c r="AA63" s="209"/>
      <c r="AB63" s="209"/>
      <c r="AC63" s="209"/>
      <c r="AD63" s="209"/>
      <c r="AE63" s="209"/>
      <c r="AF63" s="209"/>
      <c r="AG63" s="209" t="s">
        <v>146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3" x14ac:dyDescent="0.25">
      <c r="A64" s="216"/>
      <c r="B64" s="217"/>
      <c r="C64" s="251" t="s">
        <v>282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09"/>
      <c r="AA64" s="209"/>
      <c r="AB64" s="209"/>
      <c r="AC64" s="209"/>
      <c r="AD64" s="209"/>
      <c r="AE64" s="209"/>
      <c r="AF64" s="209"/>
      <c r="AG64" s="209" t="s">
        <v>146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3" x14ac:dyDescent="0.25">
      <c r="A65" s="216"/>
      <c r="B65" s="217"/>
      <c r="C65" s="251" t="s">
        <v>283</v>
      </c>
      <c r="D65" s="222"/>
      <c r="E65" s="223">
        <v>6.5089399999999999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09"/>
      <c r="AA65" s="209"/>
      <c r="AB65" s="209"/>
      <c r="AC65" s="209"/>
      <c r="AD65" s="209"/>
      <c r="AE65" s="209"/>
      <c r="AF65" s="209"/>
      <c r="AG65" s="209" t="s">
        <v>146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32">
        <v>13</v>
      </c>
      <c r="B66" s="233" t="s">
        <v>284</v>
      </c>
      <c r="C66" s="249" t="s">
        <v>285</v>
      </c>
      <c r="D66" s="234" t="s">
        <v>149</v>
      </c>
      <c r="E66" s="235">
        <v>7.1598300000000004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5">
        <v>1.09E-2</v>
      </c>
      <c r="O66" s="235">
        <f>ROUND(E66*N66,2)</f>
        <v>0.08</v>
      </c>
      <c r="P66" s="235">
        <v>0</v>
      </c>
      <c r="Q66" s="235">
        <f>ROUND(E66*P66,2)</f>
        <v>0</v>
      </c>
      <c r="R66" s="237" t="s">
        <v>286</v>
      </c>
      <c r="S66" s="237" t="s">
        <v>139</v>
      </c>
      <c r="T66" s="238" t="s">
        <v>139</v>
      </c>
      <c r="U66" s="220">
        <v>0</v>
      </c>
      <c r="V66" s="220">
        <f>ROUND(E66*U66,2)</f>
        <v>0</v>
      </c>
      <c r="W66" s="220"/>
      <c r="X66" s="220" t="s">
        <v>287</v>
      </c>
      <c r="Y66" s="220" t="s">
        <v>141</v>
      </c>
      <c r="Z66" s="209"/>
      <c r="AA66" s="209"/>
      <c r="AB66" s="209"/>
      <c r="AC66" s="209"/>
      <c r="AD66" s="209"/>
      <c r="AE66" s="209"/>
      <c r="AF66" s="209"/>
      <c r="AG66" s="209" t="s">
        <v>288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2" x14ac:dyDescent="0.25">
      <c r="A67" s="216"/>
      <c r="B67" s="217"/>
      <c r="C67" s="251" t="s">
        <v>289</v>
      </c>
      <c r="D67" s="222"/>
      <c r="E67" s="223">
        <v>6.5089399999999999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09"/>
      <c r="AA67" s="209"/>
      <c r="AB67" s="209"/>
      <c r="AC67" s="209"/>
      <c r="AD67" s="209"/>
      <c r="AE67" s="209"/>
      <c r="AF67" s="209"/>
      <c r="AG67" s="209" t="s">
        <v>146</v>
      </c>
      <c r="AH67" s="209">
        <v>5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3" x14ac:dyDescent="0.25">
      <c r="A68" s="216"/>
      <c r="B68" s="217"/>
      <c r="C68" s="262" t="s">
        <v>290</v>
      </c>
      <c r="D68" s="257"/>
      <c r="E68" s="258">
        <v>0.65088999999999997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09"/>
      <c r="AA68" s="209"/>
      <c r="AB68" s="209"/>
      <c r="AC68" s="209"/>
      <c r="AD68" s="209"/>
      <c r="AE68" s="209"/>
      <c r="AF68" s="209"/>
      <c r="AG68" s="209" t="s">
        <v>146</v>
      </c>
      <c r="AH68" s="209">
        <v>4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16">
        <v>14</v>
      </c>
      <c r="B69" s="217" t="s">
        <v>291</v>
      </c>
      <c r="C69" s="263" t="s">
        <v>292</v>
      </c>
      <c r="D69" s="218" t="s">
        <v>0</v>
      </c>
      <c r="E69" s="260"/>
      <c r="F69" s="221"/>
      <c r="G69" s="220">
        <f>ROUND(E69*F69,2)</f>
        <v>0</v>
      </c>
      <c r="H69" s="221"/>
      <c r="I69" s="220">
        <f>ROUND(E69*H69,2)</f>
        <v>0</v>
      </c>
      <c r="J69" s="221"/>
      <c r="K69" s="220">
        <f>ROUND(E69*J69,2)</f>
        <v>0</v>
      </c>
      <c r="L69" s="220">
        <v>21</v>
      </c>
      <c r="M69" s="220">
        <f>G69*(1+L69/100)</f>
        <v>0</v>
      </c>
      <c r="N69" s="219">
        <v>0</v>
      </c>
      <c r="O69" s="219">
        <f>ROUND(E69*N69,2)</f>
        <v>0</v>
      </c>
      <c r="P69" s="219">
        <v>0</v>
      </c>
      <c r="Q69" s="219">
        <f>ROUND(E69*P69,2)</f>
        <v>0</v>
      </c>
      <c r="R69" s="220" t="s">
        <v>279</v>
      </c>
      <c r="S69" s="220" t="s">
        <v>139</v>
      </c>
      <c r="T69" s="220" t="s">
        <v>139</v>
      </c>
      <c r="U69" s="220">
        <v>0</v>
      </c>
      <c r="V69" s="220">
        <f>ROUND(E69*U69,2)</f>
        <v>0</v>
      </c>
      <c r="W69" s="220"/>
      <c r="X69" s="220" t="s">
        <v>274</v>
      </c>
      <c r="Y69" s="220" t="s">
        <v>141</v>
      </c>
      <c r="Z69" s="209"/>
      <c r="AA69" s="209"/>
      <c r="AB69" s="209"/>
      <c r="AC69" s="209"/>
      <c r="AD69" s="209"/>
      <c r="AE69" s="209"/>
      <c r="AF69" s="209"/>
      <c r="AG69" s="209" t="s">
        <v>275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2" x14ac:dyDescent="0.25">
      <c r="A70" s="216"/>
      <c r="B70" s="217"/>
      <c r="C70" s="264" t="s">
        <v>293</v>
      </c>
      <c r="D70" s="261"/>
      <c r="E70" s="261"/>
      <c r="F70" s="261"/>
      <c r="G70" s="261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09"/>
      <c r="AA70" s="209"/>
      <c r="AB70" s="209"/>
      <c r="AC70" s="209"/>
      <c r="AD70" s="209"/>
      <c r="AE70" s="209"/>
      <c r="AF70" s="209"/>
      <c r="AG70" s="209" t="s">
        <v>144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13" x14ac:dyDescent="0.25">
      <c r="A71" s="225" t="s">
        <v>133</v>
      </c>
      <c r="B71" s="226" t="s">
        <v>90</v>
      </c>
      <c r="C71" s="248" t="s">
        <v>91</v>
      </c>
      <c r="D71" s="227"/>
      <c r="E71" s="228"/>
      <c r="F71" s="229"/>
      <c r="G71" s="229">
        <f>SUMIF(AG72:AG81,"&lt;&gt;NOR",G72:G81)</f>
        <v>0</v>
      </c>
      <c r="H71" s="229"/>
      <c r="I71" s="229">
        <f>SUM(I72:I81)</f>
        <v>0</v>
      </c>
      <c r="J71" s="229"/>
      <c r="K71" s="229">
        <f>SUM(K72:K81)</f>
        <v>0</v>
      </c>
      <c r="L71" s="229"/>
      <c r="M71" s="229">
        <f>SUM(M72:M81)</f>
        <v>0</v>
      </c>
      <c r="N71" s="228"/>
      <c r="O71" s="228">
        <f>SUM(O72:O81)</f>
        <v>0.32</v>
      </c>
      <c r="P71" s="228"/>
      <c r="Q71" s="228">
        <f>SUM(Q72:Q81)</f>
        <v>0</v>
      </c>
      <c r="R71" s="229"/>
      <c r="S71" s="229"/>
      <c r="T71" s="230"/>
      <c r="U71" s="224"/>
      <c r="V71" s="224">
        <f>SUM(V72:V81)</f>
        <v>32.479999999999997</v>
      </c>
      <c r="W71" s="224"/>
      <c r="X71" s="224"/>
      <c r="Y71" s="224"/>
      <c r="AG71" t="s">
        <v>134</v>
      </c>
    </row>
    <row r="72" spans="1:60" outlineLevel="1" x14ac:dyDescent="0.25">
      <c r="A72" s="232">
        <v>15</v>
      </c>
      <c r="B72" s="233" t="s">
        <v>294</v>
      </c>
      <c r="C72" s="249" t="s">
        <v>295</v>
      </c>
      <c r="D72" s="234" t="s">
        <v>155</v>
      </c>
      <c r="E72" s="235">
        <v>36.25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5">
        <v>6.9999999999999994E-5</v>
      </c>
      <c r="O72" s="235">
        <f>ROUND(E72*N72,2)</f>
        <v>0</v>
      </c>
      <c r="P72" s="235">
        <v>0</v>
      </c>
      <c r="Q72" s="235">
        <f>ROUND(E72*P72,2)</f>
        <v>0</v>
      </c>
      <c r="R72" s="237" t="s">
        <v>196</v>
      </c>
      <c r="S72" s="237" t="s">
        <v>139</v>
      </c>
      <c r="T72" s="238" t="s">
        <v>139</v>
      </c>
      <c r="U72" s="220">
        <v>8.7999999999999995E-2</v>
      </c>
      <c r="V72" s="220">
        <f>ROUND(E72*U72,2)</f>
        <v>3.19</v>
      </c>
      <c r="W72" s="220"/>
      <c r="X72" s="220" t="s">
        <v>140</v>
      </c>
      <c r="Y72" s="220" t="s">
        <v>141</v>
      </c>
      <c r="Z72" s="209"/>
      <c r="AA72" s="209"/>
      <c r="AB72" s="209"/>
      <c r="AC72" s="209"/>
      <c r="AD72" s="209"/>
      <c r="AE72" s="209"/>
      <c r="AF72" s="209"/>
      <c r="AG72" s="209" t="s">
        <v>142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2" x14ac:dyDescent="0.25">
      <c r="A73" s="216"/>
      <c r="B73" s="217"/>
      <c r="C73" s="252" t="s">
        <v>296</v>
      </c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09"/>
      <c r="AA73" s="209"/>
      <c r="AB73" s="209"/>
      <c r="AC73" s="209"/>
      <c r="AD73" s="209"/>
      <c r="AE73" s="209"/>
      <c r="AF73" s="209"/>
      <c r="AG73" s="209" t="s">
        <v>157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16"/>
      <c r="B74" s="217"/>
      <c r="C74" s="251" t="s">
        <v>297</v>
      </c>
      <c r="D74" s="222"/>
      <c r="E74" s="223">
        <v>36.25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09"/>
      <c r="AA74" s="209"/>
      <c r="AB74" s="209"/>
      <c r="AC74" s="209"/>
      <c r="AD74" s="209"/>
      <c r="AE74" s="209"/>
      <c r="AF74" s="209"/>
      <c r="AG74" s="209" t="s">
        <v>146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32">
        <v>16</v>
      </c>
      <c r="B75" s="233" t="s">
        <v>298</v>
      </c>
      <c r="C75" s="249" t="s">
        <v>299</v>
      </c>
      <c r="D75" s="234" t="s">
        <v>149</v>
      </c>
      <c r="E75" s="235">
        <v>65.089399999999998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5">
        <v>4.6800000000000001E-3</v>
      </c>
      <c r="O75" s="235">
        <f>ROUND(E75*N75,2)</f>
        <v>0.3</v>
      </c>
      <c r="P75" s="235">
        <v>0</v>
      </c>
      <c r="Q75" s="235">
        <f>ROUND(E75*P75,2)</f>
        <v>0</v>
      </c>
      <c r="R75" s="237" t="s">
        <v>196</v>
      </c>
      <c r="S75" s="237" t="s">
        <v>139</v>
      </c>
      <c r="T75" s="238" t="s">
        <v>139</v>
      </c>
      <c r="U75" s="220">
        <v>0.45</v>
      </c>
      <c r="V75" s="220">
        <f>ROUND(E75*U75,2)</f>
        <v>29.29</v>
      </c>
      <c r="W75" s="220"/>
      <c r="X75" s="220" t="s">
        <v>140</v>
      </c>
      <c r="Y75" s="220" t="s">
        <v>141</v>
      </c>
      <c r="Z75" s="209"/>
      <c r="AA75" s="209"/>
      <c r="AB75" s="209"/>
      <c r="AC75" s="209"/>
      <c r="AD75" s="209"/>
      <c r="AE75" s="209"/>
      <c r="AF75" s="209"/>
      <c r="AG75" s="209" t="s">
        <v>142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2" x14ac:dyDescent="0.25">
      <c r="A76" s="216"/>
      <c r="B76" s="217"/>
      <c r="C76" s="251" t="s">
        <v>300</v>
      </c>
      <c r="D76" s="222"/>
      <c r="E76" s="223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09"/>
      <c r="AA76" s="209"/>
      <c r="AB76" s="209"/>
      <c r="AC76" s="209"/>
      <c r="AD76" s="209"/>
      <c r="AE76" s="209"/>
      <c r="AF76" s="209"/>
      <c r="AG76" s="209" t="s">
        <v>146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3" x14ac:dyDescent="0.25">
      <c r="A77" s="216"/>
      <c r="B77" s="217"/>
      <c r="C77" s="251" t="s">
        <v>301</v>
      </c>
      <c r="D77" s="222"/>
      <c r="E77" s="223"/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09"/>
      <c r="AA77" s="209"/>
      <c r="AB77" s="209"/>
      <c r="AC77" s="209"/>
      <c r="AD77" s="209"/>
      <c r="AE77" s="209"/>
      <c r="AF77" s="209"/>
      <c r="AG77" s="209" t="s">
        <v>146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3" x14ac:dyDescent="0.25">
      <c r="A78" s="216"/>
      <c r="B78" s="217"/>
      <c r="C78" s="251" t="s">
        <v>198</v>
      </c>
      <c r="D78" s="222"/>
      <c r="E78" s="223">
        <v>65.089399999999998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09"/>
      <c r="AA78" s="209"/>
      <c r="AB78" s="209"/>
      <c r="AC78" s="209"/>
      <c r="AD78" s="209"/>
      <c r="AE78" s="209"/>
      <c r="AF78" s="209"/>
      <c r="AG78" s="209" t="s">
        <v>146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20" outlineLevel="1" x14ac:dyDescent="0.25">
      <c r="A79" s="232">
        <v>17</v>
      </c>
      <c r="B79" s="233" t="s">
        <v>302</v>
      </c>
      <c r="C79" s="249" t="s">
        <v>303</v>
      </c>
      <c r="D79" s="234" t="s">
        <v>155</v>
      </c>
      <c r="E79" s="235">
        <v>39.875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5">
        <v>5.0000000000000001E-4</v>
      </c>
      <c r="O79" s="235">
        <f>ROUND(E79*N79,2)</f>
        <v>0.02</v>
      </c>
      <c r="P79" s="235">
        <v>0</v>
      </c>
      <c r="Q79" s="235">
        <f>ROUND(E79*P79,2)</f>
        <v>0</v>
      </c>
      <c r="R79" s="237" t="s">
        <v>286</v>
      </c>
      <c r="S79" s="237" t="s">
        <v>139</v>
      </c>
      <c r="T79" s="238" t="s">
        <v>139</v>
      </c>
      <c r="U79" s="220">
        <v>0</v>
      </c>
      <c r="V79" s="220">
        <f>ROUND(E79*U79,2)</f>
        <v>0</v>
      </c>
      <c r="W79" s="220"/>
      <c r="X79" s="220" t="s">
        <v>287</v>
      </c>
      <c r="Y79" s="220" t="s">
        <v>141</v>
      </c>
      <c r="Z79" s="209"/>
      <c r="AA79" s="209"/>
      <c r="AB79" s="209"/>
      <c r="AC79" s="209"/>
      <c r="AD79" s="209"/>
      <c r="AE79" s="209"/>
      <c r="AF79" s="209"/>
      <c r="AG79" s="209" t="s">
        <v>288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5">
      <c r="A80" s="216"/>
      <c r="B80" s="217"/>
      <c r="C80" s="251" t="s">
        <v>304</v>
      </c>
      <c r="D80" s="222"/>
      <c r="E80" s="223">
        <v>36.25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09"/>
      <c r="AA80" s="209"/>
      <c r="AB80" s="209"/>
      <c r="AC80" s="209"/>
      <c r="AD80" s="209"/>
      <c r="AE80" s="209"/>
      <c r="AF80" s="209"/>
      <c r="AG80" s="209" t="s">
        <v>146</v>
      </c>
      <c r="AH80" s="209">
        <v>5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3" x14ac:dyDescent="0.25">
      <c r="A81" s="216"/>
      <c r="B81" s="217"/>
      <c r="C81" s="262" t="s">
        <v>305</v>
      </c>
      <c r="D81" s="257"/>
      <c r="E81" s="258">
        <v>3.625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09"/>
      <c r="AA81" s="209"/>
      <c r="AB81" s="209"/>
      <c r="AC81" s="209"/>
      <c r="AD81" s="209"/>
      <c r="AE81" s="209"/>
      <c r="AF81" s="209"/>
      <c r="AG81" s="209" t="s">
        <v>146</v>
      </c>
      <c r="AH81" s="209">
        <v>4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13" x14ac:dyDescent="0.25">
      <c r="A82" s="225" t="s">
        <v>133</v>
      </c>
      <c r="B82" s="226" t="s">
        <v>92</v>
      </c>
      <c r="C82" s="248" t="s">
        <v>93</v>
      </c>
      <c r="D82" s="227"/>
      <c r="E82" s="228"/>
      <c r="F82" s="229"/>
      <c r="G82" s="229">
        <f>SUMIF(AG83:AG86,"&lt;&gt;NOR",G83:G86)</f>
        <v>0</v>
      </c>
      <c r="H82" s="229"/>
      <c r="I82" s="229">
        <f>SUM(I83:I86)</f>
        <v>0</v>
      </c>
      <c r="J82" s="229"/>
      <c r="K82" s="229">
        <f>SUM(K83:K86)</f>
        <v>0</v>
      </c>
      <c r="L82" s="229"/>
      <c r="M82" s="229">
        <f>SUM(M83:M86)</f>
        <v>0</v>
      </c>
      <c r="N82" s="228"/>
      <c r="O82" s="228">
        <f>SUM(O83:O86)</f>
        <v>0</v>
      </c>
      <c r="P82" s="228"/>
      <c r="Q82" s="228">
        <f>SUM(Q83:Q86)</f>
        <v>0</v>
      </c>
      <c r="R82" s="229"/>
      <c r="S82" s="229"/>
      <c r="T82" s="230"/>
      <c r="U82" s="224"/>
      <c r="V82" s="224">
        <f>SUM(V83:V86)</f>
        <v>1.5</v>
      </c>
      <c r="W82" s="224"/>
      <c r="X82" s="224"/>
      <c r="Y82" s="224"/>
      <c r="AG82" t="s">
        <v>134</v>
      </c>
    </row>
    <row r="83" spans="1:60" outlineLevel="1" x14ac:dyDescent="0.25">
      <c r="A83" s="232">
        <v>18</v>
      </c>
      <c r="B83" s="233" t="s">
        <v>306</v>
      </c>
      <c r="C83" s="249" t="s">
        <v>307</v>
      </c>
      <c r="D83" s="234" t="s">
        <v>137</v>
      </c>
      <c r="E83" s="235">
        <v>5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5">
        <v>2.4000000000000001E-4</v>
      </c>
      <c r="O83" s="235">
        <f>ROUND(E83*N83,2)</f>
        <v>0</v>
      </c>
      <c r="P83" s="235">
        <v>0</v>
      </c>
      <c r="Q83" s="235">
        <f>ROUND(E83*P83,2)</f>
        <v>0</v>
      </c>
      <c r="R83" s="237"/>
      <c r="S83" s="237" t="s">
        <v>215</v>
      </c>
      <c r="T83" s="238" t="s">
        <v>216</v>
      </c>
      <c r="U83" s="220">
        <v>0.3</v>
      </c>
      <c r="V83" s="220">
        <f>ROUND(E83*U83,2)</f>
        <v>1.5</v>
      </c>
      <c r="W83" s="220"/>
      <c r="X83" s="220" t="s">
        <v>140</v>
      </c>
      <c r="Y83" s="220" t="s">
        <v>141</v>
      </c>
      <c r="Z83" s="209"/>
      <c r="AA83" s="209"/>
      <c r="AB83" s="209"/>
      <c r="AC83" s="209"/>
      <c r="AD83" s="209"/>
      <c r="AE83" s="209"/>
      <c r="AF83" s="209"/>
      <c r="AG83" s="209" t="s">
        <v>142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5">
      <c r="A84" s="216"/>
      <c r="B84" s="217"/>
      <c r="C84" s="252" t="s">
        <v>308</v>
      </c>
      <c r="D84" s="240"/>
      <c r="E84" s="240"/>
      <c r="F84" s="240"/>
      <c r="G84" s="24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09"/>
      <c r="AA84" s="209"/>
      <c r="AB84" s="209"/>
      <c r="AC84" s="209"/>
      <c r="AD84" s="209"/>
      <c r="AE84" s="209"/>
      <c r="AF84" s="209"/>
      <c r="AG84" s="209" t="s">
        <v>157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16"/>
      <c r="B85" s="217"/>
      <c r="C85" s="251" t="s">
        <v>309</v>
      </c>
      <c r="D85" s="222"/>
      <c r="E85" s="223">
        <v>3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09"/>
      <c r="AA85" s="209"/>
      <c r="AB85" s="209"/>
      <c r="AC85" s="209"/>
      <c r="AD85" s="209"/>
      <c r="AE85" s="209"/>
      <c r="AF85" s="209"/>
      <c r="AG85" s="209" t="s">
        <v>146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3" x14ac:dyDescent="0.25">
      <c r="A86" s="216"/>
      <c r="B86" s="217"/>
      <c r="C86" s="251" t="s">
        <v>310</v>
      </c>
      <c r="D86" s="222"/>
      <c r="E86" s="223">
        <v>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09"/>
      <c r="AA86" s="209"/>
      <c r="AB86" s="209"/>
      <c r="AC86" s="209"/>
      <c r="AD86" s="209"/>
      <c r="AE86" s="209"/>
      <c r="AF86" s="209"/>
      <c r="AG86" s="209" t="s">
        <v>146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13" x14ac:dyDescent="0.25">
      <c r="A87" s="225" t="s">
        <v>133</v>
      </c>
      <c r="B87" s="226" t="s">
        <v>94</v>
      </c>
      <c r="C87" s="248" t="s">
        <v>95</v>
      </c>
      <c r="D87" s="227"/>
      <c r="E87" s="228"/>
      <c r="F87" s="229"/>
      <c r="G87" s="229">
        <f>SUMIF(AG88:AG93,"&lt;&gt;NOR",G88:G93)</f>
        <v>0</v>
      </c>
      <c r="H87" s="229"/>
      <c r="I87" s="229">
        <f>SUM(I88:I93)</f>
        <v>0</v>
      </c>
      <c r="J87" s="229"/>
      <c r="K87" s="229">
        <f>SUM(K88:K93)</f>
        <v>0</v>
      </c>
      <c r="L87" s="229"/>
      <c r="M87" s="229">
        <f>SUM(M88:M93)</f>
        <v>0</v>
      </c>
      <c r="N87" s="228"/>
      <c r="O87" s="228">
        <f>SUM(O88:O93)</f>
        <v>7.0000000000000007E-2</v>
      </c>
      <c r="P87" s="228"/>
      <c r="Q87" s="228">
        <f>SUM(Q88:Q93)</f>
        <v>0</v>
      </c>
      <c r="R87" s="229"/>
      <c r="S87" s="229"/>
      <c r="T87" s="230"/>
      <c r="U87" s="224"/>
      <c r="V87" s="224">
        <f>SUM(V88:V93)</f>
        <v>11.8</v>
      </c>
      <c r="W87" s="224"/>
      <c r="X87" s="224"/>
      <c r="Y87" s="224"/>
      <c r="AG87" t="s">
        <v>134</v>
      </c>
    </row>
    <row r="88" spans="1:60" ht="20" outlineLevel="1" x14ac:dyDescent="0.25">
      <c r="A88" s="232">
        <v>19</v>
      </c>
      <c r="B88" s="233" t="s">
        <v>311</v>
      </c>
      <c r="C88" s="249" t="s">
        <v>312</v>
      </c>
      <c r="D88" s="234" t="s">
        <v>149</v>
      </c>
      <c r="E88" s="235">
        <v>87.793049999999994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5">
        <v>7.6999999999999996E-4</v>
      </c>
      <c r="O88" s="235">
        <f>ROUND(E88*N88,2)</f>
        <v>7.0000000000000007E-2</v>
      </c>
      <c r="P88" s="235">
        <v>0</v>
      </c>
      <c r="Q88" s="235">
        <f>ROUND(E88*P88,2)</f>
        <v>0</v>
      </c>
      <c r="R88" s="237" t="s">
        <v>313</v>
      </c>
      <c r="S88" s="237" t="s">
        <v>139</v>
      </c>
      <c r="T88" s="238" t="s">
        <v>139</v>
      </c>
      <c r="U88" s="220">
        <v>0.13439999999999999</v>
      </c>
      <c r="V88" s="220">
        <f>ROUND(E88*U88,2)</f>
        <v>11.8</v>
      </c>
      <c r="W88" s="220"/>
      <c r="X88" s="220" t="s">
        <v>140</v>
      </c>
      <c r="Y88" s="220" t="s">
        <v>141</v>
      </c>
      <c r="Z88" s="209"/>
      <c r="AA88" s="209"/>
      <c r="AB88" s="209"/>
      <c r="AC88" s="209"/>
      <c r="AD88" s="209"/>
      <c r="AE88" s="209"/>
      <c r="AF88" s="209"/>
      <c r="AG88" s="209" t="s">
        <v>142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5">
      <c r="A89" s="216"/>
      <c r="B89" s="217"/>
      <c r="C89" s="251" t="s">
        <v>314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09"/>
      <c r="AA89" s="209"/>
      <c r="AB89" s="209"/>
      <c r="AC89" s="209"/>
      <c r="AD89" s="209"/>
      <c r="AE89" s="209"/>
      <c r="AF89" s="209"/>
      <c r="AG89" s="209" t="s">
        <v>146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3" x14ac:dyDescent="0.25">
      <c r="A90" s="216"/>
      <c r="B90" s="217"/>
      <c r="C90" s="251" t="s">
        <v>171</v>
      </c>
      <c r="D90" s="222"/>
      <c r="E90" s="223">
        <v>100.33725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09"/>
      <c r="AA90" s="209"/>
      <c r="AB90" s="209"/>
      <c r="AC90" s="209"/>
      <c r="AD90" s="209"/>
      <c r="AE90" s="209"/>
      <c r="AF90" s="209"/>
      <c r="AG90" s="209" t="s">
        <v>146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3" x14ac:dyDescent="0.25">
      <c r="A91" s="216"/>
      <c r="B91" s="217"/>
      <c r="C91" s="251" t="s">
        <v>172</v>
      </c>
      <c r="D91" s="222"/>
      <c r="E91" s="223">
        <v>11.131500000000001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09"/>
      <c r="AA91" s="209"/>
      <c r="AB91" s="209"/>
      <c r="AC91" s="209"/>
      <c r="AD91" s="209"/>
      <c r="AE91" s="209"/>
      <c r="AF91" s="209"/>
      <c r="AG91" s="209" t="s">
        <v>146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3" x14ac:dyDescent="0.25">
      <c r="A92" s="216"/>
      <c r="B92" s="217"/>
      <c r="C92" s="251" t="s">
        <v>173</v>
      </c>
      <c r="D92" s="222"/>
      <c r="E92" s="223">
        <v>-15.451700000000001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09"/>
      <c r="AA92" s="209"/>
      <c r="AB92" s="209"/>
      <c r="AC92" s="209"/>
      <c r="AD92" s="209"/>
      <c r="AE92" s="209"/>
      <c r="AF92" s="209"/>
      <c r="AG92" s="209" t="s">
        <v>146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3" x14ac:dyDescent="0.25">
      <c r="A93" s="216"/>
      <c r="B93" s="217"/>
      <c r="C93" s="251" t="s">
        <v>174</v>
      </c>
      <c r="D93" s="222"/>
      <c r="E93" s="223">
        <v>-8.2240000000000002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09"/>
      <c r="AA93" s="209"/>
      <c r="AB93" s="209"/>
      <c r="AC93" s="209"/>
      <c r="AD93" s="209"/>
      <c r="AE93" s="209"/>
      <c r="AF93" s="209"/>
      <c r="AG93" s="209" t="s">
        <v>146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x14ac:dyDescent="0.25">
      <c r="A94" s="3"/>
      <c r="B94" s="4"/>
      <c r="C94" s="25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119</v>
      </c>
    </row>
    <row r="95" spans="1:60" ht="13" x14ac:dyDescent="0.25">
      <c r="A95" s="212"/>
      <c r="B95" s="213" t="s">
        <v>30</v>
      </c>
      <c r="C95" s="255"/>
      <c r="D95" s="214"/>
      <c r="E95" s="215"/>
      <c r="F95" s="215"/>
      <c r="G95" s="231">
        <f>G8+G13+G21+G44+G48+G57+G60+G71+G82+G87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234</v>
      </c>
    </row>
    <row r="96" spans="1:60" x14ac:dyDescent="0.25">
      <c r="C96" s="256"/>
      <c r="D96" s="10"/>
      <c r="AG96" t="s">
        <v>235</v>
      </c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LVpc5av+gvuIb1Y13ZFoD1xTlSRR0O81SdIM1r5as3G5Z+qKTZHgs2u64sSUeGu7JElSe2hVtvjwkeqn5Z1kQ==" saltValue="D2aS5MLpOmv9LyAODx2V0A==" spinCount="100000" sheet="1" formatRows="0"/>
  <mergeCells count="14">
    <mergeCell ref="C73:G73"/>
    <mergeCell ref="C84:G84"/>
    <mergeCell ref="C33:G33"/>
    <mergeCell ref="C50:G50"/>
    <mergeCell ref="C54:G54"/>
    <mergeCell ref="C59:G59"/>
    <mergeCell ref="C62:G62"/>
    <mergeCell ref="C70:G7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57B7-F7FA-43C0-AA65-F300178D53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3" customWidth="1"/>
    <col min="3" max="3" width="63.1796875" style="173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4" t="s">
        <v>106</v>
      </c>
      <c r="B1" s="194"/>
      <c r="C1" s="194"/>
      <c r="D1" s="194"/>
      <c r="E1" s="194"/>
      <c r="F1" s="194"/>
      <c r="G1" s="194"/>
      <c r="AG1" t="s">
        <v>107</v>
      </c>
    </row>
    <row r="2" spans="1:60" ht="25" customHeight="1" x14ac:dyDescent="0.25">
      <c r="A2" s="195" t="s">
        <v>7</v>
      </c>
      <c r="B2" s="49" t="s">
        <v>43</v>
      </c>
      <c r="C2" s="198" t="s">
        <v>44</v>
      </c>
      <c r="D2" s="196"/>
      <c r="E2" s="196"/>
      <c r="F2" s="196"/>
      <c r="G2" s="197"/>
      <c r="AG2" t="s">
        <v>108</v>
      </c>
    </row>
    <row r="3" spans="1:60" ht="25" customHeight="1" x14ac:dyDescent="0.25">
      <c r="A3" s="195" t="s">
        <v>8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108</v>
      </c>
      <c r="AG3" t="s">
        <v>109</v>
      </c>
    </row>
    <row r="4" spans="1:60" ht="25" customHeight="1" x14ac:dyDescent="0.25">
      <c r="A4" s="199" t="s">
        <v>9</v>
      </c>
      <c r="B4" s="200" t="s">
        <v>53</v>
      </c>
      <c r="C4" s="201" t="s">
        <v>54</v>
      </c>
      <c r="D4" s="202"/>
      <c r="E4" s="202"/>
      <c r="F4" s="202"/>
      <c r="G4" s="203"/>
      <c r="AG4" t="s">
        <v>110</v>
      </c>
    </row>
    <row r="5" spans="1:60" x14ac:dyDescent="0.25">
      <c r="D5" s="10"/>
    </row>
    <row r="6" spans="1:60" ht="37.5" x14ac:dyDescent="0.25">
      <c r="A6" s="205" t="s">
        <v>111</v>
      </c>
      <c r="B6" s="207" t="s">
        <v>112</v>
      </c>
      <c r="C6" s="207" t="s">
        <v>113</v>
      </c>
      <c r="D6" s="206" t="s">
        <v>114</v>
      </c>
      <c r="E6" s="205" t="s">
        <v>115</v>
      </c>
      <c r="F6" s="204" t="s">
        <v>116</v>
      </c>
      <c r="G6" s="205" t="s">
        <v>30</v>
      </c>
      <c r="H6" s="208" t="s">
        <v>31</v>
      </c>
      <c r="I6" s="208" t="s">
        <v>117</v>
      </c>
      <c r="J6" s="208" t="s">
        <v>32</v>
      </c>
      <c r="K6" s="208" t="s">
        <v>118</v>
      </c>
      <c r="L6" s="208" t="s">
        <v>119</v>
      </c>
      <c r="M6" s="208" t="s">
        <v>120</v>
      </c>
      <c r="N6" s="208" t="s">
        <v>121</v>
      </c>
      <c r="O6" s="208" t="s">
        <v>122</v>
      </c>
      <c r="P6" s="208" t="s">
        <v>123</v>
      </c>
      <c r="Q6" s="208" t="s">
        <v>124</v>
      </c>
      <c r="R6" s="208" t="s">
        <v>125</v>
      </c>
      <c r="S6" s="208" t="s">
        <v>126</v>
      </c>
      <c r="T6" s="208" t="s">
        <v>127</v>
      </c>
      <c r="U6" s="208" t="s">
        <v>128</v>
      </c>
      <c r="V6" s="208" t="s">
        <v>129</v>
      </c>
      <c r="W6" s="208" t="s">
        <v>130</v>
      </c>
      <c r="X6" s="208" t="s">
        <v>131</v>
      </c>
      <c r="Y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ht="13" x14ac:dyDescent="0.25">
      <c r="A8" s="225" t="s">
        <v>133</v>
      </c>
      <c r="B8" s="226" t="s">
        <v>98</v>
      </c>
      <c r="C8" s="248" t="s">
        <v>99</v>
      </c>
      <c r="D8" s="227"/>
      <c r="E8" s="228"/>
      <c r="F8" s="229"/>
      <c r="G8" s="229">
        <f>SUMIF(AG9:AG31,"&lt;&gt;NOR",G9:G31)</f>
        <v>0</v>
      </c>
      <c r="H8" s="229"/>
      <c r="I8" s="229">
        <f>SUM(I9:I31)</f>
        <v>0</v>
      </c>
      <c r="J8" s="229"/>
      <c r="K8" s="229">
        <f>SUM(K9:K31)</f>
        <v>0</v>
      </c>
      <c r="L8" s="229"/>
      <c r="M8" s="229">
        <f>SUM(M9:M31)</f>
        <v>0</v>
      </c>
      <c r="N8" s="228"/>
      <c r="O8" s="228">
        <f>SUM(O9:O31)</f>
        <v>0</v>
      </c>
      <c r="P8" s="228"/>
      <c r="Q8" s="228">
        <f>SUM(Q9:Q31)</f>
        <v>0</v>
      </c>
      <c r="R8" s="229"/>
      <c r="S8" s="229"/>
      <c r="T8" s="230"/>
      <c r="U8" s="224"/>
      <c r="V8" s="224">
        <f>SUM(V9:V31)</f>
        <v>0</v>
      </c>
      <c r="W8" s="224"/>
      <c r="X8" s="224"/>
      <c r="Y8" s="224"/>
      <c r="AG8" t="s">
        <v>134</v>
      </c>
    </row>
    <row r="9" spans="1:60" outlineLevel="1" x14ac:dyDescent="0.25">
      <c r="A9" s="241">
        <v>1</v>
      </c>
      <c r="B9" s="242" t="s">
        <v>49</v>
      </c>
      <c r="C9" s="253" t="s">
        <v>315</v>
      </c>
      <c r="D9" s="243" t="s">
        <v>182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215</v>
      </c>
      <c r="T9" s="247" t="s">
        <v>216</v>
      </c>
      <c r="U9" s="220">
        <v>0</v>
      </c>
      <c r="V9" s="220">
        <f>ROUND(E9*U9,2)</f>
        <v>0</v>
      </c>
      <c r="W9" s="220"/>
      <c r="X9" s="220" t="s">
        <v>140</v>
      </c>
      <c r="Y9" s="220" t="s">
        <v>141</v>
      </c>
      <c r="Z9" s="209"/>
      <c r="AA9" s="209"/>
      <c r="AB9" s="209"/>
      <c r="AC9" s="209"/>
      <c r="AD9" s="209"/>
      <c r="AE9" s="209"/>
      <c r="AF9" s="209"/>
      <c r="AG9" s="209" t="s">
        <v>142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32">
        <v>2</v>
      </c>
      <c r="B10" s="233" t="s">
        <v>51</v>
      </c>
      <c r="C10" s="249" t="s">
        <v>316</v>
      </c>
      <c r="D10" s="234" t="s">
        <v>137</v>
      </c>
      <c r="E10" s="235">
        <v>14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21</v>
      </c>
      <c r="M10" s="237">
        <f>G10*(1+L10/100)</f>
        <v>0</v>
      </c>
      <c r="N10" s="235">
        <v>0</v>
      </c>
      <c r="O10" s="235">
        <f>ROUND(E10*N10,2)</f>
        <v>0</v>
      </c>
      <c r="P10" s="235">
        <v>0</v>
      </c>
      <c r="Q10" s="235">
        <f>ROUND(E10*P10,2)</f>
        <v>0</v>
      </c>
      <c r="R10" s="237"/>
      <c r="S10" s="237" t="s">
        <v>215</v>
      </c>
      <c r="T10" s="238" t="s">
        <v>216</v>
      </c>
      <c r="U10" s="220">
        <v>0</v>
      </c>
      <c r="V10" s="220">
        <f>ROUND(E10*U10,2)</f>
        <v>0</v>
      </c>
      <c r="W10" s="220"/>
      <c r="X10" s="220" t="s">
        <v>140</v>
      </c>
      <c r="Y10" s="220" t="s">
        <v>141</v>
      </c>
      <c r="Z10" s="209"/>
      <c r="AA10" s="209"/>
      <c r="AB10" s="209"/>
      <c r="AC10" s="209"/>
      <c r="AD10" s="209"/>
      <c r="AE10" s="209"/>
      <c r="AF10" s="209"/>
      <c r="AG10" s="209" t="s">
        <v>142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5">
      <c r="A11" s="216"/>
      <c r="B11" s="217"/>
      <c r="C11" s="252" t="s">
        <v>317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09"/>
      <c r="AA11" s="209"/>
      <c r="AB11" s="209"/>
      <c r="AC11" s="209"/>
      <c r="AD11" s="209"/>
      <c r="AE11" s="209"/>
      <c r="AF11" s="209"/>
      <c r="AG11" s="209" t="s">
        <v>157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59" t="str">
        <f>C11</f>
        <v>Difuzor microprisma pro UGR?19, min. 3600 lm - 4000 lm, bezdrátově dálkově ovládání 2,4GHz, min. Ra?90 při změně</v>
      </c>
      <c r="BB11" s="209"/>
      <c r="BC11" s="209"/>
      <c r="BD11" s="209"/>
      <c r="BE11" s="209"/>
      <c r="BF11" s="209"/>
      <c r="BG11" s="209"/>
      <c r="BH11" s="209"/>
    </row>
    <row r="12" spans="1:60" outlineLevel="3" x14ac:dyDescent="0.25">
      <c r="A12" s="216"/>
      <c r="B12" s="217"/>
      <c r="C12" s="266" t="s">
        <v>318</v>
      </c>
      <c r="D12" s="265"/>
      <c r="E12" s="265"/>
      <c r="F12" s="265"/>
      <c r="G12" s="265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157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59" t="str">
        <f>C12</f>
        <v>CCT plynule i krokově 3000K - 6000K, změna výkonu plynule i krokově 100% až 1%, vytváření skupin svítidel, životnost min 50000 hod, montáž do rastru</v>
      </c>
      <c r="BB12" s="209"/>
      <c r="BC12" s="209"/>
      <c r="BD12" s="209"/>
      <c r="BE12" s="209"/>
      <c r="BF12" s="209"/>
      <c r="BG12" s="209"/>
      <c r="BH12" s="209"/>
    </row>
    <row r="13" spans="1:60" outlineLevel="3" x14ac:dyDescent="0.25">
      <c r="A13" s="216"/>
      <c r="B13" s="217"/>
      <c r="C13" s="266" t="s">
        <v>319</v>
      </c>
      <c r="D13" s="265"/>
      <c r="E13" s="265"/>
      <c r="F13" s="265"/>
      <c r="G13" s="265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09"/>
      <c r="AA13" s="209"/>
      <c r="AB13" s="209"/>
      <c r="AC13" s="209"/>
      <c r="AD13" s="209"/>
      <c r="AE13" s="209"/>
      <c r="AF13" s="209"/>
      <c r="AG13" s="209" t="s">
        <v>157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3" x14ac:dyDescent="0.25">
      <c r="A14" s="216"/>
      <c r="B14" s="217"/>
      <c r="C14" s="266" t="s">
        <v>320</v>
      </c>
      <c r="D14" s="265"/>
      <c r="E14" s="265"/>
      <c r="F14" s="265"/>
      <c r="G14" s="265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157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2">
        <v>3</v>
      </c>
      <c r="B15" s="233" t="s">
        <v>321</v>
      </c>
      <c r="C15" s="249" t="s">
        <v>322</v>
      </c>
      <c r="D15" s="234" t="s">
        <v>137</v>
      </c>
      <c r="E15" s="235">
        <v>2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/>
      <c r="S15" s="237" t="s">
        <v>215</v>
      </c>
      <c r="T15" s="238" t="s">
        <v>216</v>
      </c>
      <c r="U15" s="220">
        <v>0</v>
      </c>
      <c r="V15" s="220">
        <f>ROUND(E15*U15,2)</f>
        <v>0</v>
      </c>
      <c r="W15" s="220"/>
      <c r="X15" s="220" t="s">
        <v>140</v>
      </c>
      <c r="Y15" s="220" t="s">
        <v>141</v>
      </c>
      <c r="Z15" s="209"/>
      <c r="AA15" s="209"/>
      <c r="AB15" s="209"/>
      <c r="AC15" s="209"/>
      <c r="AD15" s="209"/>
      <c r="AE15" s="209"/>
      <c r="AF15" s="209"/>
      <c r="AG15" s="209" t="s">
        <v>142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52" t="s">
        <v>323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157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41">
        <v>4</v>
      </c>
      <c r="B17" s="242" t="s">
        <v>53</v>
      </c>
      <c r="C17" s="253" t="s">
        <v>324</v>
      </c>
      <c r="D17" s="243" t="s">
        <v>137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215</v>
      </c>
      <c r="T17" s="247" t="s">
        <v>216</v>
      </c>
      <c r="U17" s="220">
        <v>0</v>
      </c>
      <c r="V17" s="220">
        <f>ROUND(E17*U17,2)</f>
        <v>0</v>
      </c>
      <c r="W17" s="220"/>
      <c r="X17" s="220" t="s">
        <v>140</v>
      </c>
      <c r="Y17" s="220" t="s">
        <v>141</v>
      </c>
      <c r="Z17" s="209"/>
      <c r="AA17" s="209"/>
      <c r="AB17" s="209"/>
      <c r="AC17" s="209"/>
      <c r="AD17" s="209"/>
      <c r="AE17" s="209"/>
      <c r="AF17" s="209"/>
      <c r="AG17" s="209" t="s">
        <v>142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41">
        <v>5</v>
      </c>
      <c r="B18" s="242" t="s">
        <v>325</v>
      </c>
      <c r="C18" s="253" t="s">
        <v>326</v>
      </c>
      <c r="D18" s="243" t="s">
        <v>137</v>
      </c>
      <c r="E18" s="244">
        <v>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215</v>
      </c>
      <c r="T18" s="247" t="s">
        <v>216</v>
      </c>
      <c r="U18" s="220">
        <v>0</v>
      </c>
      <c r="V18" s="220">
        <f>ROUND(E18*U18,2)</f>
        <v>0</v>
      </c>
      <c r="W18" s="220"/>
      <c r="X18" s="220" t="s">
        <v>140</v>
      </c>
      <c r="Y18" s="220" t="s">
        <v>141</v>
      </c>
      <c r="Z18" s="209"/>
      <c r="AA18" s="209"/>
      <c r="AB18" s="209"/>
      <c r="AC18" s="209"/>
      <c r="AD18" s="209"/>
      <c r="AE18" s="209"/>
      <c r="AF18" s="209"/>
      <c r="AG18" s="209" t="s">
        <v>142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32">
        <v>6</v>
      </c>
      <c r="B19" s="233" t="s">
        <v>327</v>
      </c>
      <c r="C19" s="249" t="s">
        <v>328</v>
      </c>
      <c r="D19" s="234" t="s">
        <v>137</v>
      </c>
      <c r="E19" s="235">
        <v>12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7"/>
      <c r="S19" s="237" t="s">
        <v>215</v>
      </c>
      <c r="T19" s="238" t="s">
        <v>216</v>
      </c>
      <c r="U19" s="220">
        <v>0</v>
      </c>
      <c r="V19" s="220">
        <f>ROUND(E19*U19,2)</f>
        <v>0</v>
      </c>
      <c r="W19" s="220"/>
      <c r="X19" s="220" t="s">
        <v>140</v>
      </c>
      <c r="Y19" s="220" t="s">
        <v>141</v>
      </c>
      <c r="Z19" s="209"/>
      <c r="AA19" s="209"/>
      <c r="AB19" s="209"/>
      <c r="AC19" s="209"/>
      <c r="AD19" s="209"/>
      <c r="AE19" s="209"/>
      <c r="AF19" s="209"/>
      <c r="AG19" s="209" t="s">
        <v>142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16"/>
      <c r="B20" s="217"/>
      <c r="C20" s="252" t="s">
        <v>329</v>
      </c>
      <c r="D20" s="240"/>
      <c r="E20" s="240"/>
      <c r="F20" s="240"/>
      <c r="G20" s="24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09"/>
      <c r="AA20" s="209"/>
      <c r="AB20" s="209"/>
      <c r="AC20" s="209"/>
      <c r="AD20" s="209"/>
      <c r="AE20" s="209"/>
      <c r="AF20" s="209"/>
      <c r="AG20" s="209" t="s">
        <v>157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32">
        <v>7</v>
      </c>
      <c r="B21" s="233" t="s">
        <v>330</v>
      </c>
      <c r="C21" s="249" t="s">
        <v>331</v>
      </c>
      <c r="D21" s="234" t="s">
        <v>137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/>
      <c r="S21" s="237" t="s">
        <v>215</v>
      </c>
      <c r="T21" s="238" t="s">
        <v>216</v>
      </c>
      <c r="U21" s="220">
        <v>0</v>
      </c>
      <c r="V21" s="220">
        <f>ROUND(E21*U21,2)</f>
        <v>0</v>
      </c>
      <c r="W21" s="220"/>
      <c r="X21" s="220" t="s">
        <v>140</v>
      </c>
      <c r="Y21" s="220" t="s">
        <v>141</v>
      </c>
      <c r="Z21" s="209"/>
      <c r="AA21" s="209"/>
      <c r="AB21" s="209"/>
      <c r="AC21" s="209"/>
      <c r="AD21" s="209"/>
      <c r="AE21" s="209"/>
      <c r="AF21" s="209"/>
      <c r="AG21" s="209" t="s">
        <v>142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16"/>
      <c r="B22" s="217"/>
      <c r="C22" s="252" t="s">
        <v>332</v>
      </c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09"/>
      <c r="AA22" s="209"/>
      <c r="AB22" s="209"/>
      <c r="AC22" s="209"/>
      <c r="AD22" s="209"/>
      <c r="AE22" s="209"/>
      <c r="AF22" s="209"/>
      <c r="AG22" s="209" t="s">
        <v>157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0" outlineLevel="1" x14ac:dyDescent="0.25">
      <c r="A23" s="241">
        <v>8</v>
      </c>
      <c r="B23" s="242" t="s">
        <v>333</v>
      </c>
      <c r="C23" s="253" t="s">
        <v>334</v>
      </c>
      <c r="D23" s="243" t="s">
        <v>137</v>
      </c>
      <c r="E23" s="244">
        <v>11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215</v>
      </c>
      <c r="T23" s="247" t="s">
        <v>216</v>
      </c>
      <c r="U23" s="220">
        <v>0</v>
      </c>
      <c r="V23" s="220">
        <f>ROUND(E23*U23,2)</f>
        <v>0</v>
      </c>
      <c r="W23" s="220"/>
      <c r="X23" s="220" t="s">
        <v>140</v>
      </c>
      <c r="Y23" s="220" t="s">
        <v>141</v>
      </c>
      <c r="Z23" s="209"/>
      <c r="AA23" s="209"/>
      <c r="AB23" s="209"/>
      <c r="AC23" s="209"/>
      <c r="AD23" s="209"/>
      <c r="AE23" s="209"/>
      <c r="AF23" s="209"/>
      <c r="AG23" s="209" t="s">
        <v>142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41">
        <v>9</v>
      </c>
      <c r="B24" s="242" t="s">
        <v>335</v>
      </c>
      <c r="C24" s="253" t="s">
        <v>336</v>
      </c>
      <c r="D24" s="243" t="s">
        <v>137</v>
      </c>
      <c r="E24" s="244">
        <v>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215</v>
      </c>
      <c r="T24" s="247" t="s">
        <v>216</v>
      </c>
      <c r="U24" s="220">
        <v>0</v>
      </c>
      <c r="V24" s="220">
        <f>ROUND(E24*U24,2)</f>
        <v>0</v>
      </c>
      <c r="W24" s="220"/>
      <c r="X24" s="220" t="s">
        <v>140</v>
      </c>
      <c r="Y24" s="220" t="s">
        <v>141</v>
      </c>
      <c r="Z24" s="209"/>
      <c r="AA24" s="209"/>
      <c r="AB24" s="209"/>
      <c r="AC24" s="209"/>
      <c r="AD24" s="209"/>
      <c r="AE24" s="209"/>
      <c r="AF24" s="209"/>
      <c r="AG24" s="209" t="s">
        <v>142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41">
        <v>10</v>
      </c>
      <c r="B25" s="242" t="s">
        <v>337</v>
      </c>
      <c r="C25" s="253" t="s">
        <v>338</v>
      </c>
      <c r="D25" s="243" t="s">
        <v>137</v>
      </c>
      <c r="E25" s="244">
        <v>40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215</v>
      </c>
      <c r="T25" s="247" t="s">
        <v>216</v>
      </c>
      <c r="U25" s="220">
        <v>0</v>
      </c>
      <c r="V25" s="220">
        <f>ROUND(E25*U25,2)</f>
        <v>0</v>
      </c>
      <c r="W25" s="220"/>
      <c r="X25" s="220" t="s">
        <v>140</v>
      </c>
      <c r="Y25" s="220" t="s">
        <v>141</v>
      </c>
      <c r="Z25" s="209"/>
      <c r="AA25" s="209"/>
      <c r="AB25" s="209"/>
      <c r="AC25" s="209"/>
      <c r="AD25" s="209"/>
      <c r="AE25" s="209"/>
      <c r="AF25" s="209"/>
      <c r="AG25" s="209" t="s">
        <v>142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41">
        <v>11</v>
      </c>
      <c r="B26" s="242" t="s">
        <v>211</v>
      </c>
      <c r="C26" s="253" t="s">
        <v>339</v>
      </c>
      <c r="D26" s="243" t="s">
        <v>155</v>
      </c>
      <c r="E26" s="244">
        <v>250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215</v>
      </c>
      <c r="T26" s="247" t="s">
        <v>216</v>
      </c>
      <c r="U26" s="220">
        <v>0</v>
      </c>
      <c r="V26" s="220">
        <f>ROUND(E26*U26,2)</f>
        <v>0</v>
      </c>
      <c r="W26" s="220"/>
      <c r="X26" s="220" t="s">
        <v>140</v>
      </c>
      <c r="Y26" s="220" t="s">
        <v>141</v>
      </c>
      <c r="Z26" s="209"/>
      <c r="AA26" s="209"/>
      <c r="AB26" s="209"/>
      <c r="AC26" s="209"/>
      <c r="AD26" s="209"/>
      <c r="AE26" s="209"/>
      <c r="AF26" s="209"/>
      <c r="AG26" s="209" t="s">
        <v>142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41">
        <v>12</v>
      </c>
      <c r="B27" s="242" t="s">
        <v>340</v>
      </c>
      <c r="C27" s="253" t="s">
        <v>341</v>
      </c>
      <c r="D27" s="243" t="s">
        <v>155</v>
      </c>
      <c r="E27" s="244">
        <v>100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215</v>
      </c>
      <c r="T27" s="247" t="s">
        <v>216</v>
      </c>
      <c r="U27" s="220">
        <v>0</v>
      </c>
      <c r="V27" s="220">
        <f>ROUND(E27*U27,2)</f>
        <v>0</v>
      </c>
      <c r="W27" s="220"/>
      <c r="X27" s="220" t="s">
        <v>140</v>
      </c>
      <c r="Y27" s="220" t="s">
        <v>141</v>
      </c>
      <c r="Z27" s="209"/>
      <c r="AA27" s="209"/>
      <c r="AB27" s="209"/>
      <c r="AC27" s="209"/>
      <c r="AD27" s="209"/>
      <c r="AE27" s="209"/>
      <c r="AF27" s="209"/>
      <c r="AG27" s="209" t="s">
        <v>142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41">
        <v>13</v>
      </c>
      <c r="B28" s="242" t="s">
        <v>342</v>
      </c>
      <c r="C28" s="253" t="s">
        <v>343</v>
      </c>
      <c r="D28" s="243" t="s">
        <v>155</v>
      </c>
      <c r="E28" s="244">
        <v>160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215</v>
      </c>
      <c r="T28" s="247" t="s">
        <v>216</v>
      </c>
      <c r="U28" s="220">
        <v>0</v>
      </c>
      <c r="V28" s="220">
        <f>ROUND(E28*U28,2)</f>
        <v>0</v>
      </c>
      <c r="W28" s="220"/>
      <c r="X28" s="220" t="s">
        <v>140</v>
      </c>
      <c r="Y28" s="220" t="s">
        <v>141</v>
      </c>
      <c r="Z28" s="209"/>
      <c r="AA28" s="209"/>
      <c r="AB28" s="209"/>
      <c r="AC28" s="209"/>
      <c r="AD28" s="209"/>
      <c r="AE28" s="209"/>
      <c r="AF28" s="209"/>
      <c r="AG28" s="209" t="s">
        <v>142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41">
        <v>14</v>
      </c>
      <c r="B29" s="242" t="s">
        <v>344</v>
      </c>
      <c r="C29" s="253" t="s">
        <v>345</v>
      </c>
      <c r="D29" s="243" t="s">
        <v>346</v>
      </c>
      <c r="E29" s="244">
        <v>14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215</v>
      </c>
      <c r="T29" s="247" t="s">
        <v>216</v>
      </c>
      <c r="U29" s="220">
        <v>0</v>
      </c>
      <c r="V29" s="220">
        <f>ROUND(E29*U29,2)</f>
        <v>0</v>
      </c>
      <c r="W29" s="220"/>
      <c r="X29" s="220" t="s">
        <v>140</v>
      </c>
      <c r="Y29" s="220" t="s">
        <v>141</v>
      </c>
      <c r="Z29" s="209"/>
      <c r="AA29" s="209"/>
      <c r="AB29" s="209"/>
      <c r="AC29" s="209"/>
      <c r="AD29" s="209"/>
      <c r="AE29" s="209"/>
      <c r="AF29" s="209"/>
      <c r="AG29" s="209" t="s">
        <v>142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41">
        <v>15</v>
      </c>
      <c r="B30" s="242" t="s">
        <v>347</v>
      </c>
      <c r="C30" s="253" t="s">
        <v>348</v>
      </c>
      <c r="D30" s="243" t="s">
        <v>137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215</v>
      </c>
      <c r="T30" s="247" t="s">
        <v>216</v>
      </c>
      <c r="U30" s="220">
        <v>0</v>
      </c>
      <c r="V30" s="220">
        <f>ROUND(E30*U30,2)</f>
        <v>0</v>
      </c>
      <c r="W30" s="220"/>
      <c r="X30" s="220" t="s">
        <v>140</v>
      </c>
      <c r="Y30" s="220" t="s">
        <v>141</v>
      </c>
      <c r="Z30" s="209"/>
      <c r="AA30" s="209"/>
      <c r="AB30" s="209"/>
      <c r="AC30" s="209"/>
      <c r="AD30" s="209"/>
      <c r="AE30" s="209"/>
      <c r="AF30" s="209"/>
      <c r="AG30" s="209" t="s">
        <v>142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41">
        <v>16</v>
      </c>
      <c r="B31" s="242" t="s">
        <v>349</v>
      </c>
      <c r="C31" s="253" t="s">
        <v>350</v>
      </c>
      <c r="D31" s="243" t="s">
        <v>137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215</v>
      </c>
      <c r="T31" s="247" t="s">
        <v>216</v>
      </c>
      <c r="U31" s="220">
        <v>0</v>
      </c>
      <c r="V31" s="220">
        <f>ROUND(E31*U31,2)</f>
        <v>0</v>
      </c>
      <c r="W31" s="220"/>
      <c r="X31" s="220" t="s">
        <v>140</v>
      </c>
      <c r="Y31" s="220" t="s">
        <v>141</v>
      </c>
      <c r="Z31" s="209"/>
      <c r="AA31" s="209"/>
      <c r="AB31" s="209"/>
      <c r="AC31" s="209"/>
      <c r="AD31" s="209"/>
      <c r="AE31" s="209"/>
      <c r="AF31" s="209"/>
      <c r="AG31" s="209" t="s">
        <v>142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13" x14ac:dyDescent="0.25">
      <c r="A32" s="225" t="s">
        <v>133</v>
      </c>
      <c r="B32" s="226" t="s">
        <v>105</v>
      </c>
      <c r="C32" s="248" t="s">
        <v>29</v>
      </c>
      <c r="D32" s="227"/>
      <c r="E32" s="228"/>
      <c r="F32" s="229"/>
      <c r="G32" s="229">
        <f>SUMIF(AG33:AG38,"&lt;&gt;NOR",G33:G38)</f>
        <v>0</v>
      </c>
      <c r="H32" s="229"/>
      <c r="I32" s="229">
        <f>SUM(I33:I38)</f>
        <v>0</v>
      </c>
      <c r="J32" s="229"/>
      <c r="K32" s="229">
        <f>SUM(K33:K38)</f>
        <v>0</v>
      </c>
      <c r="L32" s="229"/>
      <c r="M32" s="229">
        <f>SUM(M33:M38)</f>
        <v>0</v>
      </c>
      <c r="N32" s="228"/>
      <c r="O32" s="228">
        <f>SUM(O33:O38)</f>
        <v>0</v>
      </c>
      <c r="P32" s="228"/>
      <c r="Q32" s="228">
        <f>SUM(Q33:Q38)</f>
        <v>0</v>
      </c>
      <c r="R32" s="229"/>
      <c r="S32" s="229"/>
      <c r="T32" s="230"/>
      <c r="U32" s="224"/>
      <c r="V32" s="224">
        <f>SUM(V33:V38)</f>
        <v>0</v>
      </c>
      <c r="W32" s="224"/>
      <c r="X32" s="224"/>
      <c r="Y32" s="224"/>
      <c r="AG32" t="s">
        <v>134</v>
      </c>
    </row>
    <row r="33" spans="1:60" outlineLevel="1" x14ac:dyDescent="0.25">
      <c r="A33" s="241">
        <v>17</v>
      </c>
      <c r="B33" s="242" t="s">
        <v>351</v>
      </c>
      <c r="C33" s="253" t="s">
        <v>352</v>
      </c>
      <c r="D33" s="243" t="s">
        <v>155</v>
      </c>
      <c r="E33" s="244">
        <v>30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215</v>
      </c>
      <c r="T33" s="247" t="s">
        <v>216</v>
      </c>
      <c r="U33" s="220">
        <v>0</v>
      </c>
      <c r="V33" s="220">
        <f>ROUND(E33*U33,2)</f>
        <v>0</v>
      </c>
      <c r="W33" s="220"/>
      <c r="X33" s="220" t="s">
        <v>140</v>
      </c>
      <c r="Y33" s="220" t="s">
        <v>141</v>
      </c>
      <c r="Z33" s="209"/>
      <c r="AA33" s="209"/>
      <c r="AB33" s="209"/>
      <c r="AC33" s="209"/>
      <c r="AD33" s="209"/>
      <c r="AE33" s="209"/>
      <c r="AF33" s="209"/>
      <c r="AG33" s="209" t="s">
        <v>142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41">
        <v>18</v>
      </c>
      <c r="B34" s="242" t="s">
        <v>353</v>
      </c>
      <c r="C34" s="253" t="s">
        <v>354</v>
      </c>
      <c r="D34" s="243" t="s">
        <v>346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215</v>
      </c>
      <c r="T34" s="247" t="s">
        <v>216</v>
      </c>
      <c r="U34" s="220">
        <v>0</v>
      </c>
      <c r="V34" s="220">
        <f>ROUND(E34*U34,2)</f>
        <v>0</v>
      </c>
      <c r="W34" s="220"/>
      <c r="X34" s="220" t="s">
        <v>140</v>
      </c>
      <c r="Y34" s="220" t="s">
        <v>141</v>
      </c>
      <c r="Z34" s="209"/>
      <c r="AA34" s="209"/>
      <c r="AB34" s="209"/>
      <c r="AC34" s="209"/>
      <c r="AD34" s="209"/>
      <c r="AE34" s="209"/>
      <c r="AF34" s="209"/>
      <c r="AG34" s="209" t="s">
        <v>142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41">
        <v>19</v>
      </c>
      <c r="B35" s="242" t="s">
        <v>355</v>
      </c>
      <c r="C35" s="253" t="s">
        <v>356</v>
      </c>
      <c r="D35" s="243" t="s">
        <v>346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215</v>
      </c>
      <c r="T35" s="247" t="s">
        <v>216</v>
      </c>
      <c r="U35" s="220">
        <v>0</v>
      </c>
      <c r="V35" s="220">
        <f>ROUND(E35*U35,2)</f>
        <v>0</v>
      </c>
      <c r="W35" s="220"/>
      <c r="X35" s="220" t="s">
        <v>140</v>
      </c>
      <c r="Y35" s="220" t="s">
        <v>141</v>
      </c>
      <c r="Z35" s="209"/>
      <c r="AA35" s="209"/>
      <c r="AB35" s="209"/>
      <c r="AC35" s="209"/>
      <c r="AD35" s="209"/>
      <c r="AE35" s="209"/>
      <c r="AF35" s="209"/>
      <c r="AG35" s="209" t="s">
        <v>142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41">
        <v>20</v>
      </c>
      <c r="B36" s="242" t="s">
        <v>357</v>
      </c>
      <c r="C36" s="253" t="s">
        <v>358</v>
      </c>
      <c r="D36" s="243" t="s">
        <v>346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215</v>
      </c>
      <c r="T36" s="247" t="s">
        <v>216</v>
      </c>
      <c r="U36" s="220">
        <v>0</v>
      </c>
      <c r="V36" s="220">
        <f>ROUND(E36*U36,2)</f>
        <v>0</v>
      </c>
      <c r="W36" s="220"/>
      <c r="X36" s="220" t="s">
        <v>140</v>
      </c>
      <c r="Y36" s="220" t="s">
        <v>141</v>
      </c>
      <c r="Z36" s="209"/>
      <c r="AA36" s="209"/>
      <c r="AB36" s="209"/>
      <c r="AC36" s="209"/>
      <c r="AD36" s="209"/>
      <c r="AE36" s="209"/>
      <c r="AF36" s="209"/>
      <c r="AG36" s="209" t="s">
        <v>142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41">
        <v>21</v>
      </c>
      <c r="B37" s="242" t="s">
        <v>359</v>
      </c>
      <c r="C37" s="253" t="s">
        <v>360</v>
      </c>
      <c r="D37" s="243" t="s">
        <v>346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215</v>
      </c>
      <c r="T37" s="247" t="s">
        <v>216</v>
      </c>
      <c r="U37" s="220">
        <v>0</v>
      </c>
      <c r="V37" s="220">
        <f>ROUND(E37*U37,2)</f>
        <v>0</v>
      </c>
      <c r="W37" s="220"/>
      <c r="X37" s="220" t="s">
        <v>140</v>
      </c>
      <c r="Y37" s="220" t="s">
        <v>141</v>
      </c>
      <c r="Z37" s="209"/>
      <c r="AA37" s="209"/>
      <c r="AB37" s="209"/>
      <c r="AC37" s="209"/>
      <c r="AD37" s="209"/>
      <c r="AE37" s="209"/>
      <c r="AF37" s="209"/>
      <c r="AG37" s="209" t="s">
        <v>142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32">
        <v>22</v>
      </c>
      <c r="B38" s="233" t="s">
        <v>361</v>
      </c>
      <c r="C38" s="249" t="s">
        <v>362</v>
      </c>
      <c r="D38" s="234" t="s">
        <v>346</v>
      </c>
      <c r="E38" s="235">
        <v>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7"/>
      <c r="S38" s="237" t="s">
        <v>215</v>
      </c>
      <c r="T38" s="238" t="s">
        <v>216</v>
      </c>
      <c r="U38" s="220">
        <v>0</v>
      </c>
      <c r="V38" s="220">
        <f>ROUND(E38*U38,2)</f>
        <v>0</v>
      </c>
      <c r="W38" s="220"/>
      <c r="X38" s="220" t="s">
        <v>140</v>
      </c>
      <c r="Y38" s="220" t="s">
        <v>141</v>
      </c>
      <c r="Z38" s="209"/>
      <c r="AA38" s="209"/>
      <c r="AB38" s="209"/>
      <c r="AC38" s="209"/>
      <c r="AD38" s="209"/>
      <c r="AE38" s="209"/>
      <c r="AF38" s="209"/>
      <c r="AG38" s="209" t="s">
        <v>142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5">
      <c r="A39" s="3"/>
      <c r="B39" s="4"/>
      <c r="C39" s="25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119</v>
      </c>
    </row>
    <row r="40" spans="1:60" ht="13" x14ac:dyDescent="0.25">
      <c r="A40" s="212"/>
      <c r="B40" s="213" t="s">
        <v>30</v>
      </c>
      <c r="C40" s="255"/>
      <c r="D40" s="214"/>
      <c r="E40" s="215"/>
      <c r="F40" s="215"/>
      <c r="G40" s="231">
        <f>G8+G32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234</v>
      </c>
    </row>
    <row r="41" spans="1:60" x14ac:dyDescent="0.25">
      <c r="C41" s="256"/>
      <c r="D41" s="10"/>
      <c r="AG41" t="s">
        <v>235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hv6F+FBYBs7KW6t2tm4+q/UXgZj9HgdLqZzwhFM9fY3yZENNsyDOdIk2d2RnFqZxTDcjZTYew7hxT+r3yC5EQ==" saltValue="+bi3Uagwy2ufL2QMUL6SoA==" spinCount="100000" sheet="1" formatRows="0"/>
  <mergeCells count="11">
    <mergeCell ref="C13:G13"/>
    <mergeCell ref="C14:G14"/>
    <mergeCell ref="C16:G16"/>
    <mergeCell ref="C20:G20"/>
    <mergeCell ref="C22:G22"/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0C78-7925-4464-9BE2-667F435726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36328125" customWidth="1"/>
    <col min="2" max="2" width="12.453125" style="173" customWidth="1"/>
    <col min="3" max="3" width="63.1796875" style="173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4" t="s">
        <v>106</v>
      </c>
      <c r="B1" s="194"/>
      <c r="C1" s="194"/>
      <c r="D1" s="194"/>
      <c r="E1" s="194"/>
      <c r="F1" s="194"/>
      <c r="G1" s="194"/>
      <c r="AG1" t="s">
        <v>107</v>
      </c>
    </row>
    <row r="2" spans="1:60" ht="25" customHeight="1" x14ac:dyDescent="0.25">
      <c r="A2" s="195" t="s">
        <v>7</v>
      </c>
      <c r="B2" s="49" t="s">
        <v>43</v>
      </c>
      <c r="C2" s="198" t="s">
        <v>44</v>
      </c>
      <c r="D2" s="196"/>
      <c r="E2" s="196"/>
      <c r="F2" s="196"/>
      <c r="G2" s="197"/>
      <c r="AG2" t="s">
        <v>108</v>
      </c>
    </row>
    <row r="3" spans="1:60" ht="25" customHeight="1" x14ac:dyDescent="0.25">
      <c r="A3" s="195" t="s">
        <v>8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108</v>
      </c>
      <c r="AG3" t="s">
        <v>109</v>
      </c>
    </row>
    <row r="4" spans="1:60" ht="25" customHeight="1" x14ac:dyDescent="0.25">
      <c r="A4" s="199" t="s">
        <v>9</v>
      </c>
      <c r="B4" s="200" t="s">
        <v>55</v>
      </c>
      <c r="C4" s="201" t="s">
        <v>56</v>
      </c>
      <c r="D4" s="202"/>
      <c r="E4" s="202"/>
      <c r="F4" s="202"/>
      <c r="G4" s="203"/>
      <c r="AG4" t="s">
        <v>110</v>
      </c>
    </row>
    <row r="5" spans="1:60" x14ac:dyDescent="0.25">
      <c r="D5" s="10"/>
    </row>
    <row r="6" spans="1:60" ht="37.5" x14ac:dyDescent="0.25">
      <c r="A6" s="205" t="s">
        <v>111</v>
      </c>
      <c r="B6" s="207" t="s">
        <v>112</v>
      </c>
      <c r="C6" s="207" t="s">
        <v>113</v>
      </c>
      <c r="D6" s="206" t="s">
        <v>114</v>
      </c>
      <c r="E6" s="205" t="s">
        <v>115</v>
      </c>
      <c r="F6" s="204" t="s">
        <v>116</v>
      </c>
      <c r="G6" s="205" t="s">
        <v>30</v>
      </c>
      <c r="H6" s="208" t="s">
        <v>31</v>
      </c>
      <c r="I6" s="208" t="s">
        <v>117</v>
      </c>
      <c r="J6" s="208" t="s">
        <v>32</v>
      </c>
      <c r="K6" s="208" t="s">
        <v>118</v>
      </c>
      <c r="L6" s="208" t="s">
        <v>119</v>
      </c>
      <c r="M6" s="208" t="s">
        <v>120</v>
      </c>
      <c r="N6" s="208" t="s">
        <v>121</v>
      </c>
      <c r="O6" s="208" t="s">
        <v>122</v>
      </c>
      <c r="P6" s="208" t="s">
        <v>123</v>
      </c>
      <c r="Q6" s="208" t="s">
        <v>124</v>
      </c>
      <c r="R6" s="208" t="s">
        <v>125</v>
      </c>
      <c r="S6" s="208" t="s">
        <v>126</v>
      </c>
      <c r="T6" s="208" t="s">
        <v>127</v>
      </c>
      <c r="U6" s="208" t="s">
        <v>128</v>
      </c>
      <c r="V6" s="208" t="s">
        <v>129</v>
      </c>
      <c r="W6" s="208" t="s">
        <v>130</v>
      </c>
      <c r="X6" s="208" t="s">
        <v>131</v>
      </c>
      <c r="Y6" s="208" t="s">
        <v>132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ht="13" x14ac:dyDescent="0.25">
      <c r="A8" s="225" t="s">
        <v>133</v>
      </c>
      <c r="B8" s="226" t="s">
        <v>55</v>
      </c>
      <c r="C8" s="248" t="s">
        <v>28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Y8" s="224"/>
      <c r="AG8" t="s">
        <v>134</v>
      </c>
    </row>
    <row r="9" spans="1:60" outlineLevel="1" x14ac:dyDescent="0.25">
      <c r="A9" s="232">
        <v>1</v>
      </c>
      <c r="B9" s="233" t="s">
        <v>363</v>
      </c>
      <c r="C9" s="249" t="s">
        <v>364</v>
      </c>
      <c r="D9" s="234" t="s">
        <v>365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139</v>
      </c>
      <c r="T9" s="238" t="s">
        <v>216</v>
      </c>
      <c r="U9" s="220">
        <v>0</v>
      </c>
      <c r="V9" s="220">
        <f>ROUND(E9*U9,2)</f>
        <v>0</v>
      </c>
      <c r="W9" s="220"/>
      <c r="X9" s="220" t="s">
        <v>56</v>
      </c>
      <c r="Y9" s="220" t="s">
        <v>141</v>
      </c>
      <c r="Z9" s="209"/>
      <c r="AA9" s="209"/>
      <c r="AB9" s="209"/>
      <c r="AC9" s="209"/>
      <c r="AD9" s="209"/>
      <c r="AE9" s="209"/>
      <c r="AF9" s="209"/>
      <c r="AG9" s="209" t="s">
        <v>366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0.5" outlineLevel="2" x14ac:dyDescent="0.25">
      <c r="A10" s="216"/>
      <c r="B10" s="217"/>
      <c r="C10" s="252" t="s">
        <v>367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09"/>
      <c r="AA10" s="209"/>
      <c r="AB10" s="209"/>
      <c r="AC10" s="209"/>
      <c r="AD10" s="209"/>
      <c r="AE10" s="209"/>
      <c r="AF10" s="209"/>
      <c r="AG10" s="209" t="s">
        <v>157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59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32">
        <v>2</v>
      </c>
      <c r="B11" s="233" t="s">
        <v>368</v>
      </c>
      <c r="C11" s="249" t="s">
        <v>369</v>
      </c>
      <c r="D11" s="234" t="s">
        <v>365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/>
      <c r="S11" s="237" t="s">
        <v>139</v>
      </c>
      <c r="T11" s="238" t="s">
        <v>216</v>
      </c>
      <c r="U11" s="220">
        <v>0</v>
      </c>
      <c r="V11" s="220">
        <f>ROUND(E11*U11,2)</f>
        <v>0</v>
      </c>
      <c r="W11" s="220"/>
      <c r="X11" s="220" t="s">
        <v>56</v>
      </c>
      <c r="Y11" s="220" t="s">
        <v>141</v>
      </c>
      <c r="Z11" s="209"/>
      <c r="AA11" s="209"/>
      <c r="AB11" s="209"/>
      <c r="AC11" s="209"/>
      <c r="AD11" s="209"/>
      <c r="AE11" s="209"/>
      <c r="AF11" s="209"/>
      <c r="AG11" s="209" t="s">
        <v>366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0.5" outlineLevel="2" x14ac:dyDescent="0.25">
      <c r="A12" s="216"/>
      <c r="B12" s="217"/>
      <c r="C12" s="252" t="s">
        <v>370</v>
      </c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09"/>
      <c r="AA12" s="209"/>
      <c r="AB12" s="209"/>
      <c r="AC12" s="209"/>
      <c r="AD12" s="209"/>
      <c r="AE12" s="209"/>
      <c r="AF12" s="209"/>
      <c r="AG12" s="209" t="s">
        <v>157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59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32">
        <v>3</v>
      </c>
      <c r="B13" s="233" t="s">
        <v>371</v>
      </c>
      <c r="C13" s="249" t="s">
        <v>372</v>
      </c>
      <c r="D13" s="234" t="s">
        <v>365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/>
      <c r="S13" s="237" t="s">
        <v>139</v>
      </c>
      <c r="T13" s="238" t="s">
        <v>216</v>
      </c>
      <c r="U13" s="220">
        <v>0</v>
      </c>
      <c r="V13" s="220">
        <f>ROUND(E13*U13,2)</f>
        <v>0</v>
      </c>
      <c r="W13" s="220"/>
      <c r="X13" s="220" t="s">
        <v>56</v>
      </c>
      <c r="Y13" s="220" t="s">
        <v>141</v>
      </c>
      <c r="Z13" s="209"/>
      <c r="AA13" s="209"/>
      <c r="AB13" s="209"/>
      <c r="AC13" s="209"/>
      <c r="AD13" s="209"/>
      <c r="AE13" s="209"/>
      <c r="AF13" s="209"/>
      <c r="AG13" s="209" t="s">
        <v>366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0.5" outlineLevel="2" x14ac:dyDescent="0.25">
      <c r="A14" s="216"/>
      <c r="B14" s="217"/>
      <c r="C14" s="252" t="s">
        <v>373</v>
      </c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09"/>
      <c r="AA14" s="209"/>
      <c r="AB14" s="209"/>
      <c r="AC14" s="209"/>
      <c r="AD14" s="209"/>
      <c r="AE14" s="209"/>
      <c r="AF14" s="209"/>
      <c r="AG14" s="209" t="s">
        <v>157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59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32">
        <v>4</v>
      </c>
      <c r="B15" s="233" t="s">
        <v>374</v>
      </c>
      <c r="C15" s="249" t="s">
        <v>375</v>
      </c>
      <c r="D15" s="234" t="s">
        <v>365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/>
      <c r="S15" s="237" t="s">
        <v>139</v>
      </c>
      <c r="T15" s="238" t="s">
        <v>216</v>
      </c>
      <c r="U15" s="220">
        <v>0</v>
      </c>
      <c r="V15" s="220">
        <f>ROUND(E15*U15,2)</f>
        <v>0</v>
      </c>
      <c r="W15" s="220"/>
      <c r="X15" s="220" t="s">
        <v>56</v>
      </c>
      <c r="Y15" s="220" t="s">
        <v>141</v>
      </c>
      <c r="Z15" s="209"/>
      <c r="AA15" s="209"/>
      <c r="AB15" s="209"/>
      <c r="AC15" s="209"/>
      <c r="AD15" s="209"/>
      <c r="AE15" s="209"/>
      <c r="AF15" s="209"/>
      <c r="AG15" s="209" t="s">
        <v>366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5">
      <c r="A16" s="216"/>
      <c r="B16" s="217"/>
      <c r="C16" s="252" t="s">
        <v>376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09"/>
      <c r="AA16" s="209"/>
      <c r="AB16" s="209"/>
      <c r="AC16" s="209"/>
      <c r="AD16" s="209"/>
      <c r="AE16" s="209"/>
      <c r="AF16" s="209"/>
      <c r="AG16" s="209" t="s">
        <v>157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13" x14ac:dyDescent="0.25">
      <c r="A17" s="225" t="s">
        <v>133</v>
      </c>
      <c r="B17" s="226" t="s">
        <v>105</v>
      </c>
      <c r="C17" s="248" t="s">
        <v>29</v>
      </c>
      <c r="D17" s="227"/>
      <c r="E17" s="228"/>
      <c r="F17" s="229"/>
      <c r="G17" s="229">
        <f>SUMIF(AG18:AG23,"&lt;&gt;NOR",G18:G23)</f>
        <v>0</v>
      </c>
      <c r="H17" s="229"/>
      <c r="I17" s="229">
        <f>SUM(I18:I23)</f>
        <v>0</v>
      </c>
      <c r="J17" s="229"/>
      <c r="K17" s="229">
        <f>SUM(K18:K23)</f>
        <v>0</v>
      </c>
      <c r="L17" s="229"/>
      <c r="M17" s="229">
        <f>SUM(M18:M23)</f>
        <v>0</v>
      </c>
      <c r="N17" s="228"/>
      <c r="O17" s="228">
        <f>SUM(O18:O23)</f>
        <v>0</v>
      </c>
      <c r="P17" s="228"/>
      <c r="Q17" s="228">
        <f>SUM(Q18:Q23)</f>
        <v>0</v>
      </c>
      <c r="R17" s="229"/>
      <c r="S17" s="229"/>
      <c r="T17" s="230"/>
      <c r="U17" s="224"/>
      <c r="V17" s="224">
        <f>SUM(V18:V23)</f>
        <v>0</v>
      </c>
      <c r="W17" s="224"/>
      <c r="X17" s="224"/>
      <c r="Y17" s="224"/>
      <c r="AG17" t="s">
        <v>134</v>
      </c>
    </row>
    <row r="18" spans="1:60" outlineLevel="1" x14ac:dyDescent="0.25">
      <c r="A18" s="232">
        <v>5</v>
      </c>
      <c r="B18" s="233" t="s">
        <v>377</v>
      </c>
      <c r="C18" s="249" t="s">
        <v>378</v>
      </c>
      <c r="D18" s="234" t="s">
        <v>365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/>
      <c r="S18" s="237" t="s">
        <v>139</v>
      </c>
      <c r="T18" s="238" t="s">
        <v>216</v>
      </c>
      <c r="U18" s="220">
        <v>0</v>
      </c>
      <c r="V18" s="220">
        <f>ROUND(E18*U18,2)</f>
        <v>0</v>
      </c>
      <c r="W18" s="220"/>
      <c r="X18" s="220" t="s">
        <v>56</v>
      </c>
      <c r="Y18" s="220" t="s">
        <v>141</v>
      </c>
      <c r="Z18" s="209"/>
      <c r="AA18" s="209"/>
      <c r="AB18" s="209"/>
      <c r="AC18" s="209"/>
      <c r="AD18" s="209"/>
      <c r="AE18" s="209"/>
      <c r="AF18" s="209"/>
      <c r="AG18" s="209" t="s">
        <v>366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16"/>
      <c r="B19" s="217"/>
      <c r="C19" s="252" t="s">
        <v>379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09"/>
      <c r="AA19" s="209"/>
      <c r="AB19" s="209"/>
      <c r="AC19" s="209"/>
      <c r="AD19" s="209"/>
      <c r="AE19" s="209"/>
      <c r="AF19" s="209"/>
      <c r="AG19" s="209" t="s">
        <v>157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32">
        <v>6</v>
      </c>
      <c r="B20" s="233" t="s">
        <v>380</v>
      </c>
      <c r="C20" s="249" t="s">
        <v>381</v>
      </c>
      <c r="D20" s="234" t="s">
        <v>365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/>
      <c r="S20" s="237" t="s">
        <v>139</v>
      </c>
      <c r="T20" s="238" t="s">
        <v>216</v>
      </c>
      <c r="U20" s="220">
        <v>0</v>
      </c>
      <c r="V20" s="220">
        <f>ROUND(E20*U20,2)</f>
        <v>0</v>
      </c>
      <c r="W20" s="220"/>
      <c r="X20" s="220" t="s">
        <v>56</v>
      </c>
      <c r="Y20" s="220" t="s">
        <v>141</v>
      </c>
      <c r="Z20" s="209"/>
      <c r="AA20" s="209"/>
      <c r="AB20" s="209"/>
      <c r="AC20" s="209"/>
      <c r="AD20" s="209"/>
      <c r="AE20" s="209"/>
      <c r="AF20" s="209"/>
      <c r="AG20" s="209" t="s">
        <v>366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30.5" outlineLevel="2" x14ac:dyDescent="0.25">
      <c r="A21" s="216"/>
      <c r="B21" s="217"/>
      <c r="C21" s="252" t="s">
        <v>382</v>
      </c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09"/>
      <c r="AA21" s="209"/>
      <c r="AB21" s="209"/>
      <c r="AC21" s="209"/>
      <c r="AD21" s="209"/>
      <c r="AE21" s="209"/>
      <c r="AF21" s="209"/>
      <c r="AG21" s="209" t="s">
        <v>157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59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2">
        <v>7</v>
      </c>
      <c r="B22" s="233" t="s">
        <v>383</v>
      </c>
      <c r="C22" s="249" t="s">
        <v>384</v>
      </c>
      <c r="D22" s="234" t="s">
        <v>365</v>
      </c>
      <c r="E22" s="235">
        <v>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7"/>
      <c r="S22" s="237" t="s">
        <v>139</v>
      </c>
      <c r="T22" s="238" t="s">
        <v>216</v>
      </c>
      <c r="U22" s="220">
        <v>0</v>
      </c>
      <c r="V22" s="220">
        <f>ROUND(E22*U22,2)</f>
        <v>0</v>
      </c>
      <c r="W22" s="220"/>
      <c r="X22" s="220" t="s">
        <v>56</v>
      </c>
      <c r="Y22" s="220" t="s">
        <v>141</v>
      </c>
      <c r="Z22" s="209"/>
      <c r="AA22" s="209"/>
      <c r="AB22" s="209"/>
      <c r="AC22" s="209"/>
      <c r="AD22" s="209"/>
      <c r="AE22" s="209"/>
      <c r="AF22" s="209"/>
      <c r="AG22" s="209" t="s">
        <v>366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16"/>
      <c r="B23" s="217"/>
      <c r="C23" s="252" t="s">
        <v>385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09"/>
      <c r="AA23" s="209"/>
      <c r="AB23" s="209"/>
      <c r="AC23" s="209"/>
      <c r="AD23" s="209"/>
      <c r="AE23" s="209"/>
      <c r="AF23" s="209"/>
      <c r="AG23" s="209" t="s">
        <v>157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59" t="str">
        <f>C23</f>
        <v>Náklady zhotovitele, které vzniknou v souvislosti s povinnostmi zhotovitele při předání a převzetí díla.</v>
      </c>
      <c r="BB23" s="209"/>
      <c r="BC23" s="209"/>
      <c r="BD23" s="209"/>
      <c r="BE23" s="209"/>
      <c r="BF23" s="209"/>
      <c r="BG23" s="209"/>
      <c r="BH23" s="209"/>
    </row>
    <row r="24" spans="1:60" x14ac:dyDescent="0.25">
      <c r="A24" s="3"/>
      <c r="B24" s="4"/>
      <c r="C24" s="25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119</v>
      </c>
    </row>
    <row r="25" spans="1:60" ht="13" x14ac:dyDescent="0.25">
      <c r="A25" s="212"/>
      <c r="B25" s="213" t="s">
        <v>30</v>
      </c>
      <c r="C25" s="255"/>
      <c r="D25" s="214"/>
      <c r="E25" s="215"/>
      <c r="F25" s="215"/>
      <c r="G25" s="231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234</v>
      </c>
    </row>
    <row r="26" spans="1:60" x14ac:dyDescent="0.25">
      <c r="C26" s="256"/>
      <c r="D26" s="10"/>
      <c r="AG26" t="s">
        <v>235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glgT+/DVNvZK5kkYs8nwFn7ztbaOQcYp8ht+R5qdQF7PITYiB5p3/4oEPwwW+cFCzLPtrIKp1uFSBQfE/HTBw==" saltValue="SUQoVZujEX0L8+1I7dBoaw==" spinCount="100000" sheet="1" formatRows="0"/>
  <mergeCells count="11">
    <mergeCell ref="C14:G14"/>
    <mergeCell ref="C16:G16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04 Pol</vt:lpstr>
      <vt:lpstr>SO01 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04 Pol'!Názvy_tisku</vt:lpstr>
      <vt:lpstr>'SO01 VN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04 Pol'!Oblast_tisku</vt:lpstr>
      <vt:lpstr>'SO01 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Vavroušek</dc:creator>
  <cp:lastModifiedBy>Jakub Vavroušek</cp:lastModifiedBy>
  <cp:lastPrinted>2019-03-19T12:27:02Z</cp:lastPrinted>
  <dcterms:created xsi:type="dcterms:W3CDTF">2009-04-08T07:15:50Z</dcterms:created>
  <dcterms:modified xsi:type="dcterms:W3CDTF">2025-06-24T09:11:07Z</dcterms:modified>
</cp:coreProperties>
</file>